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JulesWalkden\Public First Dropbox\Policy and Research Team\Polling\Client Tables\Publishers Association\NatRep\"/>
    </mc:Choice>
  </mc:AlternateContent>
  <xr:revisionPtr revIDLastSave="0" documentId="13_ncr:1_{8D08DB08-F31E-4ACD-A64E-68D9D2C2535F}" xr6:coauthVersionLast="47" xr6:coauthVersionMax="47" xr10:uidLastSave="{00000000-0000-0000-0000-000000000000}"/>
  <bookViews>
    <workbookView xWindow="-108" yWindow="-108" windowWidth="23256" windowHeight="12456" firstSheet="1" activeTab="2"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33" sheetId="36" r:id="rId30"/>
    <sheet name="Table 34" sheetId="37" r:id="rId31"/>
    <sheet name="Table 35" sheetId="38" r:id="rId32"/>
    <sheet name="Table 36" sheetId="39" r:id="rId33"/>
    <sheet name="Table 37" sheetId="40" r:id="rId34"/>
    <sheet name="Table 38" sheetId="41" r:id="rId35"/>
    <sheet name="Table 39" sheetId="42" r:id="rId36"/>
    <sheet name="Table 40" sheetId="43" r:id="rId37"/>
    <sheet name="Table 41" sheetId="44" r:id="rId38"/>
    <sheet name="Table 42" sheetId="45" r:id="rId39"/>
    <sheet name="Table 43" sheetId="46" r:id="rId40"/>
    <sheet name="Table 44" sheetId="47" r:id="rId41"/>
    <sheet name="Table 45" sheetId="48" r:id="rId42"/>
    <sheet name="Table 46" sheetId="49" r:id="rId43"/>
    <sheet name="Table 47" sheetId="50" r:id="rId44"/>
    <sheet name="Table 48" sheetId="51" r:id="rId45"/>
    <sheet name="Table 49" sheetId="52" r:id="rId46"/>
    <sheet name="Table 50" sheetId="53" r:id="rId47"/>
    <sheet name="Table 51" sheetId="54" r:id="rId48"/>
    <sheet name="Table 52" sheetId="55" r:id="rId49"/>
    <sheet name="Table 53" sheetId="56" r:id="rId50"/>
    <sheet name="Table 54" sheetId="57" r:id="rId51"/>
    <sheet name="Table 55" sheetId="58" r:id="rId52"/>
    <sheet name="Table 56" sheetId="59" r:id="rId53"/>
    <sheet name="Table 57" sheetId="60" r:id="rId54"/>
    <sheet name="Table 58" sheetId="61" r:id="rId55"/>
    <sheet name="Table 59" sheetId="62" r:id="rId56"/>
    <sheet name="Table 60" sheetId="63" r:id="rId57"/>
    <sheet name="Table 61" sheetId="64" r:id="rId58"/>
    <sheet name="Table 62" sheetId="65" r:id="rId59"/>
    <sheet name="Table 63" sheetId="66" r:id="rId60"/>
    <sheet name="Table 64" sheetId="67" r:id="rId61"/>
    <sheet name="Table 65" sheetId="68" r:id="rId62"/>
    <sheet name="Table 66" sheetId="69" r:id="rId63"/>
    <sheet name="Table 67" sheetId="70" r:id="rId64"/>
    <sheet name="Table 68" sheetId="71" r:id="rId65"/>
    <sheet name="Table 69" sheetId="72" r:id="rId66"/>
    <sheet name="Table 70" sheetId="73" r:id="rId67"/>
    <sheet name="Table 71" sheetId="74" r:id="rId68"/>
    <sheet name="Table 72" sheetId="75" r:id="rId69"/>
    <sheet name="Table 73" sheetId="76" r:id="rId70"/>
    <sheet name="Table 76" sheetId="79" r:id="rId71"/>
    <sheet name="Table 77" sheetId="80" r:id="rId72"/>
    <sheet name="Table 78" sheetId="81" r:id="rId73"/>
    <sheet name="Table 79" sheetId="82" r:id="rId74"/>
    <sheet name="Table 80" sheetId="83" r:id="rId75"/>
    <sheet name="Table 81" sheetId="84" r:id="rId76"/>
    <sheet name="Table 82" sheetId="85" r:id="rId7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85" l="1"/>
  <c r="B22" i="84"/>
  <c r="B22" i="83"/>
  <c r="B22" i="82"/>
  <c r="B22" i="81"/>
  <c r="B22" i="80"/>
  <c r="B24" i="79"/>
  <c r="B16" i="76"/>
  <c r="B16" i="75"/>
  <c r="B16" i="74"/>
  <c r="B16" i="73"/>
  <c r="B16" i="72"/>
  <c r="B16" i="71"/>
  <c r="B16" i="70"/>
  <c r="B16" i="69"/>
  <c r="B16" i="68"/>
  <c r="B16" i="67"/>
  <c r="B16" i="66"/>
  <c r="B16" i="65"/>
  <c r="B16" i="64"/>
  <c r="B16" i="63"/>
  <c r="B16" i="62"/>
  <c r="B16" i="61"/>
  <c r="B16" i="60"/>
  <c r="B16" i="59"/>
  <c r="B16" i="58"/>
  <c r="B16" i="57"/>
  <c r="B16" i="56"/>
  <c r="B16" i="55"/>
  <c r="B16" i="54"/>
  <c r="B16" i="53"/>
  <c r="B16" i="52"/>
  <c r="B38" i="51"/>
  <c r="B16" i="50"/>
  <c r="B22" i="49"/>
  <c r="B22" i="48"/>
  <c r="B22" i="47"/>
  <c r="B22" i="46"/>
  <c r="B22" i="45"/>
  <c r="B22" i="44"/>
  <c r="B20" i="43"/>
  <c r="B18" i="42"/>
  <c r="B18" i="41"/>
  <c r="B18" i="40"/>
  <c r="B18" i="39"/>
  <c r="B18" i="38"/>
  <c r="B18" i="37"/>
  <c r="B18" i="36"/>
  <c r="B216" i="29"/>
  <c r="B216" i="28"/>
  <c r="B216" i="27"/>
  <c r="B216" i="26"/>
  <c r="B216" i="25"/>
  <c r="B216" i="24"/>
  <c r="B17" i="23"/>
  <c r="B17" i="22"/>
  <c r="B17" i="21"/>
  <c r="B17" i="20"/>
  <c r="B17" i="19"/>
  <c r="B17" i="18"/>
  <c r="B17" i="17"/>
  <c r="B17" i="16"/>
  <c r="B17" i="15"/>
  <c r="B17" i="14"/>
  <c r="B17" i="13"/>
  <c r="B17" i="12"/>
  <c r="B27" i="11"/>
  <c r="B27" i="10"/>
  <c r="B16" i="9"/>
  <c r="B20" i="8"/>
  <c r="B24" i="7"/>
  <c r="B22" i="6"/>
  <c r="B22" i="5"/>
  <c r="B26" i="4"/>
  <c r="E82" i="2"/>
  <c r="D82" i="2"/>
  <c r="E81" i="2"/>
  <c r="D81" i="2"/>
  <c r="E80" i="2"/>
  <c r="D80" i="2"/>
  <c r="E79" i="2"/>
  <c r="D79" i="2"/>
  <c r="E78" i="2"/>
  <c r="D78"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D51" i="2"/>
  <c r="E50" i="2"/>
  <c r="D50" i="2"/>
  <c r="E49" i="2"/>
  <c r="D49" i="2"/>
  <c r="E48" i="2"/>
  <c r="D48" i="2"/>
  <c r="E47" i="2"/>
  <c r="D47" i="2"/>
  <c r="E46" i="2"/>
  <c r="D46" i="2"/>
  <c r="E45" i="2"/>
  <c r="D45" i="2"/>
  <c r="E44" i="2"/>
  <c r="D44" i="2"/>
  <c r="D43" i="2"/>
  <c r="E42" i="2"/>
  <c r="D42" i="2"/>
  <c r="E41" i="2"/>
  <c r="D41" i="2"/>
  <c r="E40" i="2"/>
  <c r="D40" i="2"/>
  <c r="E39" i="2"/>
  <c r="D39" i="2"/>
  <c r="E38" i="2"/>
  <c r="D38" i="2"/>
  <c r="E37" i="2"/>
  <c r="D37" i="2"/>
  <c r="E36" i="2"/>
  <c r="D36" i="2"/>
  <c r="D35" i="2"/>
  <c r="E34" i="2"/>
  <c r="D34" i="2"/>
  <c r="E33" i="2"/>
  <c r="D33" i="2"/>
  <c r="E32" i="2"/>
  <c r="D32" i="2"/>
  <c r="E31" i="2"/>
  <c r="D31" i="2"/>
  <c r="E30" i="2"/>
  <c r="D30" i="2"/>
  <c r="D29" i="2"/>
  <c r="E28" i="2"/>
  <c r="D28" i="2"/>
  <c r="E27" i="2"/>
  <c r="D27" i="2"/>
  <c r="E26" i="2"/>
  <c r="D26" i="2"/>
  <c r="E25" i="2"/>
  <c r="D25" i="2"/>
  <c r="E24" i="2"/>
  <c r="D24" i="2"/>
  <c r="E23" i="2"/>
  <c r="D23" i="2"/>
  <c r="E22" i="2"/>
  <c r="D22" i="2"/>
  <c r="E21" i="2"/>
  <c r="D21" i="2"/>
  <c r="E20" i="2"/>
  <c r="D20" i="2"/>
  <c r="E19" i="2"/>
  <c r="D19" i="2"/>
  <c r="E18" i="2"/>
  <c r="D18"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<sst xmlns="http://schemas.openxmlformats.org/spreadsheetml/2006/main" count="4924" uniqueCount="495">
  <si>
    <t>Public First Poll for Publishers Association</t>
  </si>
  <si>
    <t>Fieldwork:</t>
  </si>
  <si>
    <t>7th Feb - 13th Feb 2025</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</si>
  <si>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</si>
  <si>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</si>
  <si>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</si>
  <si>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</si>
  <si>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</si>
  <si>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</si>
  <si>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</si>
  <si>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</si>
  <si>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</si>
  <si>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</si>
  <si>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</si>
  <si>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</si>
  <si>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</si>
  <si>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</si>
  <si>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</si>
  <si>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</si>
  <si>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</si>
  <si>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</si>
  <si>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</si>
  <si>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</si>
  <si>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</si>
  <si>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</si>
  <si>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</si>
  <si>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</si>
  <si>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GCSE or equivalent (Scottish National/O Level)</t>
  </si>
  <si>
    <t>A Level or equivalent (GCE/Higher/Advanced Higher)</t>
  </si>
  <si>
    <t>University Undergraduate Degree (BA/BSc)</t>
  </si>
  <si>
    <t>University Postgraduate Degree (MA/MSc/MPhil)</t>
  </si>
  <si>
    <t>Doctorate (PhD/DPHil)</t>
  </si>
  <si>
    <t>Gender</t>
  </si>
  <si>
    <t>Age</t>
  </si>
  <si>
    <t>Education</t>
  </si>
  <si>
    <t>Listening to music</t>
  </si>
  <si>
    <t>Travelling</t>
  </si>
  <si>
    <t>Reading</t>
  </si>
  <si>
    <t>Movies and cinema</t>
  </si>
  <si>
    <t>Sports</t>
  </si>
  <si>
    <t>Video games</t>
  </si>
  <si>
    <t>British history</t>
  </si>
  <si>
    <t>Politics</t>
  </si>
  <si>
    <t>Fashion</t>
  </si>
  <si>
    <t>Sciences</t>
  </si>
  <si>
    <t>Playing an instrument</t>
  </si>
  <si>
    <t>Don’t Know</t>
  </si>
  <si>
    <t>None of the above</t>
  </si>
  <si>
    <t>Which of the following would you consider to be hobbies or interests you have? Select any which apply</t>
  </si>
  <si>
    <t>BASE: All Respondents</t>
  </si>
  <si>
    <t>Fieldwork:  7th Feb - 13th Feb 2025</t>
  </si>
  <si>
    <t>Data weighted by interlocking age &amp; gender, region and social grade to Nationally Representative Proportions</t>
  </si>
  <si>
    <t>25 or more hours a week</t>
  </si>
  <si>
    <t>20-25 hours a week</t>
  </si>
  <si>
    <t>15-20 hours a week</t>
  </si>
  <si>
    <t>10-15 hours a week</t>
  </si>
  <si>
    <t>5-10 hours a week</t>
  </si>
  <si>
    <t>1-5 hours a week</t>
  </si>
  <si>
    <t>Less than an hour a week, but some time</t>
  </si>
  <si>
    <t>I never read for fun</t>
  </si>
  <si>
    <t xml:space="preserve"> In an average week, how long would you say that you spend reading for fun?</t>
  </si>
  <si>
    <t>I never read</t>
  </si>
  <si>
    <t xml:space="preserve"> And how long would you say you spend reading in general?</t>
  </si>
  <si>
    <t>I haven’t read any books in the last 6 months</t>
  </si>
  <si>
    <t>1-2</t>
  </si>
  <si>
    <t>3-5</t>
  </si>
  <si>
    <t>6-10</t>
  </si>
  <si>
    <t>11-15</t>
  </si>
  <si>
    <t>16-20</t>
  </si>
  <si>
    <t>21-29</t>
  </si>
  <si>
    <t>30-39</t>
  </si>
  <si>
    <t>40-49</t>
  </si>
  <si>
    <t>50 or more books</t>
  </si>
  <si>
    <t>Don’t know</t>
  </si>
  <si>
    <t xml:space="preserve"> And how many books have you read in the past 6 months?</t>
  </si>
  <si>
    <t>I only read fiction</t>
  </si>
  <si>
    <t>I mostly read fiction</t>
  </si>
  <si>
    <t>I read both fiction and non-fiction equally</t>
  </si>
  <si>
    <t>I mostly read non-fiction</t>
  </si>
  <si>
    <t>I only read non-fiction</t>
  </si>
  <si>
    <t>N/A - I never read for fun</t>
  </si>
  <si>
    <t xml:space="preserve"> When you read for fun, which of the following best describes your reading preferences?Fiction refers to imaginative or made-up stories, while non-fiction is based on real events, facts, or people</t>
  </si>
  <si>
    <t>Yes, this is true for me</t>
  </si>
  <si>
    <t>No, this is not true for me</t>
  </si>
  <si>
    <t>Not sure</t>
  </si>
  <si>
    <t xml:space="preserve"> Do you agree or disagree with the following statement:  “One or more of my favourite books were written by a British author.” </t>
  </si>
  <si>
    <t>History and heritage</t>
  </si>
  <si>
    <t>Music</t>
  </si>
  <si>
    <t>Film and TV</t>
  </si>
  <si>
    <t>Sport</t>
  </si>
  <si>
    <t>Books and stories</t>
  </si>
  <si>
    <t>Academic research</t>
  </si>
  <si>
    <t>Science</t>
  </si>
  <si>
    <t>Educational materials</t>
  </si>
  <si>
    <t>Business</t>
  </si>
  <si>
    <t>Publishing</t>
  </si>
  <si>
    <t>Which of the following areas would you say the UK does best? Select all that apply</t>
  </si>
  <si>
    <t>Science and technology</t>
  </si>
  <si>
    <t>And which of those same areas would you say best demonstrate the UK’s creativity? Select all that apply</t>
  </si>
  <si>
    <t xml:space="preserve"> British books and literature</t>
  </si>
  <si>
    <t xml:space="preserve"> British academic research</t>
  </si>
  <si>
    <t xml:space="preserve"> British politics</t>
  </si>
  <si>
    <t xml:space="preserve"> British science</t>
  </si>
  <si>
    <t xml:space="preserve"> British music</t>
  </si>
  <si>
    <t xml:space="preserve"> British film and TV</t>
  </si>
  <si>
    <t xml:space="preserve"> British sport and athletics</t>
  </si>
  <si>
    <t xml:space="preserve"> British education</t>
  </si>
  <si>
    <t xml:space="preserve"> British history and heritage</t>
  </si>
  <si>
    <t xml:space="preserve"> British fashion</t>
  </si>
  <si>
    <t xml:space="preserve"> British business and economic influence</t>
  </si>
  <si>
    <t>Positive influence</t>
  </si>
  <si>
    <t>No influence at all</t>
  </si>
  <si>
    <t>Negative influence</t>
  </si>
  <si>
    <t>Grid Summary: In your opinion, what influence, if any, do the following areas have on the UK’s international reputation?</t>
  </si>
  <si>
    <t>In your opinion, what influence, if any, do the following areas have on the UK’s international reputation?: British books and literature</t>
  </si>
  <si>
    <t>In your opinion, what influence, if any, do the following areas have on the UK’s international reputation?: British academic research</t>
  </si>
  <si>
    <t>In your opinion, what influence, if any, do the following areas have on the UK’s international reputation?: British politics</t>
  </si>
  <si>
    <t>In your opinion, what influence, if any, do the following areas have on the UK’s international reputation?: British science</t>
  </si>
  <si>
    <t>In your opinion, what influence, if any, do the following areas have on the UK’s international reputation?: British music</t>
  </si>
  <si>
    <t>In your opinion, what influence, if any, do the following areas have on the UK’s international reputation?: British film and TV</t>
  </si>
  <si>
    <t>In your opinion, what influence, if any, do the following areas have on the UK’s international reputation?: British sport and athletics</t>
  </si>
  <si>
    <t>In your opinion, what influence, if any, do the following areas have on the UK’s international reputation?: British education</t>
  </si>
  <si>
    <t>In your opinion, what influence, if any, do the following areas have on the UK’s international reputation?: British history and heritage</t>
  </si>
  <si>
    <t>In your opinion, what influence, if any, do the following areas have on the UK’s international reputation?: British fashion</t>
  </si>
  <si>
    <t>In your opinion, what influence, if any, do the following areas have on the UK’s international reputation?: British business and economic influence</t>
  </si>
  <si>
    <t xml:space="preserve"> 1</t>
  </si>
  <si>
    <t xml:space="preserve"> 2</t>
  </si>
  <si>
    <t xml:space="preserve"> 3</t>
  </si>
  <si>
    <t xml:space="preserve"> 4</t>
  </si>
  <si>
    <t xml:space="preserve"> 5</t>
  </si>
  <si>
    <t>Afghanistan</t>
  </si>
  <si>
    <t>Albania</t>
  </si>
  <si>
    <t>Algeria</t>
  </si>
  <si>
    <t>Andorra</t>
  </si>
  <si>
    <t>Angola</t>
  </si>
  <si>
    <t>Antigua and Barbuda</t>
  </si>
  <si>
    <t>Argentina</t>
  </si>
  <si>
    <t>Armenia</t>
  </si>
  <si>
    <t>Australia</t>
  </si>
  <si>
    <t>Austria</t>
  </si>
  <si>
    <t>Azerbaijan</t>
  </si>
  <si>
    <t>Bahamas, The</t>
  </si>
  <si>
    <t>Bahrain</t>
  </si>
  <si>
    <t>Bangladesh</t>
  </si>
  <si>
    <t>Barbados</t>
  </si>
  <si>
    <t>Belarus</t>
  </si>
  <si>
    <t>Belgium</t>
  </si>
  <si>
    <t>Belize</t>
  </si>
  <si>
    <t>Benin</t>
  </si>
  <si>
    <t>Bermuda,</t>
  </si>
  <si>
    <t>Bhutan</t>
  </si>
  <si>
    <t>Bolivia</t>
  </si>
  <si>
    <t>Bosnia and Herzegovina</t>
  </si>
  <si>
    <t>Botswana</t>
  </si>
  <si>
    <t>Brazil</t>
  </si>
  <si>
    <t>Brunei</t>
  </si>
  <si>
    <t>Bulgaria</t>
  </si>
  <si>
    <t>Burkina Faso</t>
  </si>
  <si>
    <t>Burundi</t>
  </si>
  <si>
    <t>Cambodia</t>
  </si>
  <si>
    <t>Cameroon</t>
  </si>
  <si>
    <t>Canada</t>
  </si>
  <si>
    <t>Cape Verde</t>
  </si>
  <si>
    <t>Central African Republic</t>
  </si>
  <si>
    <t>Chad</t>
  </si>
  <si>
    <t>Chile</t>
  </si>
  <si>
    <t>China</t>
  </si>
  <si>
    <t>Colombia</t>
  </si>
  <si>
    <t>Comoros</t>
  </si>
  <si>
    <t>Congo, Democratic Republic of the</t>
  </si>
  <si>
    <t>Congo, Republic of the</t>
  </si>
  <si>
    <t>Costa Rica</t>
  </si>
  <si>
    <t>Cote d'Ivoire</t>
  </si>
  <si>
    <t>Croatia</t>
  </si>
  <si>
    <t>Cuba</t>
  </si>
  <si>
    <t>Curacao</t>
  </si>
  <si>
    <t>Cyprus</t>
  </si>
  <si>
    <t>Czech Republic</t>
  </si>
  <si>
    <t>Denmark</t>
  </si>
  <si>
    <t>Djibouti</t>
  </si>
  <si>
    <t>Dominica</t>
  </si>
  <si>
    <t>Dominican Republic</t>
  </si>
  <si>
    <t>East Timor (see Timor-Leste)</t>
  </si>
  <si>
    <t>Ecuador</t>
  </si>
  <si>
    <t>Egypt</t>
  </si>
  <si>
    <t>El Salvador</t>
  </si>
  <si>
    <t>Equatorial Guinea</t>
  </si>
  <si>
    <t>Eritrea</t>
  </si>
  <si>
    <t>Estonia</t>
  </si>
  <si>
    <t>Ethiopia</t>
  </si>
  <si>
    <t>Fiji</t>
  </si>
  <si>
    <t>Finland</t>
  </si>
  <si>
    <t>France</t>
  </si>
  <si>
    <t>Gabon</t>
  </si>
  <si>
    <t>Gambia, The</t>
  </si>
  <si>
    <t>Georgia</t>
  </si>
  <si>
    <t>Germany</t>
  </si>
  <si>
    <t>Ghana</t>
  </si>
  <si>
    <t>Greece</t>
  </si>
  <si>
    <t>Grenada</t>
  </si>
  <si>
    <t>Guatemala</t>
  </si>
  <si>
    <t>Guinea</t>
  </si>
  <si>
    <t>Guinea-Bissau</t>
  </si>
  <si>
    <t>Guyana</t>
  </si>
  <si>
    <t>Haiti</t>
  </si>
  <si>
    <t>Holy See</t>
  </si>
  <si>
    <t>Honduras</t>
  </si>
  <si>
    <t>Hong Kong</t>
  </si>
  <si>
    <t>Hungary</t>
  </si>
  <si>
    <t>Iceland</t>
  </si>
  <si>
    <t>India</t>
  </si>
  <si>
    <t>Indonesia</t>
  </si>
  <si>
    <t>Iran</t>
  </si>
  <si>
    <t>Iraq</t>
  </si>
  <si>
    <t>Ireland</t>
  </si>
  <si>
    <t>Israel</t>
  </si>
  <si>
    <t>Italy</t>
  </si>
  <si>
    <t>Jamaica</t>
  </si>
  <si>
    <t>Japan</t>
  </si>
  <si>
    <t>Jordan</t>
  </si>
  <si>
    <t>Kazakhstan</t>
  </si>
  <si>
    <t>Kenya</t>
  </si>
  <si>
    <t>Kiribati</t>
  </si>
  <si>
    <t>Kosovo</t>
  </si>
  <si>
    <t>Kuwait</t>
  </si>
  <si>
    <t>Kyrgyzstan</t>
  </si>
  <si>
    <t>Laos</t>
  </si>
  <si>
    <t>Latvia</t>
  </si>
  <si>
    <t>Lebanon</t>
  </si>
  <si>
    <t>Lesotho</t>
  </si>
  <si>
    <t>Liberia</t>
  </si>
  <si>
    <t>Libya</t>
  </si>
  <si>
    <t>Liechtenstein</t>
  </si>
  <si>
    <t>Lithuania</t>
  </si>
  <si>
    <t>Luxembourg</t>
  </si>
  <si>
    <t>Macau</t>
  </si>
  <si>
    <t>Macedonia</t>
  </si>
  <si>
    <t>Madagascar</t>
  </si>
  <si>
    <t>Malawi</t>
  </si>
  <si>
    <t>Malaysia</t>
  </si>
  <si>
    <t>Maldives</t>
  </si>
  <si>
    <t>Mali</t>
  </si>
  <si>
    <t>Malta</t>
  </si>
  <si>
    <t>Marshall Islands</t>
  </si>
  <si>
    <t>Mauritania</t>
  </si>
  <si>
    <t>Mauritius</t>
  </si>
  <si>
    <t>Mexico</t>
  </si>
  <si>
    <t>Micronesia</t>
  </si>
  <si>
    <t>Moldova</t>
  </si>
  <si>
    <t>Monaco</t>
  </si>
  <si>
    <t>Mongolia</t>
  </si>
  <si>
    <t>Montenegro</t>
  </si>
  <si>
    <t>Morocco</t>
  </si>
  <si>
    <t>Mozambique</t>
  </si>
  <si>
    <t>Myanmar</t>
  </si>
  <si>
    <t>Namibia</t>
  </si>
  <si>
    <t>Nauru</t>
  </si>
  <si>
    <t>Nepal</t>
  </si>
  <si>
    <t>Netherlands</t>
  </si>
  <si>
    <t>Netherlands Antilles</t>
  </si>
  <si>
    <t>New Zealand</t>
  </si>
  <si>
    <t>Nicaragua</t>
  </si>
  <si>
    <t>Niger</t>
  </si>
  <si>
    <t>Nigeria</t>
  </si>
  <si>
    <t>North Korea</t>
  </si>
  <si>
    <t>Norway</t>
  </si>
  <si>
    <t>Oman</t>
  </si>
  <si>
    <t>Pakistan</t>
  </si>
  <si>
    <t>Palau</t>
  </si>
  <si>
    <t>Palestinian Territories</t>
  </si>
  <si>
    <t>Panama</t>
  </si>
  <si>
    <t>Papua New Guinea</t>
  </si>
  <si>
    <t>Paraguay</t>
  </si>
  <si>
    <t>Peru</t>
  </si>
  <si>
    <t>Philippines</t>
  </si>
  <si>
    <t>Poland</t>
  </si>
  <si>
    <t>Portugal</t>
  </si>
  <si>
    <t>Qatar</t>
  </si>
  <si>
    <t>Romania</t>
  </si>
  <si>
    <t>Russia</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</si>
  <si>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</si>
  <si>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</si>
  <si>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</si>
  <si>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</si>
  <si>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</si>
  <si>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</si>
  <si>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</si>
  <si>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</si>
  <si>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</si>
  <si>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</si>
  <si>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</si>
  <si>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</si>
  <si>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</si>
  <si>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</si>
  <si>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</si>
  <si>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</si>
  <si>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</si>
  <si>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</si>
  <si>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Korea</t>
  </si>
  <si>
    <t>South Sudan</t>
  </si>
  <si>
    <t>Spain</t>
  </si>
  <si>
    <t>Sri Lanka</t>
  </si>
  <si>
    <t>Sudan</t>
  </si>
  <si>
    <t>Suriname</t>
  </si>
  <si>
    <t>Swaziland</t>
  </si>
  <si>
    <t>Sweden</t>
  </si>
  <si>
    <t>Switzerland</t>
  </si>
  <si>
    <t>Syria</t>
  </si>
  <si>
    <t>Taiwan</t>
  </si>
  <si>
    <t>Tajikistan</t>
  </si>
  <si>
    <t>Tanzania</t>
  </si>
  <si>
    <t>Thailand</t>
  </si>
  <si>
    <t>Timor-Leste</t>
  </si>
  <si>
    <t>Togo</t>
  </si>
  <si>
    <t>Tonga</t>
  </si>
  <si>
    <t>Trinidad and Tobago</t>
  </si>
  <si>
    <t>Tunisia</t>
  </si>
  <si>
    <t>Turkey</t>
  </si>
  <si>
    <t>Turkmenistan</t>
  </si>
  <si>
    <t>Tuvalu</t>
  </si>
  <si>
    <t>Uganda</t>
  </si>
  <si>
    <t>Ukraine</t>
  </si>
  <si>
    <t>United Arab Emirates</t>
  </si>
  <si>
    <t>United Kingdom</t>
  </si>
  <si>
    <t>United States</t>
  </si>
  <si>
    <t>Uruguay</t>
  </si>
  <si>
    <t>Uzbekistan</t>
  </si>
  <si>
    <t>Vanuatu</t>
  </si>
  <si>
    <t>Venezuela</t>
  </si>
  <si>
    <t>Vietnam</t>
  </si>
  <si>
    <t>Yemen</t>
  </si>
  <si>
    <t>Zambia</t>
  </si>
  <si>
    <t>Zimbabwe</t>
  </si>
  <si>
    <t>Grid Summary: In your opinion and as far as you know, which five countries would you say are the most globally influential for academic research? </t>
  </si>
  <si>
    <t>In your opinion and as far as you know, which five countries would you say are the most globally influential for academic research? : 1</t>
  </si>
  <si>
    <t>In your opinion and as far as you know, which five countries would you say are the most globally influential for academic research? : 2</t>
  </si>
  <si>
    <t>In your opinion and as far as you know, which five countries would you say are the most globally influential for academic research? : 3</t>
  </si>
  <si>
    <t>In your opinion and as far as you know, which five countries would you say are the most globally influential for academic research? : 4</t>
  </si>
  <si>
    <t>In your opinion and as far as you know, which five countries would you say are the most globally influential for academic research? : 5</t>
  </si>
  <si>
    <t>Yes</t>
  </si>
  <si>
    <t>No</t>
  </si>
  <si>
    <t>Very important</t>
  </si>
  <si>
    <t>Not very important</t>
  </si>
  <si>
    <t>Not important at all</t>
  </si>
  <si>
    <t>Total Important:</t>
  </si>
  <si>
    <t>Net:</t>
  </si>
  <si>
    <t>0</t>
  </si>
  <si>
    <t>*</t>
  </si>
  <si>
    <t xml:space="preserve"> More progressive|Less progressive</t>
  </si>
  <si>
    <t xml:space="preserve"> More culturally rich|Less culturally rich</t>
  </si>
  <si>
    <t xml:space="preserve"> More globally influential|Less globally influential</t>
  </si>
  <si>
    <t xml:space="preserve"> More inspiring|Less inspiring</t>
  </si>
  <si>
    <t xml:space="preserve"> More modern|More outdated</t>
  </si>
  <si>
    <t xml:space="preserve"> More inclusive|Less inclusive</t>
  </si>
  <si>
    <t>-2</t>
  </si>
  <si>
    <t>-1</t>
  </si>
  <si>
    <t>1</t>
  </si>
  <si>
    <t>2</t>
  </si>
  <si>
    <t>Grid Summary: Thinking specifically about British literature, how has it influenced your opinion of the UK on the following scales? Please indicate whether it has made your opinion lean more towards one side or the other.</t>
  </si>
  <si>
    <t>Thinking specifically about British literature, how has it influenced your opinion of the UK on the following scales? Please indicate whether it has made your opinion lean more towards one side or the other.: More progressive|Less progressive</t>
  </si>
  <si>
    <t>Thinking specifically about British literature, how has it influenced your opinion of the UK on the following scales? Please indicate whether it has made your opinion lean more towards one side or the other.: More culturally rich|Less culturally rich</t>
  </si>
  <si>
    <t>Thinking specifically about British literature, how has it influenced your opinion of the UK on the following scales? Please indicate whether it has made your opinion lean more towards one side or the other.: More globally influential|Less globally influential</t>
  </si>
  <si>
    <t>Thinking specifically about British literature, how has it influenced your opinion of the UK on the following scales? Please indicate whether it has made your opinion lean more towards one side or the other.: More inspiring|Less inspiring</t>
  </si>
  <si>
    <t>Thinking specifically about British literature, how has it influenced your opinion of the UK on the following scales? Please indicate whether it has made your opinion lean more towards one side or the other.: More modern|More outdated</t>
  </si>
  <si>
    <t>Thinking specifically about British literature, how has it influenced your opinion of the UK on the following scales? Please indicate whether it has made your opinion lean more towards one side or the other.: More inclusive|Less inclusive</t>
  </si>
  <si>
    <t>Somewhat important</t>
  </si>
  <si>
    <t xml:space="preserve"> How important do you think British publishing is in shaping global literary trends?</t>
  </si>
  <si>
    <t xml:space="preserve"> British literature should be a bigger part of how the UK promotes itself internationally</t>
  </si>
  <si>
    <t xml:space="preserve"> British literature has enhanced the reputation of the UK as a global hub of creativity and innovation</t>
  </si>
  <si>
    <t xml:space="preserve"> International tourists visit the UK after reading about it in British stories and literature</t>
  </si>
  <si>
    <t xml:space="preserve"> British literature has helped to build the UK’s reputation as a global tourist destination</t>
  </si>
  <si>
    <t xml:space="preserve"> The UK would not have the international influence it does today without the impact of British literature</t>
  </si>
  <si>
    <t>Strongly agree</t>
  </si>
  <si>
    <t>Agree</t>
  </si>
  <si>
    <t>Neither agree nor disagree</t>
  </si>
  <si>
    <t>Disagree</t>
  </si>
  <si>
    <t>Strongly disagree</t>
  </si>
  <si>
    <t>Total Agree:</t>
  </si>
  <si>
    <t>Total Disagree:</t>
  </si>
  <si>
    <t>Grid Summary: To what extent do you agree or disagree with the following statements?</t>
  </si>
  <si>
    <t>To what extent do you agree or disagree with the following statements?: The UK would not have the international influence it does today without the impact of British literature</t>
  </si>
  <si>
    <t>To what extent do you agree or disagree with the following statements?: British literature has enhanced the reputation of the UK as a global hub of creativity and innovation</t>
  </si>
  <si>
    <t>To what extent do you agree or disagree with the following statements?: British literature should be a bigger part of how the UK promotes itself internationally</t>
  </si>
  <si>
    <t>To what extent do you agree or disagree with the following statements?: International tourists visit the UK after reading about it in British stories and literature</t>
  </si>
  <si>
    <t>To what extent do you agree or disagree with the following statements?: British literature has helped to build the UK’s reputation as a global tourist destination</t>
  </si>
  <si>
    <t>Can’t remember</t>
  </si>
  <si>
    <t xml:space="preserve"> Have you ever visited a location in the UK (e.g. a landmark, town, or city) because of its connection to a work of British literature? (e.g. Jane Austen’s House in Bath or Platform 9 ¾ in London)</t>
  </si>
  <si>
    <t>Shakespeare’s Birthplace, Stratford-Upon-Avon</t>
  </si>
  <si>
    <t>NA - I haven't visited any of these locations</t>
  </si>
  <si>
    <t>The British Library, London</t>
  </si>
  <si>
    <t>Platform 9 ¾ at Kings Cross Station, London</t>
  </si>
  <si>
    <t>Sherwood Forest, Nottingham</t>
  </si>
  <si>
    <t>The Globe Theatre, London</t>
  </si>
  <si>
    <t>Warner Bros Studio Tour - The Making of Harry Potter, London</t>
  </si>
  <si>
    <t>The Royal Crescent, Bath</t>
  </si>
  <si>
    <t>Arthur’s Seat, Edinburgh</t>
  </si>
  <si>
    <t>Sherlock Holmes Museum at 221B Baker Street, London</t>
  </si>
  <si>
    <t>Beatrix Potter’s Hilltop House, The Lake District</t>
  </si>
  <si>
    <t>Poets Corner in Westminster Abbey, London</t>
  </si>
  <si>
    <t>Harry Potter and the Cursed Child West End Show, London</t>
  </si>
  <si>
    <t>The Charles Dickens Museum, London</t>
  </si>
  <si>
    <t>Matilda the Musical, West End Show, London</t>
  </si>
  <si>
    <t>The Jane Austen Centre, Bath</t>
  </si>
  <si>
    <t>Oliver! West End Show, London</t>
  </si>
  <si>
    <t>Jane Austen’s House, Hampshire</t>
  </si>
  <si>
    <t>The Bodleian Library, Oxford</t>
  </si>
  <si>
    <t>Agatha Christie’s Greenway House, Devon</t>
  </si>
  <si>
    <t>The Elephant House Cafe, Edinburgh</t>
  </si>
  <si>
    <t>Ashdown Forest/ “Hundred Acre Wood”, East Sussex</t>
  </si>
  <si>
    <t>The Hay Literary Festival, Hay-on-Wye</t>
  </si>
  <si>
    <t>Ballintoy/Game of Throne’s “Iron Islands”, Northern Ireland</t>
  </si>
  <si>
    <t>Keats House, London</t>
  </si>
  <si>
    <t>Have you visited any of the following locations because of its connection to a work of British literature? Select any that you have visited</t>
  </si>
  <si>
    <t xml:space="preserve"> Platform 9 ¾ at Kings Cross Station, London</t>
  </si>
  <si>
    <t xml:space="preserve"> Warner Bros Studio Tour - The Making of Harry Potter, London</t>
  </si>
  <si>
    <t xml:space="preserve"> The Globe Theatre, London</t>
  </si>
  <si>
    <t xml:space="preserve"> Harry Potter and the Cursed Child West End Show, London</t>
  </si>
  <si>
    <t xml:space="preserve"> The Royal Crescent, Bath</t>
  </si>
  <si>
    <t xml:space="preserve"> The Jane Austen Centre, Bath</t>
  </si>
  <si>
    <t xml:space="preserve"> Jane Austen’s House, Hampshire</t>
  </si>
  <si>
    <t xml:space="preserve"> Beatrix Potter’s Hilltop House, The Lake District</t>
  </si>
  <si>
    <t xml:space="preserve"> Matilda the Musical, West End Show, London</t>
  </si>
  <si>
    <t xml:space="preserve"> Sherlock Holmes Museum at 221B Baker Street, London</t>
  </si>
  <si>
    <t xml:space="preserve"> Arthur’s Seat, Edinburgh</t>
  </si>
  <si>
    <t xml:space="preserve"> The Elephant House Cafe, Edinburgh</t>
  </si>
  <si>
    <t xml:space="preserve"> The British Library, London</t>
  </si>
  <si>
    <t xml:space="preserve"> The Charles Dickens Museum, London</t>
  </si>
  <si>
    <t xml:space="preserve"> Poets Corner in Westminster Abbey, London</t>
  </si>
  <si>
    <t xml:space="preserve"> Shakespeare’s Birthplace, Stratford-Upon-Avon</t>
  </si>
  <si>
    <t xml:space="preserve"> The Bodleian Library, Oxford</t>
  </si>
  <si>
    <t xml:space="preserve"> Keats House, London</t>
  </si>
  <si>
    <t xml:space="preserve"> Agatha Christie’s Greenway House, Devon</t>
  </si>
  <si>
    <t xml:space="preserve"> Ashdown Forest/ “Hundred Acre Wood”, East Sussex</t>
  </si>
  <si>
    <t xml:space="preserve"> The Hay Literary Festival, Hay-on-Wye</t>
  </si>
  <si>
    <t xml:space="preserve"> Ballintoy/Game of Throne’s “Iron Islands”, Northern Ireland</t>
  </si>
  <si>
    <t xml:space="preserve"> Sherwood Forest, Nottingham</t>
  </si>
  <si>
    <t xml:space="preserve"> Oliver! West End Show, London</t>
  </si>
  <si>
    <t>Within the last 12 months</t>
  </si>
  <si>
    <t>More than 12 months ago</t>
  </si>
  <si>
    <t>Grid Summary: You said you had visited the below locations because of their connection to British literature. When did you most recently visit these locations?If you are unsure or can’t remember, please select “Don’t know”.</t>
  </si>
  <si>
    <t>BASE: Question randomly assigned to respondents</t>
  </si>
  <si>
    <t>You said you had visited the below locations because of their connection to British literature. When did you most recently visit these locations?If you are unsure or can’t remember, please select “Don’t know”.: Platform 9 ¾ at Kings Cross Station, London</t>
  </si>
  <si>
    <t>You said you had visited the below locations because of their connection to British literature. When did you most recently visit these locations?If you are unsure or can’t remember, please select “Don’t know”.: Warner Bros Studio Tour - The Making of Harry Potter, London</t>
  </si>
  <si>
    <t>You said you had visited the below locations because of their connection to British literature. When did you most recently visit these locations?If you are unsure or can’t remember, please select “Don’t know”.: The Globe Theatre, London</t>
  </si>
  <si>
    <t>You said you had visited the below locations because of their connection to British literature. When did you most recently visit these locations?If you are unsure or can’t remember, please select “Don’t know”.: Harry Potter and the Cursed Child West End Show, London</t>
  </si>
  <si>
    <t>You said you had visited the below locations because of their connection to British literature. When did you most recently visit these locations?If you are unsure or can’t remember, please select “Don’t know”.: The Royal Crescent, Bath</t>
  </si>
  <si>
    <t>You said you had visited the below locations because of their connection to British literature. When did you most recently visit these locations?If you are unsure or can’t remember, please select “Don’t know”.: The Jane Austen Centre, Bath</t>
  </si>
  <si>
    <t>You said you had visited the below locations because of their connection to British literature. When did you most recently visit these locations?If you are unsure or can’t remember, please select “Don’t know”.: Jane Austen’s House, Hampshire</t>
  </si>
  <si>
    <t>You said you had visited the below locations because of their connection to British literature. When did you most recently visit these locations?If you are unsure or can’t remember, please select “Don’t know”.: Beatrix Potter’s Hilltop House, The Lake District</t>
  </si>
  <si>
    <t>You said you had visited the below locations because of their connection to British literature. When did you most recently visit these locations?If you are unsure or can’t remember, please select “Don’t know”.: Matilda the Musical, West End Show, London</t>
  </si>
  <si>
    <t>You said you had visited the below locations because of their connection to British literature. When did you most recently visit these locations?If you are unsure or can’t remember, please select “Don’t know”.: Sherlock Holmes Museum at 221B Baker Street, London</t>
  </si>
  <si>
    <t>You said you had visited the below locations because of their connection to British literature. When did you most recently visit these locations?If you are unsure or can’t remember, please select “Don’t know”.: Arthur’s Seat, Edinburgh</t>
  </si>
  <si>
    <t>You said you had visited the below locations because of their connection to British literature. When did you most recently visit these locations?If you are unsure or can’t remember, please select “Don’t know”.: The Elephant House Cafe, Edinburgh</t>
  </si>
  <si>
    <t>You said you had visited the below locations because of their connection to British literature. When did you most recently visit these locations?If you are unsure or can’t remember, please select “Don’t know”.: The British Library, London</t>
  </si>
  <si>
    <t>You said you had visited the below locations because of their connection to British literature. When did you most recently visit these locations?If you are unsure or can’t remember, please select “Don’t know”.: The Charles Dickens Museum, London</t>
  </si>
  <si>
    <t>You said you had visited the below locations because of their connection to British literature. When did you most recently visit these locations?If you are unsure or can’t remember, please select “Don’t know”.: Poets Corner in Westminster Abbey, London</t>
  </si>
  <si>
    <t>You said you had visited the below locations because of their connection to British literature. When did you most recently visit these locations?If you are unsure or can’t remember, please select “Don’t know”.: Shakespeare’s Birthplace, Stratford-Upon-Avon</t>
  </si>
  <si>
    <t>You said you had visited the below locations because of their connection to British literature. When did you most recently visit these locations?If you are unsure or can’t remember, please select “Don’t know”.: The Bodleian Library, Oxford</t>
  </si>
  <si>
    <t>You said you had visited the below locations because of their connection to British literature. When did you most recently visit these locations?If you are unsure or can’t remember, please select “Don’t know”.: Keats House, London</t>
  </si>
  <si>
    <t>You said you had visited the below locations because of their connection to British literature. When did you most recently visit these locations?If you are unsure or can’t remember, please select “Don’t know”.: Agatha Christie’s Greenway House, Devon</t>
  </si>
  <si>
    <t>You said you had visited the below locations because of their connection to British literature. When did you most recently visit these locations?If you are unsure or can’t remember, please select “Don’t know”.: Ashdown Forest/ “Hundred Acre Wood”, East Sussex</t>
  </si>
  <si>
    <t>You said you had visited the below locations because of their connection to British literature. When did you most recently visit these locations?If you are unsure or can’t remember, please select “Don’t know”.: The Hay Literary Festival, Hay-on-Wye</t>
  </si>
  <si>
    <t>You said you had visited the below locations because of their connection to British literature. When did you most recently visit these locations?If you are unsure or can’t remember, please select “Don’t know”.: Ballintoy/Game of Throne’s “Iron Islands”, Northern Ireland</t>
  </si>
  <si>
    <t>You said you had visited the below locations because of their connection to British literature. When did you most recently visit these locations?If you are unsure or can’t remember, please select “Don’t know”.: Sherwood Forest, Nottingham</t>
  </si>
  <si>
    <t>You said you had visited the below locations because of their connection to British literature. When did you most recently visit these locations?If you are unsure or can’t remember, please select “Don’t know”.: Oliver! West End Show, London</t>
  </si>
  <si>
    <t>Fiction/ non fiction books</t>
  </si>
  <si>
    <t>Textbooks &amp; educational materials</t>
  </si>
  <si>
    <t>News and journalism</t>
  </si>
  <si>
    <t>Theatre</t>
  </si>
  <si>
    <t>Social media posts by a British influencer</t>
  </si>
  <si>
    <t>Visiting the UK</t>
  </si>
  <si>
    <t>Speaking to a British person</t>
  </si>
  <si>
    <t>Other (please specify)</t>
  </si>
  <si>
    <t xml:space="preserve"> Do you believe British literature plays a role in shaping how people outside the UK perceive the country?</t>
  </si>
  <si>
    <t>It attracts tourists and visitors the UK</t>
  </si>
  <si>
    <t>It showcases British creativity and storytelling</t>
  </si>
  <si>
    <t>It preserves and promotes British history and heritage</t>
  </si>
  <si>
    <t>It contributes to the UK’s publishing industry and economy</t>
  </si>
  <si>
    <t>It strengthens the UK’s reputation as a literary and academic hub</t>
  </si>
  <si>
    <t>It strengthens the UK’s national identity</t>
  </si>
  <si>
    <t>It enhances the UK’s cultural influence worldwide</t>
  </si>
  <si>
    <t>It reflects the diversity and evolution of British culture</t>
  </si>
  <si>
    <t>It supports the UK’s global political influence</t>
  </si>
  <si>
    <t>Which of the following do you see as the benefits of British literature? Select all that apply</t>
  </si>
  <si>
    <t xml:space="preserve"> We should support British authors and publishers to succeed</t>
  </si>
  <si>
    <t xml:space="preserve"> I’m proud of the fact that the UK is one of the largest exporters of books and journals worldwide</t>
  </si>
  <si>
    <t xml:space="preserve"> British literature is an important part of the UK’s national identity</t>
  </si>
  <si>
    <t xml:space="preserve"> I’m proud of the international recognition received by British books and journals</t>
  </si>
  <si>
    <t xml:space="preserve"> British literature positively represents the UK’s culture and values to international audiences</t>
  </si>
  <si>
    <t>To what extent do you agree or disagree with the following statements?: British literature is an important part of the UK’s national identity</t>
  </si>
  <si>
    <t>To what extent do you agree or disagree with the following statements?: British literature positively represents the UK’s culture and values to international audiences</t>
  </si>
  <si>
    <t>To what extent do you agree or disagree with the following statements?: I’m proud of the fact that the UK is one of the largest exporters of books and journals worldwide</t>
  </si>
  <si>
    <t>To what extent do you agree or disagree with the following statements?: I’m proud of the international recognition received by British books and journals</t>
  </si>
  <si>
    <t>To what extent do you agree or disagree with the following statements?: We should support British authors and publishers to succeed</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</si>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</sst>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theme" Target="theme/theme1.xml"/><Relationship Id="rId8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1.5546875" defaultRowHeight="14.4" x14ac:dyDescent="0.3"/>
  <sheetData>
    <row r="7" spans="6:12" ht="40.049999999999997" customHeight="1" x14ac:dyDescent="0.3">
      <c r="F7" s="25" t="s">
        <v>0</v>
      </c>
      <c r="G7" s="26"/>
      <c r="H7" s="26"/>
      <c r="I7" s="26"/>
      <c r="J7" s="26"/>
      <c r="K7" s="26"/>
      <c r="L7" s="26"/>
    </row>
    <row r="10" spans="6:12" ht="19.95" customHeight="1" x14ac:dyDescent="0.35">
      <c r="F10" s="2" t="s">
        <v>1</v>
      </c>
      <c r="K10" s="3" t="s">
        <v>2</v>
      </c>
    </row>
    <row r="11" spans="6:12" ht="19.95" customHeight="1" x14ac:dyDescent="0.35">
      <c r="F11" s="2" t="s">
        <v>3</v>
      </c>
      <c r="K11" s="3" t="s">
        <v>4</v>
      </c>
    </row>
    <row r="12" spans="6:12" ht="19.95" customHeight="1" x14ac:dyDescent="0.35">
      <c r="F12" s="2" t="s">
        <v>5</v>
      </c>
      <c r="K12" s="3" t="s">
        <v>6</v>
      </c>
    </row>
    <row r="13" spans="6:12" ht="19.95" customHeight="1" x14ac:dyDescent="0.35">
      <c r="F13" s="2" t="s">
        <v>7</v>
      </c>
      <c r="K13" s="3">
        <v>2009</v>
      </c>
    </row>
    <row r="14" spans="6:12" ht="18" x14ac:dyDescent="0.35">
      <c r="F14" s="2"/>
    </row>
    <row r="15" spans="6:12" ht="18" x14ac:dyDescent="0.35">
      <c r="F15" s="2"/>
    </row>
    <row r="16" spans="6:12" ht="18" x14ac:dyDescent="0.35">
      <c r="F16" s="2" t="s">
        <v>8</v>
      </c>
    </row>
    <row r="17" spans="6:13" ht="49.95" customHeight="1" x14ac:dyDescent="0.3">
      <c r="F17" s="27" t="s">
        <v>9</v>
      </c>
      <c r="G17" s="26"/>
      <c r="H17" s="26"/>
      <c r="I17" s="26"/>
      <c r="J17" s="26"/>
      <c r="K17" s="26"/>
      <c r="L17" s="26"/>
      <c r="M17" s="26"/>
    </row>
    <row r="19" spans="6:13" ht="30" customHeight="1" x14ac:dyDescent="0.3">
      <c r="F19" s="4" t="s">
        <v>10</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82"/>
  <sheetViews>
    <sheetView showGridLines="0" workbookViewId="0"/>
  </sheetViews>
  <sheetFormatPr defaultColWidth="11.5546875" defaultRowHeight="14.4" x14ac:dyDescent="0.3"/>
  <cols>
    <col min="4" max="4" width="100.6640625" customWidth="1"/>
    <col min="5" max="5" width="20.6640625" customWidth="1"/>
  </cols>
  <sheetData>
    <row r="2" spans="3:6" ht="40.049999999999997" customHeight="1" x14ac:dyDescent="0.3">
      <c r="D2" s="1" t="s">
        <v>11</v>
      </c>
    </row>
    <row r="6" spans="3:6" x14ac:dyDescent="0.3">
      <c r="D6" s="8" t="str">
        <f>HYPERLINK("#'Full Results'!A1", "Full Results")</f>
        <v>Full Results</v>
      </c>
    </row>
    <row r="8" spans="3:6" x14ac:dyDescent="0.3">
      <c r="D8" s="6" t="s">
        <v>12</v>
      </c>
      <c r="E8" s="6" t="s">
        <v>13</v>
      </c>
      <c r="F8" s="6" t="s">
        <v>14</v>
      </c>
    </row>
    <row r="9" spans="3:6" x14ac:dyDescent="0.3">
      <c r="C9">
        <v>1</v>
      </c>
      <c r="D9" s="8" t="str">
        <f>HYPERLINK("#'Table 1'!A1", "Which of the following would you consider to be hobbies or interests you have? Select any which apply")</f>
        <v>Which of the following would you consider to be hobbies or interests you have? Select any which apply</v>
      </c>
      <c r="E9" s="14" t="str">
        <f>HYPERLINK("#'Full Results'!A11", "11")</f>
        <v>11</v>
      </c>
      <c r="F9" t="s">
        <v>49</v>
      </c>
    </row>
    <row r="10" spans="3:6" x14ac:dyDescent="0.3">
      <c r="C10">
        <v>2</v>
      </c>
      <c r="D10" s="8" t="str">
        <f>HYPERLINK("#'Table 2'!A1", " In an average week, how long would you say that you spend reading for fun?")</f>
        <v xml:space="preserve"> In an average week, how long would you say that you spend reading for fun?</v>
      </c>
      <c r="E10" s="14" t="str">
        <f>HYPERLINK("#'Full Results'!A27", "27")</f>
        <v>27</v>
      </c>
      <c r="F10" t="s">
        <v>49</v>
      </c>
    </row>
    <row r="11" spans="3:6" x14ac:dyDescent="0.3">
      <c r="C11">
        <v>3</v>
      </c>
      <c r="D11" s="8" t="str">
        <f>HYPERLINK("#'Table 3'!A1", " And how long would you say you spend reading in general?")</f>
        <v xml:space="preserve"> And how long would you say you spend reading in general?</v>
      </c>
      <c r="E11" s="14" t="str">
        <f>HYPERLINK("#'Full Results'!A39", "39")</f>
        <v>39</v>
      </c>
      <c r="F11" t="s">
        <v>49</v>
      </c>
    </row>
    <row r="12" spans="3:6" x14ac:dyDescent="0.3">
      <c r="C12">
        <v>4</v>
      </c>
      <c r="D12" s="8" t="str">
        <f>HYPERLINK("#'Table 4'!A1", " And how many books have you read in the past 6 months?")</f>
        <v xml:space="preserve"> And how many books have you read in the past 6 months?</v>
      </c>
      <c r="E12" s="14" t="str">
        <f>HYPERLINK("#'Full Results'!A51", "51")</f>
        <v>51</v>
      </c>
      <c r="F12" t="s">
        <v>49</v>
      </c>
    </row>
    <row r="13" spans="3:6" x14ac:dyDescent="0.3">
      <c r="C13">
        <v>5</v>
      </c>
      <c r="D13" s="8" t="str">
        <f>HYPERLINK("#'Table 5'!A1", " When you read for fun, which of the following best describes your reading preferences?Fiction refers to imaginative or made-up stories, while non-fiction is based on real events, facts, or people")</f>
        <v xml:space="preserve"> When you read for fun, which of the following best describes your reading preferences?Fiction refers to imaginative or made-up stories, while non-fiction is based on real events, facts, or people</v>
      </c>
      <c r="E13" s="14" t="str">
        <f>HYPERLINK("#'Full Results'!A65", "65")</f>
        <v>65</v>
      </c>
      <c r="F13" t="s">
        <v>49</v>
      </c>
    </row>
    <row r="14" spans="3:6" x14ac:dyDescent="0.3">
      <c r="C14">
        <v>6</v>
      </c>
      <c r="D14" s="8" t="str">
        <f>HYPERLINK("#'Table 6'!A1", " Do you agree or disagree with the following statement:  “One or more of my favourite books were written by a British author.” ")</f>
        <v xml:space="preserve"> Do you agree or disagree with the following statement:  “One or more of my favourite books were written by a British author.” </v>
      </c>
      <c r="E14" s="14" t="str">
        <f>HYPERLINK("#'Full Results'!A75", "75")</f>
        <v>75</v>
      </c>
      <c r="F14" t="s">
        <v>49</v>
      </c>
    </row>
    <row r="15" spans="3:6" x14ac:dyDescent="0.3">
      <c r="C15">
        <v>7</v>
      </c>
      <c r="D15" s="8" t="str">
        <f>HYPERLINK("#'Table 7'!A1", "Which of the following areas would you say the UK does best? Select all that apply")</f>
        <v>Which of the following areas would you say the UK does best? Select all that apply</v>
      </c>
      <c r="E15" s="14" t="str">
        <f>HYPERLINK("#'Full Results'!A81", "81")</f>
        <v>81</v>
      </c>
      <c r="F15" t="s">
        <v>49</v>
      </c>
    </row>
    <row r="16" spans="3:6" x14ac:dyDescent="0.3">
      <c r="C16">
        <v>8</v>
      </c>
      <c r="D16" s="8" t="str">
        <f>HYPERLINK("#'Table 8'!A1", "And which of those same areas would you say best demonstrate the UK’s creativity? Select all that apply")</f>
        <v>And which of those same areas would you say best demonstrate the UK’s creativity? Select all that apply</v>
      </c>
      <c r="E16" s="14" t="str">
        <f>HYPERLINK("#'Full Results'!A98", "98")</f>
        <v>98</v>
      </c>
      <c r="F16" t="s">
        <v>49</v>
      </c>
    </row>
    <row r="17" spans="3:6" x14ac:dyDescent="0.3">
      <c r="C17">
        <v>9</v>
      </c>
      <c r="D17" s="8" t="str">
        <f>HYPERLINK("#'Table 9'!A1", "Grid Summary: In your opinion, what influence, if any, do the following areas have on the UK’s international reputation?")</f>
        <v>Grid Summary: In your opinion, what influence, if any, do the following areas have on the UK’s international reputation?</v>
      </c>
      <c r="E17" s="7"/>
      <c r="F17" t="s">
        <v>49</v>
      </c>
    </row>
    <row r="18" spans="3:6" x14ac:dyDescent="0.3">
      <c r="C18">
        <v>10</v>
      </c>
      <c r="D18" s="8" t="str">
        <f>HYPERLINK("#'Table 10'!A1", "In your opinion, what influence, if any, do the following areas have on the UK’s international reputation?: British books and literature")</f>
        <v>In your opinion, what influence, if any, do the following areas have on the UK’s international reputation?: British books and literature</v>
      </c>
      <c r="E18" s="14" t="str">
        <f>HYPERLINK("#'Full Results'!A115", "115")</f>
        <v>115</v>
      </c>
      <c r="F18" t="s">
        <v>49</v>
      </c>
    </row>
    <row r="19" spans="3:6" x14ac:dyDescent="0.3">
      <c r="C19">
        <v>11</v>
      </c>
      <c r="D19" s="8" t="str">
        <f>HYPERLINK("#'Table 11'!A1", "In your opinion, what influence, if any, do the following areas have on the UK’s international reputation?: British academic research")</f>
        <v>In your opinion, what influence, if any, do the following areas have on the UK’s international reputation?: British academic research</v>
      </c>
      <c r="E19" s="14" t="str">
        <f>HYPERLINK("#'Full Results'!A122", "122")</f>
        <v>122</v>
      </c>
      <c r="F19" t="s">
        <v>49</v>
      </c>
    </row>
    <row r="20" spans="3:6" x14ac:dyDescent="0.3">
      <c r="C20">
        <v>12</v>
      </c>
      <c r="D20" s="8" t="str">
        <f>HYPERLINK("#'Table 12'!A1", "In your opinion, what influence, if any, do the following areas have on the UK’s international reputation?: British politics")</f>
        <v>In your opinion, what influence, if any, do the following areas have on the UK’s international reputation?: British politics</v>
      </c>
      <c r="E20" s="14" t="str">
        <f>HYPERLINK("#'Full Results'!A129", "129")</f>
        <v>129</v>
      </c>
      <c r="F20" t="s">
        <v>49</v>
      </c>
    </row>
    <row r="21" spans="3:6" x14ac:dyDescent="0.3">
      <c r="C21">
        <v>13</v>
      </c>
      <c r="D21" s="8" t="str">
        <f>HYPERLINK("#'Table 13'!A1", "In your opinion, what influence, if any, do the following areas have on the UK’s international reputation?: British science")</f>
        <v>In your opinion, what influence, if any, do the following areas have on the UK’s international reputation?: British science</v>
      </c>
      <c r="E21" s="14" t="str">
        <f>HYPERLINK("#'Full Results'!A136", "136")</f>
        <v>136</v>
      </c>
      <c r="F21" t="s">
        <v>49</v>
      </c>
    </row>
    <row r="22" spans="3:6" x14ac:dyDescent="0.3">
      <c r="C22">
        <v>14</v>
      </c>
      <c r="D22" s="8" t="str">
        <f>HYPERLINK("#'Table 14'!A1", "In your opinion, what influence, if any, do the following areas have on the UK’s international reputation?: British music")</f>
        <v>In your opinion, what influence, if any, do the following areas have on the UK’s international reputation?: British music</v>
      </c>
      <c r="E22" s="14" t="str">
        <f>HYPERLINK("#'Full Results'!A143", "143")</f>
        <v>143</v>
      </c>
      <c r="F22" t="s">
        <v>49</v>
      </c>
    </row>
    <row r="23" spans="3:6" x14ac:dyDescent="0.3">
      <c r="C23">
        <v>15</v>
      </c>
      <c r="D23" s="8" t="str">
        <f>HYPERLINK("#'Table 15'!A1", "In your opinion, what influence, if any, do the following areas have on the UK’s international reputation?: British film and TV")</f>
        <v>In your opinion, what influence, if any, do the following areas have on the UK’s international reputation?: British film and TV</v>
      </c>
      <c r="E23" s="14" t="str">
        <f>HYPERLINK("#'Full Results'!A150", "150")</f>
        <v>150</v>
      </c>
      <c r="F23" t="s">
        <v>49</v>
      </c>
    </row>
    <row r="24" spans="3:6" x14ac:dyDescent="0.3">
      <c r="C24">
        <v>16</v>
      </c>
      <c r="D24" s="8" t="str">
        <f>HYPERLINK("#'Table 16'!A1", "In your opinion, what influence, if any, do the following areas have on the UK’s international reputation?: British sport and athletics")</f>
        <v>In your opinion, what influence, if any, do the following areas have on the UK’s international reputation?: British sport and athletics</v>
      </c>
      <c r="E24" s="14" t="str">
        <f>HYPERLINK("#'Full Results'!A157", "157")</f>
        <v>157</v>
      </c>
      <c r="F24" t="s">
        <v>49</v>
      </c>
    </row>
    <row r="25" spans="3:6" x14ac:dyDescent="0.3">
      <c r="C25">
        <v>17</v>
      </c>
      <c r="D25" s="8" t="str">
        <f>HYPERLINK("#'Table 17'!A1", "In your opinion, what influence, if any, do the following areas have on the UK’s international reputation?: British education")</f>
        <v>In your opinion, what influence, if any, do the following areas have on the UK’s international reputation?: British education</v>
      </c>
      <c r="E25" s="14" t="str">
        <f>HYPERLINK("#'Full Results'!A164", "164")</f>
        <v>164</v>
      </c>
      <c r="F25" t="s">
        <v>49</v>
      </c>
    </row>
    <row r="26" spans="3:6" x14ac:dyDescent="0.3">
      <c r="C26">
        <v>18</v>
      </c>
      <c r="D26" s="8" t="str">
        <f>HYPERLINK("#'Table 18'!A1", "In your opinion, what influence, if any, do the following areas have on the UK’s international reputation?: British history and heritage")</f>
        <v>In your opinion, what influence, if any, do the following areas have on the UK’s international reputation?: British history and heritage</v>
      </c>
      <c r="E26" s="14" t="str">
        <f>HYPERLINK("#'Full Results'!A171", "171")</f>
        <v>171</v>
      </c>
      <c r="F26" t="s">
        <v>49</v>
      </c>
    </row>
    <row r="27" spans="3:6" x14ac:dyDescent="0.3">
      <c r="C27">
        <v>19</v>
      </c>
      <c r="D27" s="8" t="str">
        <f>HYPERLINK("#'Table 19'!A1", "In your opinion, what influence, if any, do the following areas have on the UK’s international reputation?: British fashion")</f>
        <v>In your opinion, what influence, if any, do the following areas have on the UK’s international reputation?: British fashion</v>
      </c>
      <c r="E27" s="14" t="str">
        <f>HYPERLINK("#'Full Results'!A178", "178")</f>
        <v>178</v>
      </c>
      <c r="F27" t="s">
        <v>49</v>
      </c>
    </row>
    <row r="28" spans="3:6" x14ac:dyDescent="0.3">
      <c r="C28">
        <v>20</v>
      </c>
      <c r="D28" s="8" t="str">
        <f>HYPERLINK("#'Table 20'!A1", "In your opinion, what influence, if any, do the following areas have on the UK’s international reputation?: British business and economic influence")</f>
        <v>In your opinion, what influence, if any, do the following areas have on the UK’s international reputation?: British business and economic influence</v>
      </c>
      <c r="E28" s="14" t="str">
        <f>HYPERLINK("#'Full Results'!A185", "185")</f>
        <v>185</v>
      </c>
      <c r="F28" t="s">
        <v>49</v>
      </c>
    </row>
    <row r="29" spans="3:6" x14ac:dyDescent="0.3">
      <c r="C29">
        <v>21</v>
      </c>
      <c r="D29" s="8" t="str">
        <f>HYPERLINK("#'Table 21'!A1", "Grid Summary: In your opinion and as far as you know, which five countries would you say are the most globally influential for academic research? ")</f>
        <v>Grid Summary: In your opinion and as far as you know, which five countries would you say are the most globally influential for academic research? </v>
      </c>
      <c r="E29" s="7"/>
      <c r="F29" t="s">
        <v>49</v>
      </c>
    </row>
    <row r="30" spans="3:6" x14ac:dyDescent="0.3">
      <c r="C30">
        <v>22</v>
      </c>
      <c r="D30" s="8" t="str">
        <f>HYPERLINK("#'Table 22'!A1", "In your opinion and as far as you know, which five countries would you say are the most globally influential for academic research? : 1")</f>
        <v>In your opinion and as far as you know, which five countries would you say are the most globally influential for academic research? : 1</v>
      </c>
      <c r="E30" s="14" t="str">
        <f>HYPERLINK("#'Full Results'!A192", "192")</f>
        <v>192</v>
      </c>
      <c r="F30" t="s">
        <v>49</v>
      </c>
    </row>
    <row r="31" spans="3:6" x14ac:dyDescent="0.3">
      <c r="C31">
        <v>23</v>
      </c>
      <c r="D31" s="8" t="str">
        <f>HYPERLINK("#'Table 23'!A1", "In your opinion and as far as you know, which five countries would you say are the most globally influential for academic research? : 2")</f>
        <v>In your opinion and as far as you know, which five countries would you say are the most globally influential for academic research? : 2</v>
      </c>
      <c r="E31" s="14" t="str">
        <f>HYPERLINK("#'Full Results'!A398", "398")</f>
        <v>398</v>
      </c>
      <c r="F31" t="s">
        <v>49</v>
      </c>
    </row>
    <row r="32" spans="3:6" x14ac:dyDescent="0.3">
      <c r="C32">
        <v>24</v>
      </c>
      <c r="D32" s="8" t="str">
        <f>HYPERLINK("#'Table 24'!A1", "In your opinion and as far as you know, which five countries would you say are the most globally influential for academic research? : 3")</f>
        <v>In your opinion and as far as you know, which five countries would you say are the most globally influential for academic research? : 3</v>
      </c>
      <c r="E32" s="14" t="str">
        <f>HYPERLINK("#'Full Results'!A604", "604")</f>
        <v>604</v>
      </c>
      <c r="F32" t="s">
        <v>49</v>
      </c>
    </row>
    <row r="33" spans="3:6" x14ac:dyDescent="0.3">
      <c r="C33">
        <v>25</v>
      </c>
      <c r="D33" s="8" t="str">
        <f>HYPERLINK("#'Table 25'!A1", "In your opinion and as far as you know, which five countries would you say are the most globally influential for academic research? : 4")</f>
        <v>In your opinion and as far as you know, which five countries would you say are the most globally influential for academic research? : 4</v>
      </c>
      <c r="E33" s="14" t="str">
        <f>HYPERLINK("#'Full Results'!A810", "810")</f>
        <v>810</v>
      </c>
      <c r="F33" t="s">
        <v>49</v>
      </c>
    </row>
    <row r="34" spans="3:6" x14ac:dyDescent="0.3">
      <c r="C34">
        <v>26</v>
      </c>
      <c r="D34" s="8" t="str">
        <f>HYPERLINK("#'Table 26'!A1", "In your opinion and as far as you know, which five countries would you say are the most globally influential for academic research? : 5")</f>
        <v>In your opinion and as far as you know, which five countries would you say are the most globally influential for academic research? : 5</v>
      </c>
      <c r="E34" s="14" t="str">
        <f>HYPERLINK("#'Full Results'!A1016", "1016")</f>
        <v>1016</v>
      </c>
      <c r="F34" t="s">
        <v>49</v>
      </c>
    </row>
    <row r="35" spans="3:6" x14ac:dyDescent="0.3">
      <c r="C35">
        <v>33</v>
      </c>
      <c r="D35" s="8" t="str">
        <f>HYPERLINK("#'Table 33'!A1", "Grid Summary: Thinking specifically about British literature, how has it influenced your opinion of the UK on the following scales? Please indicate whether it has made your opinion lean more towards one side or the other.")</f>
        <v>Grid Summary: Thinking specifically about British literature, how has it influenced your opinion of the UK on the following scales? Please indicate whether it has made your opinion lean more towards one side or the other.</v>
      </c>
      <c r="E35" s="7"/>
      <c r="F35" t="s">
        <v>49</v>
      </c>
    </row>
    <row r="36" spans="3:6" x14ac:dyDescent="0.3">
      <c r="C36">
        <v>34</v>
      </c>
      <c r="D36" s="8" t="str">
        <f>HYPERLINK("#'Table 34'!A1", "Thinking specifically about British literature, how has it influenced your opinion of the UK on the following scales? Please indicate whether it has made your opinion lean more towards one side or the other.: More progressive|Less progressive")</f>
        <v>Thinking specifically about British literature, how has it influenced your opinion of the UK on the following scales? Please indicate whether it has made your opinion lean more towards one side or the other.: More progressive|Less progressive</v>
      </c>
      <c r="E36" s="14" t="str">
        <f>HYPERLINK("#'Full Results'!A1269", "1269")</f>
        <v>1269</v>
      </c>
      <c r="F36" t="s">
        <v>49</v>
      </c>
    </row>
    <row r="37" spans="3:6" x14ac:dyDescent="0.3">
      <c r="C37">
        <v>35</v>
      </c>
      <c r="D37" s="8" t="str">
        <f>HYPERLINK("#'Table 35'!A1", "Thinking specifically about British literature, how has it influenced your opinion of the UK on the following scales? Please indicate whether it has made your opinion lean more towards one side or the other.: More culturally rich|Less culturally ...")</f>
        <v>Thinking specifically about British literature, how has it influenced your opinion of the UK on the following scales? Please indicate whether it has made your opinion lean more towards one side or the other.: More culturally rich|Less culturally ...</v>
      </c>
      <c r="E37" s="14" t="str">
        <f>HYPERLINK("#'Full Results'!A1277", "1277")</f>
        <v>1277</v>
      </c>
      <c r="F37" t="s">
        <v>49</v>
      </c>
    </row>
    <row r="38" spans="3:6" x14ac:dyDescent="0.3">
      <c r="C38">
        <v>36</v>
      </c>
      <c r="D38" s="8" t="str">
        <f>HYPERLINK("#'Table 36'!A1", "Thinking specifically about British literature, how has it influenced your opinion of the UK on the following scales? Please indicate whether it has made your opinion lean more towards one side or the other.: More globally influential|Less global...")</f>
        <v>Thinking specifically about British literature, how has it influenced your opinion of the UK on the following scales? Please indicate whether it has made your opinion lean more towards one side or the other.: More globally influential|Less global...</v>
      </c>
      <c r="E38" s="14" t="str">
        <f>HYPERLINK("#'Full Results'!A1285", "1285")</f>
        <v>1285</v>
      </c>
      <c r="F38" t="s">
        <v>49</v>
      </c>
    </row>
    <row r="39" spans="3:6" x14ac:dyDescent="0.3">
      <c r="C39">
        <v>37</v>
      </c>
      <c r="D39" s="8" t="str">
        <f>HYPERLINK("#'Table 37'!A1", "Thinking specifically about British literature, how has it influenced your opinion of the UK on the following scales? Please indicate whether it has made your opinion lean more towards one side or the other.: More inspiring|Less inspiring")</f>
        <v>Thinking specifically about British literature, how has it influenced your opinion of the UK on the following scales? Please indicate whether it has made your opinion lean more towards one side or the other.: More inspiring|Less inspiring</v>
      </c>
      <c r="E39" s="14" t="str">
        <f>HYPERLINK("#'Full Results'!A1293", "1293")</f>
        <v>1293</v>
      </c>
      <c r="F39" t="s">
        <v>49</v>
      </c>
    </row>
    <row r="40" spans="3:6" x14ac:dyDescent="0.3">
      <c r="C40">
        <v>38</v>
      </c>
      <c r="D40" s="8" t="str">
        <f>HYPERLINK("#'Table 38'!A1", "Thinking specifically about British literature, how has it influenced your opinion of the UK on the following scales? Please indicate whether it has made your opinion lean more towards one side or the other.: More modern|More outdated")</f>
        <v>Thinking specifically about British literature, how has it influenced your opinion of the UK on the following scales? Please indicate whether it has made your opinion lean more towards one side or the other.: More modern|More outdated</v>
      </c>
      <c r="E40" s="14" t="str">
        <f>HYPERLINK("#'Full Results'!A1301", "1301")</f>
        <v>1301</v>
      </c>
      <c r="F40" t="s">
        <v>49</v>
      </c>
    </row>
    <row r="41" spans="3:6" x14ac:dyDescent="0.3">
      <c r="C41">
        <v>39</v>
      </c>
      <c r="D41" s="8" t="str">
        <f>HYPERLINK("#'Table 39'!A1", "Thinking specifically about British literature, how has it influenced your opinion of the UK on the following scales? Please indicate whether it has made your opinion lean more towards one side or the other.: More inclusive|Less inclusive")</f>
        <v>Thinking specifically about British literature, how has it influenced your opinion of the UK on the following scales? Please indicate whether it has made your opinion lean more towards one side or the other.: More inclusive|Less inclusive</v>
      </c>
      <c r="E41" s="14" t="str">
        <f>HYPERLINK("#'Full Results'!A1309", "1309")</f>
        <v>1309</v>
      </c>
      <c r="F41" t="s">
        <v>49</v>
      </c>
    </row>
    <row r="42" spans="3:6" x14ac:dyDescent="0.3">
      <c r="C42">
        <v>40</v>
      </c>
      <c r="D42" s="8" t="str">
        <f>HYPERLINK("#'Table 40'!A1", " How important do you think British publishing is in shaping global literary trends?")</f>
        <v xml:space="preserve"> How important do you think British publishing is in shaping global literary trends?</v>
      </c>
      <c r="E42" s="14" t="str">
        <f>HYPERLINK("#'Full Results'!A1317", "1317")</f>
        <v>1317</v>
      </c>
      <c r="F42" t="s">
        <v>49</v>
      </c>
    </row>
    <row r="43" spans="3:6" x14ac:dyDescent="0.3">
      <c r="C43">
        <v>41</v>
      </c>
      <c r="D43" s="8" t="str">
        <f>HYPERLINK("#'Table 41'!A1", "Grid Summary: To what extent do you agree or disagree with the following statements?")</f>
        <v>Grid Summary: To what extent do you agree or disagree with the following statements?</v>
      </c>
      <c r="E43" s="7"/>
      <c r="F43" t="s">
        <v>49</v>
      </c>
    </row>
    <row r="44" spans="3:6" x14ac:dyDescent="0.3">
      <c r="C44">
        <v>42</v>
      </c>
      <c r="D44" s="8" t="str">
        <f>HYPERLINK("#'Table 42'!A1", "To what extent do you agree or disagree with the following statements?: The UK would not have the international influence it does today without the impact of British literature")</f>
        <v>To what extent do you agree or disagree with the following statements?: The UK would not have the international influence it does today without the impact of British literature</v>
      </c>
      <c r="E44" s="14" t="str">
        <f>HYPERLINK("#'Full Results'!A1327", "1327")</f>
        <v>1327</v>
      </c>
      <c r="F44" t="s">
        <v>49</v>
      </c>
    </row>
    <row r="45" spans="3:6" x14ac:dyDescent="0.3">
      <c r="C45">
        <v>43</v>
      </c>
      <c r="D45" s="8" t="str">
        <f>HYPERLINK("#'Table 43'!A1", "To what extent do you agree or disagree with the following statements?: British literature has enhanced the reputation of the UK as a global hub of creativity and innovation")</f>
        <v>To what extent do you agree or disagree with the following statements?: British literature has enhanced the reputation of the UK as a global hub of creativity and innovation</v>
      </c>
      <c r="E45" s="14" t="str">
        <f>HYPERLINK("#'Full Results'!A1339", "1339")</f>
        <v>1339</v>
      </c>
      <c r="F45" t="s">
        <v>49</v>
      </c>
    </row>
    <row r="46" spans="3:6" x14ac:dyDescent="0.3">
      <c r="C46">
        <v>44</v>
      </c>
      <c r="D46" s="8" t="str">
        <f>HYPERLINK("#'Table 44'!A1", "To what extent do you agree or disagree with the following statements?: British literature should be a bigger part of how the UK promotes itself internationally")</f>
        <v>To what extent do you agree or disagree with the following statements?: British literature should be a bigger part of how the UK promotes itself internationally</v>
      </c>
      <c r="E46" s="14" t="str">
        <f>HYPERLINK("#'Full Results'!A1351", "1351")</f>
        <v>1351</v>
      </c>
      <c r="F46" t="s">
        <v>49</v>
      </c>
    </row>
    <row r="47" spans="3:6" x14ac:dyDescent="0.3">
      <c r="C47">
        <v>45</v>
      </c>
      <c r="D47" s="8" t="str">
        <f>HYPERLINK("#'Table 45'!A1", "To what extent do you agree or disagree with the following statements?: International tourists visit the UK after reading about it in British stories and literature")</f>
        <v>To what extent do you agree or disagree with the following statements?: International tourists visit the UK after reading about it in British stories and literature</v>
      </c>
      <c r="E47" s="14" t="str">
        <f>HYPERLINK("#'Full Results'!A1363", "1363")</f>
        <v>1363</v>
      </c>
      <c r="F47" t="s">
        <v>49</v>
      </c>
    </row>
    <row r="48" spans="3:6" x14ac:dyDescent="0.3">
      <c r="C48">
        <v>46</v>
      </c>
      <c r="D48" s="8" t="str">
        <f>HYPERLINK("#'Table 46'!A1", "To what extent do you agree or disagree with the following statements?: British literature has helped to build the UK’s reputation as a global tourist destination")</f>
        <v>To what extent do you agree or disagree with the following statements?: British literature has helped to build the UK’s reputation as a global tourist destination</v>
      </c>
      <c r="E48" s="14" t="str">
        <f>HYPERLINK("#'Full Results'!A1375", "1375")</f>
        <v>1375</v>
      </c>
      <c r="F48" t="s">
        <v>49</v>
      </c>
    </row>
    <row r="49" spans="3:6" x14ac:dyDescent="0.3">
      <c r="C49">
        <v>47</v>
      </c>
      <c r="D49" s="8" t="str">
        <f>HYPERLINK("#'Table 47'!A1", " Have you ever visited a location in the UK (e.g. a landmark, town, or city) because of its connection to a work of British literature? (e.g. Jane Austen’s House in Bath or Platform 9 ¾ in London)")</f>
        <v xml:space="preserve"> Have you ever visited a location in the UK (e.g. a landmark, town, or city) because of its connection to a work of British literature? (e.g. Jane Austen’s House in Bath or Platform 9 ¾ in London)</v>
      </c>
      <c r="E49" s="14" t="str">
        <f>HYPERLINK("#'Full Results'!A1387", "1387")</f>
        <v>1387</v>
      </c>
      <c r="F49" t="s">
        <v>49</v>
      </c>
    </row>
    <row r="50" spans="3:6" x14ac:dyDescent="0.3">
      <c r="C50">
        <v>48</v>
      </c>
      <c r="D50" s="8" t="str">
        <f>HYPERLINK("#'Table 48'!A1", "Have you visited any of the following locations because of its connection to a work of British literature? Select any that you have visited")</f>
        <v>Have you visited any of the following locations because of its connection to a work of British literature? Select any that you have visited</v>
      </c>
      <c r="E50" s="14" t="str">
        <f>HYPERLINK("#'Full Results'!A1393", "1393")</f>
        <v>1393</v>
      </c>
      <c r="F50" t="s">
        <v>49</v>
      </c>
    </row>
    <row r="51" spans="3:6" x14ac:dyDescent="0.3">
      <c r="C51">
        <v>49</v>
      </c>
      <c r="D51" s="8" t="str">
        <f>HYPERLINK("#'Table 49'!A1", "Grid Summary: You said you had visited the below locations because of their connection to British literature. When did you most recently visit these locations?If you are unsure or can’t remember, please select “Don’t know”.")</f>
        <v>Grid Summary: You said you had visited the below locations because of their connection to British literature. When did you most recently visit these locations?If you are unsure or can’t remember, please select “Don’t know”.</v>
      </c>
      <c r="E51" s="7"/>
      <c r="F51" t="s">
        <v>440</v>
      </c>
    </row>
    <row r="52" spans="3:6" x14ac:dyDescent="0.3">
      <c r="C52">
        <v>50</v>
      </c>
      <c r="D52" s="8" t="str">
        <f>HYPERLINK("#'Table 50'!A1", "You said you had visited the below locations because of their connection to British literature. When did you most recently visit these locations?If you are unsure or can’t remember, please select “Don’t know”.: Platform 9 ¾ at Kings Cross Station...")</f>
        <v>You said you had visited the below locations because of their connection to British literature. When did you most recently visit these locations?If you are unsure or can’t remember, please select “Don’t know”.: Platform 9 ¾ at Kings Cross Station...</v>
      </c>
      <c r="E52" s="14" t="str">
        <f>HYPERLINK("#'Full Results'!A1421", "1421")</f>
        <v>1421</v>
      </c>
      <c r="F52" t="s">
        <v>440</v>
      </c>
    </row>
    <row r="53" spans="3:6" x14ac:dyDescent="0.3">
      <c r="C53">
        <v>51</v>
      </c>
      <c r="D53" s="8" t="str">
        <f>HYPERLINK("#'Table 51'!A1", "You said you had visited the below locations because of their connection to British literature. When did you most recently visit these locations?If you are unsure or can’t remember, please select “Don’t know”.: Warner Bros Studio Tour - The Makin...")</f>
        <v>You said you had visited the below locations because of their connection to British literature. When did you most recently visit these locations?If you are unsure or can’t remember, please select “Don’t know”.: Warner Bros Studio Tour - The Makin...</v>
      </c>
      <c r="E53" s="14" t="str">
        <f>HYPERLINK("#'Full Results'!A1431", "1431")</f>
        <v>1431</v>
      </c>
      <c r="F53" t="s">
        <v>440</v>
      </c>
    </row>
    <row r="54" spans="3:6" x14ac:dyDescent="0.3">
      <c r="C54">
        <v>52</v>
      </c>
      <c r="D54" s="8" t="str">
        <f>HYPERLINK("#'Table 52'!A1", "You said you had visited the below locations because of their connection to British literature. When did you most recently visit these locations?If you are unsure or can’t remember, please select “Don’t know”.: The Globe Theatre, London")</f>
        <v>You said you had visited the below locations because of their connection to British literature. When did you most recently visit these locations?If you are unsure or can’t remember, please select “Don’t know”.: The Globe Theatre, London</v>
      </c>
      <c r="E54" s="14" t="str">
        <f>HYPERLINK("#'Full Results'!A1441", "1441")</f>
        <v>1441</v>
      </c>
      <c r="F54" t="s">
        <v>440</v>
      </c>
    </row>
    <row r="55" spans="3:6" x14ac:dyDescent="0.3">
      <c r="C55">
        <v>53</v>
      </c>
      <c r="D55" s="8" t="str">
        <f>HYPERLINK("#'Table 53'!A1", "You said you had visited the below locations because of their connection to British literature. When did you most recently visit these locations?If you are unsure or can’t remember, please select “Don’t know”.: Harry Potter and the Cursed Child W...")</f>
        <v>You said you had visited the below locations because of their connection to British literature. When did you most recently visit these locations?If you are unsure or can’t remember, please select “Don’t know”.: Harry Potter and the Cursed Child W...</v>
      </c>
      <c r="E55" s="14" t="str">
        <f>HYPERLINK("#'Full Results'!A1451", "1451")</f>
        <v>1451</v>
      </c>
      <c r="F55" t="s">
        <v>440</v>
      </c>
    </row>
    <row r="56" spans="3:6" x14ac:dyDescent="0.3">
      <c r="C56">
        <v>54</v>
      </c>
      <c r="D56" s="8" t="str">
        <f>HYPERLINK("#'Table 54'!A1", "You said you had visited the below locations because of their connection to British literature. When did you most recently visit these locations?If you are unsure or can’t remember, please select “Don’t know”.: The Royal Crescent, Bath")</f>
        <v>You said you had visited the below locations because of their connection to British literature. When did you most recently visit these locations?If you are unsure or can’t remember, please select “Don’t know”.: The Royal Crescent, Bath</v>
      </c>
      <c r="E56" s="14" t="str">
        <f>HYPERLINK("#'Full Results'!A1461", "1461")</f>
        <v>1461</v>
      </c>
      <c r="F56" t="s">
        <v>440</v>
      </c>
    </row>
    <row r="57" spans="3:6" x14ac:dyDescent="0.3">
      <c r="C57">
        <v>55</v>
      </c>
      <c r="D57" s="8" t="str">
        <f>HYPERLINK("#'Table 55'!A1", "You said you had visited the below locations because of their connection to British literature. When did you most recently visit these locations?If you are unsure or can’t remember, please select “Don’t know”.: The Jane Austen Centre, Bath")</f>
        <v>You said you had visited the below locations because of their connection to British literature. When did you most recently visit these locations?If you are unsure or can’t remember, please select “Don’t know”.: The Jane Austen Centre, Bath</v>
      </c>
      <c r="E57" s="14" t="str">
        <f>HYPERLINK("#'Full Results'!A1471", "1471")</f>
        <v>1471</v>
      </c>
      <c r="F57" t="s">
        <v>440</v>
      </c>
    </row>
    <row r="58" spans="3:6" x14ac:dyDescent="0.3">
      <c r="C58">
        <v>56</v>
      </c>
      <c r="D58" s="8" t="str">
        <f>HYPERLINK("#'Table 56'!A1", "You said you had visited the below locations because of their connection to British literature. When did you most recently visit these locations?If you are unsure or can’t remember, please select “Don’t know”.: Jane Austen’s House, Hampshire")</f>
        <v>You said you had visited the below locations because of their connection to British literature. When did you most recently visit these locations?If you are unsure or can’t remember, please select “Don’t know”.: Jane Austen’s House, Hampshire</v>
      </c>
      <c r="E58" s="14" t="str">
        <f>HYPERLINK("#'Full Results'!A1481", "1481")</f>
        <v>1481</v>
      </c>
      <c r="F58" t="s">
        <v>440</v>
      </c>
    </row>
    <row r="59" spans="3:6" x14ac:dyDescent="0.3">
      <c r="C59">
        <v>57</v>
      </c>
      <c r="D59" s="8" t="str">
        <f>HYPERLINK("#'Table 57'!A1", "You said you had visited the below locations because of their connection to British literature. When did you most recently visit these locations?If you are unsure or can’t remember, please select “Don’t know”.: Beatrix Potter’s Hilltop House, The...")</f>
        <v>You said you had visited the below locations because of their connection to British literature. When did you most recently visit these locations?If you are unsure or can’t remember, please select “Don’t know”.: Beatrix Potter’s Hilltop House, The...</v>
      </c>
      <c r="E59" s="14" t="str">
        <f>HYPERLINK("#'Full Results'!A1491", "1491")</f>
        <v>1491</v>
      </c>
      <c r="F59" t="s">
        <v>440</v>
      </c>
    </row>
    <row r="60" spans="3:6" x14ac:dyDescent="0.3">
      <c r="C60">
        <v>58</v>
      </c>
      <c r="D60" s="8" t="str">
        <f>HYPERLINK("#'Table 58'!A1", "You said you had visited the below locations because of their connection to British literature. When did you most recently visit these locations?If you are unsure or can’t remember, please select “Don’t know”.: Matilda the Musical, West End Show,...")</f>
        <v>You said you had visited the below locations because of their connection to British literature. When did you most recently visit these locations?If you are unsure or can’t remember, please select “Don’t know”.: Matilda the Musical, West End Show,...</v>
      </c>
      <c r="E60" s="14" t="str">
        <f>HYPERLINK("#'Full Results'!A1501", "1501")</f>
        <v>1501</v>
      </c>
      <c r="F60" t="s">
        <v>440</v>
      </c>
    </row>
    <row r="61" spans="3:6" x14ac:dyDescent="0.3">
      <c r="C61">
        <v>59</v>
      </c>
      <c r="D61" s="8" t="str">
        <f>HYPERLINK("#'Table 59'!A1", "You said you had visited the below locations because of their connection to British literature. When did you most recently visit these locations?If you are unsure or can’t remember, please select “Don’t know”.: Sherlock Holmes Museum at 221B Bake...")</f>
        <v>You said you had visited the below locations because of their connection to British literature. When did you most recently visit these locations?If you are unsure or can’t remember, please select “Don’t know”.: Sherlock Holmes Museum at 221B Bake...</v>
      </c>
      <c r="E61" s="14" t="str">
        <f>HYPERLINK("#'Full Results'!A1511", "1511")</f>
        <v>1511</v>
      </c>
      <c r="F61" t="s">
        <v>440</v>
      </c>
    </row>
    <row r="62" spans="3:6" x14ac:dyDescent="0.3">
      <c r="C62">
        <v>60</v>
      </c>
      <c r="D62" s="8" t="str">
        <f>HYPERLINK("#'Table 60'!A1", "You said you had visited the below locations because of their connection to British literature. When did you most recently visit these locations?If you are unsure or can’t remember, please select “Don’t know”.: Arthur’s Seat, Edinburgh")</f>
        <v>You said you had visited the below locations because of their connection to British literature. When did you most recently visit these locations?If you are unsure or can’t remember, please select “Don’t know”.: Arthur’s Seat, Edinburgh</v>
      </c>
      <c r="E62" s="14" t="str">
        <f>HYPERLINK("#'Full Results'!A1521", "1521")</f>
        <v>1521</v>
      </c>
      <c r="F62" t="s">
        <v>440</v>
      </c>
    </row>
    <row r="63" spans="3:6" x14ac:dyDescent="0.3">
      <c r="C63">
        <v>61</v>
      </c>
      <c r="D63" s="8" t="str">
        <f>HYPERLINK("#'Table 61'!A1", "You said you had visited the below locations because of their connection to British literature. When did you most recently visit these locations?If you are unsure or can’t remember, please select “Don’t know”.: The Elephant House Cafe, Edinburgh")</f>
        <v>You said you had visited the below locations because of their connection to British literature. When did you most recently visit these locations?If you are unsure or can’t remember, please select “Don’t know”.: The Elephant House Cafe, Edinburgh</v>
      </c>
      <c r="E63" s="14" t="str">
        <f>HYPERLINK("#'Full Results'!A1531", "1531")</f>
        <v>1531</v>
      </c>
      <c r="F63" t="s">
        <v>440</v>
      </c>
    </row>
    <row r="64" spans="3:6" x14ac:dyDescent="0.3">
      <c r="C64">
        <v>62</v>
      </c>
      <c r="D64" s="8" t="str">
        <f>HYPERLINK("#'Table 62'!A1", "You said you had visited the below locations because of their connection to British literature. When did you most recently visit these locations?If you are unsure or can’t remember, please select “Don’t know”.: The British Library, London")</f>
        <v>You said you had visited the below locations because of their connection to British literature. When did you most recently visit these locations?If you are unsure or can’t remember, please select “Don’t know”.: The British Library, London</v>
      </c>
      <c r="E64" s="14" t="str">
        <f>HYPERLINK("#'Full Results'!A1541", "1541")</f>
        <v>1541</v>
      </c>
      <c r="F64" t="s">
        <v>440</v>
      </c>
    </row>
    <row r="65" spans="3:6" x14ac:dyDescent="0.3">
      <c r="C65">
        <v>63</v>
      </c>
      <c r="D65" s="8" t="str">
        <f>HYPERLINK("#'Table 63'!A1", "You said you had visited the below locations because of their connection to British literature. When did you most recently visit these locations?If you are unsure or can’t remember, please select “Don’t know”.: The Charles Dickens Museum, London")</f>
        <v>You said you had visited the below locations because of their connection to British literature. When did you most recently visit these locations?If you are unsure or can’t remember, please select “Don’t know”.: The Charles Dickens Museum, London</v>
      </c>
      <c r="E65" s="14" t="str">
        <f>HYPERLINK("#'Full Results'!A1551", "1551")</f>
        <v>1551</v>
      </c>
      <c r="F65" t="s">
        <v>440</v>
      </c>
    </row>
    <row r="66" spans="3:6" x14ac:dyDescent="0.3">
      <c r="C66">
        <v>64</v>
      </c>
      <c r="D66" s="8" t="str">
        <f>HYPERLINK("#'Table 64'!A1", "You said you had visited the below locations because of their connection to British literature. When did you most recently visit these locations?If you are unsure or can’t remember, please select “Don’t know”.: Poets Corner in Westminster Abbey, ...")</f>
        <v>You said you had visited the below locations because of their connection to British literature. When did you most recently visit these locations?If you are unsure or can’t remember, please select “Don’t know”.: Poets Corner in Westminster Abbey, ...</v>
      </c>
      <c r="E66" s="14" t="str">
        <f>HYPERLINK("#'Full Results'!A1561", "1561")</f>
        <v>1561</v>
      </c>
      <c r="F66" t="s">
        <v>440</v>
      </c>
    </row>
    <row r="67" spans="3:6" x14ac:dyDescent="0.3">
      <c r="C67">
        <v>65</v>
      </c>
      <c r="D67" s="8" t="str">
        <f>HYPERLINK("#'Table 65'!A1", "You said you had visited the below locations because of their connection to British literature. When did you most recently visit these locations?If you are unsure or can’t remember, please select “Don’t know”.: Shakespeare’s Birthplace, Stratford...")</f>
        <v>You said you had visited the below locations because of their connection to British literature. When did you most recently visit these locations?If you are unsure or can’t remember, please select “Don’t know”.: Shakespeare’s Birthplace, Stratford...</v>
      </c>
      <c r="E67" s="14" t="str">
        <f>HYPERLINK("#'Full Results'!A1571", "1571")</f>
        <v>1571</v>
      </c>
      <c r="F67" t="s">
        <v>440</v>
      </c>
    </row>
    <row r="68" spans="3:6" x14ac:dyDescent="0.3">
      <c r="C68">
        <v>66</v>
      </c>
      <c r="D68" s="8" t="str">
        <f>HYPERLINK("#'Table 66'!A1", "You said you had visited the below locations because of their connection to British literature. When did you most recently visit these locations?If you are unsure or can’t remember, please select “Don’t know”.: The Bodleian Library, Oxford")</f>
        <v>You said you had visited the below locations because of their connection to British literature. When did you most recently visit these locations?If you are unsure or can’t remember, please select “Don’t know”.: The Bodleian Library, Oxford</v>
      </c>
      <c r="E68" s="14" t="str">
        <f>HYPERLINK("#'Full Results'!A1581", "1581")</f>
        <v>1581</v>
      </c>
      <c r="F68" t="s">
        <v>440</v>
      </c>
    </row>
    <row r="69" spans="3:6" x14ac:dyDescent="0.3">
      <c r="C69">
        <v>67</v>
      </c>
      <c r="D69" s="8" t="str">
        <f>HYPERLINK("#'Table 67'!A1", "You said you had visited the below locations because of their connection to British literature. When did you most recently visit these locations?If you are unsure or can’t remember, please select “Don’t know”.: Keats House, London")</f>
        <v>You said you had visited the below locations because of their connection to British literature. When did you most recently visit these locations?If you are unsure or can’t remember, please select “Don’t know”.: Keats House, London</v>
      </c>
      <c r="E69" s="14" t="str">
        <f>HYPERLINK("#'Full Results'!A1591", "1591")</f>
        <v>1591</v>
      </c>
      <c r="F69" t="s">
        <v>440</v>
      </c>
    </row>
    <row r="70" spans="3:6" x14ac:dyDescent="0.3">
      <c r="C70">
        <v>68</v>
      </c>
      <c r="D70" s="8" t="str">
        <f>HYPERLINK("#'Table 68'!A1", "You said you had visited the below locations because of their connection to British literature. When did you most recently visit these locations?If you are unsure or can’t remember, please select “Don’t know”.: Agatha Christie’s Greenway House, D...")</f>
        <v>You said you had visited the below locations because of their connection to British literature. When did you most recently visit these locations?If you are unsure or can’t remember, please select “Don’t know”.: Agatha Christie’s Greenway House, D...</v>
      </c>
      <c r="E70" s="14" t="str">
        <f>HYPERLINK("#'Full Results'!A1601", "1601")</f>
        <v>1601</v>
      </c>
      <c r="F70" t="s">
        <v>440</v>
      </c>
    </row>
    <row r="71" spans="3:6" x14ac:dyDescent="0.3">
      <c r="C71">
        <v>69</v>
      </c>
      <c r="D71" s="8" t="str">
        <f>HYPERLINK("#'Table 69'!A1", "You said you had visited the below locations because of their connection to British literature. When did you most recently visit these locations?If you are unsure or can’t remember, please select “Don’t know”.: Ashdown Forest/ “Hundred Acre Wood”...")</f>
        <v>You said you had visited the below locations because of their connection to British literature. When did you most recently visit these locations?If you are unsure or can’t remember, please select “Don’t know”.: Ashdown Forest/ “Hundred Acre Wood”...</v>
      </c>
      <c r="E71" s="14" t="str">
        <f>HYPERLINK("#'Full Results'!A1611", "1611")</f>
        <v>1611</v>
      </c>
      <c r="F71" t="s">
        <v>440</v>
      </c>
    </row>
    <row r="72" spans="3:6" x14ac:dyDescent="0.3">
      <c r="C72">
        <v>70</v>
      </c>
      <c r="D72" s="8" t="str">
        <f>HYPERLINK("#'Table 70'!A1", "You said you had visited the below locations because of their connection to British literature. When did you most recently visit these locations?If you are unsure or can’t remember, please select “Don’t know”.: The Hay Literary Festival, Hay-on-Wye")</f>
        <v>You said you had visited the below locations because of their connection to British literature. When did you most recently visit these locations?If you are unsure or can’t remember, please select “Don’t know”.: The Hay Literary Festival, Hay-on-Wye</v>
      </c>
      <c r="E72" s="14" t="str">
        <f>HYPERLINK("#'Full Results'!A1621", "1621")</f>
        <v>1621</v>
      </c>
      <c r="F72" t="s">
        <v>440</v>
      </c>
    </row>
    <row r="73" spans="3:6" x14ac:dyDescent="0.3">
      <c r="C73">
        <v>71</v>
      </c>
      <c r="D73" s="8" t="str">
        <f>HYPERLINK("#'Table 71'!A1", "You said you had visited the below locations because of their connection to British literature. When did you most recently visit these locations?If you are unsure or can’t remember, please select “Don’t know”.: Ballintoy/Game of Throne’s “Iron Is...")</f>
        <v>You said you had visited the below locations because of their connection to British literature. When did you most recently visit these locations?If you are unsure or can’t remember, please select “Don’t know”.: Ballintoy/Game of Throne’s “Iron Is...</v>
      </c>
      <c r="E73" s="14" t="str">
        <f>HYPERLINK("#'Full Results'!A1631", "1631")</f>
        <v>1631</v>
      </c>
      <c r="F73" t="s">
        <v>440</v>
      </c>
    </row>
    <row r="74" spans="3:6" x14ac:dyDescent="0.3">
      <c r="C74">
        <v>72</v>
      </c>
      <c r="D74" s="8" t="str">
        <f>HYPERLINK("#'Table 72'!A1", "You said you had visited the below locations because of their connection to British literature. When did you most recently visit these locations?If you are unsure or can’t remember, please select “Don’t know”.: Sherwood Forest, Nottingham")</f>
        <v>You said you had visited the below locations because of their connection to British literature. When did you most recently visit these locations?If you are unsure or can’t remember, please select “Don’t know”.: Sherwood Forest, Nottingham</v>
      </c>
      <c r="E74" s="14" t="str">
        <f>HYPERLINK("#'Full Results'!A1641", "1641")</f>
        <v>1641</v>
      </c>
      <c r="F74" t="s">
        <v>440</v>
      </c>
    </row>
    <row r="75" spans="3:6" x14ac:dyDescent="0.3">
      <c r="C75">
        <v>73</v>
      </c>
      <c r="D75" s="8" t="str">
        <f>HYPERLINK("#'Table 73'!A1", "You said you had visited the below locations because of their connection to British literature. When did you most recently visit these locations?If you are unsure or can’t remember, please select “Don’t know”.: Oliver! West End Show, London")</f>
        <v>You said you had visited the below locations because of their connection to British literature. When did you most recently visit these locations?If you are unsure or can’t remember, please select “Don’t know”.: Oliver! West End Show, London</v>
      </c>
      <c r="E75" s="14" t="str">
        <f>HYPERLINK("#'Full Results'!A1651", "1651")</f>
        <v>1651</v>
      </c>
      <c r="F75" t="s">
        <v>440</v>
      </c>
    </row>
    <row r="76" spans="3:6" x14ac:dyDescent="0.3">
      <c r="C76">
        <v>76</v>
      </c>
      <c r="D76" s="8" t="str">
        <f>HYPERLINK("#'Table 76'!A1", "Which of the following do you see as the benefits of British literature? Select all that apply")</f>
        <v>Which of the following do you see as the benefits of British literature? Select all that apply</v>
      </c>
      <c r="E76" s="14" t="str">
        <f>HYPERLINK("#'Full Results'!A1691", "1691")</f>
        <v>1691</v>
      </c>
      <c r="F76" t="s">
        <v>49</v>
      </c>
    </row>
    <row r="77" spans="3:6" x14ac:dyDescent="0.3">
      <c r="C77">
        <v>77</v>
      </c>
      <c r="D77" s="8" t="str">
        <f>HYPERLINK("#'Table 77'!A1", "Grid Summary: To what extent do you agree or disagree with the following statements?")</f>
        <v>Grid Summary: To what extent do you agree or disagree with the following statements?</v>
      </c>
      <c r="E77" s="7"/>
      <c r="F77" t="s">
        <v>49</v>
      </c>
    </row>
    <row r="78" spans="3:6" x14ac:dyDescent="0.3">
      <c r="C78">
        <v>78</v>
      </c>
      <c r="D78" s="8" t="str">
        <f>HYPERLINK("#'Table 78'!A1", "To what extent do you agree or disagree with the following statements?: British literature is an important part of the UK’s national identity")</f>
        <v>To what extent do you agree or disagree with the following statements?: British literature is an important part of the UK’s national identity</v>
      </c>
      <c r="E78" s="14" t="str">
        <f>HYPERLINK("#'Full Results'!A1705", "1705")</f>
        <v>1705</v>
      </c>
      <c r="F78" t="s">
        <v>49</v>
      </c>
    </row>
    <row r="79" spans="3:6" x14ac:dyDescent="0.3">
      <c r="C79">
        <v>79</v>
      </c>
      <c r="D79" s="8" t="str">
        <f>HYPERLINK("#'Table 79'!A1", "To what extent do you agree or disagree with the following statements?: British literature positively represents the UK’s culture and values to international audiences")</f>
        <v>To what extent do you agree or disagree with the following statements?: British literature positively represents the UK’s culture and values to international audiences</v>
      </c>
      <c r="E79" s="14" t="str">
        <f>HYPERLINK("#'Full Results'!A1717", "1717")</f>
        <v>1717</v>
      </c>
      <c r="F79" t="s">
        <v>49</v>
      </c>
    </row>
    <row r="80" spans="3:6" x14ac:dyDescent="0.3">
      <c r="C80">
        <v>80</v>
      </c>
      <c r="D80" s="8" t="str">
        <f>HYPERLINK("#'Table 80'!A1", "To what extent do you agree or disagree with the following statements?: I’m proud of the fact that the UK is one of the largest exporters of books and journals worldwide")</f>
        <v>To what extent do you agree or disagree with the following statements?: I’m proud of the fact that the UK is one of the largest exporters of books and journals worldwide</v>
      </c>
      <c r="E80" s="14" t="str">
        <f>HYPERLINK("#'Full Results'!A1729", "1729")</f>
        <v>1729</v>
      </c>
      <c r="F80" t="s">
        <v>49</v>
      </c>
    </row>
    <row r="81" spans="3:6" x14ac:dyDescent="0.3">
      <c r="C81">
        <v>81</v>
      </c>
      <c r="D81" s="8" t="str">
        <f>HYPERLINK("#'Table 81'!A1", "To what extent do you agree or disagree with the following statements?: I’m proud of the international recognition received by British books and journals")</f>
        <v>To what extent do you agree or disagree with the following statements?: I’m proud of the international recognition received by British books and journals</v>
      </c>
      <c r="E81" s="14" t="str">
        <f>HYPERLINK("#'Full Results'!A1741", "1741")</f>
        <v>1741</v>
      </c>
      <c r="F81" t="s">
        <v>49</v>
      </c>
    </row>
    <row r="82" spans="3:6" x14ac:dyDescent="0.3">
      <c r="C82">
        <v>82</v>
      </c>
      <c r="D82" s="8" t="str">
        <f>HYPERLINK("#'Table 82'!A1", "To what extent do you agree or disagree with the following statements?: We should support British authors and publishers to succeed")</f>
        <v>To what extent do you agree or disagree with the following statements?: We should support British authors and publishers to succeed</v>
      </c>
      <c r="E82" s="14" t="str">
        <f>HYPERLINK("#'Full Results'!A1753", "1753")</f>
        <v>1753</v>
      </c>
      <c r="F82" t="s">
        <v>49</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R1607"/>
  <sheetViews>
    <sheetView showGridLines="0" tabSelected="1" workbookViewId="0">
      <pane xSplit="2" ySplit="8" topLeftCell="C9" activePane="bottomRight" state="frozen"/>
      <selection pane="topRight"/>
      <selection pane="bottomLeft"/>
      <selection pane="bottomRight"/>
    </sheetView>
  </sheetViews>
  <sheetFormatPr defaultColWidth="11.5546875" defaultRowHeight="14.4" x14ac:dyDescent="0.3"/>
  <cols>
    <col min="2" max="2" width="20.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25" t="s">
        <v>494</v>
      </c>
      <c r="E2" s="26"/>
      <c r="F2" s="26"/>
      <c r="G2" s="26"/>
      <c r="H2" s="26"/>
      <c r="I2" s="26"/>
      <c r="J2" s="26"/>
      <c r="K2" s="26"/>
      <c r="L2" s="26"/>
      <c r="M2" s="26"/>
      <c r="N2" s="26"/>
      <c r="O2" s="26"/>
      <c r="P2" s="26"/>
      <c r="Q2" s="26"/>
    </row>
    <row r="5" spans="2:18" ht="30" customHeight="1" x14ac:dyDescent="0.3">
      <c r="B5" s="13"/>
      <c r="C5" s="13"/>
      <c r="D5" s="28" t="s">
        <v>32</v>
      </c>
      <c r="E5" s="28"/>
      <c r="F5" s="13"/>
      <c r="G5" s="28" t="s">
        <v>33</v>
      </c>
      <c r="H5" s="28"/>
      <c r="I5" s="28"/>
      <c r="J5" s="28"/>
      <c r="K5" s="28"/>
      <c r="L5" s="28"/>
      <c r="M5" s="13"/>
      <c r="N5" s="28" t="s">
        <v>34</v>
      </c>
      <c r="O5" s="28"/>
      <c r="P5" s="28"/>
      <c r="Q5" s="28"/>
      <c r="R5" s="28"/>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19.95"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19.95"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11" spans="2:18" x14ac:dyDescent="0.3">
      <c r="B11" s="6" t="s">
        <v>48</v>
      </c>
    </row>
    <row r="12" spans="2:18" x14ac:dyDescent="0.3">
      <c r="B12" s="24" t="s">
        <v>49</v>
      </c>
      <c r="C12" s="17"/>
      <c r="D12" s="17"/>
      <c r="E12" s="17"/>
      <c r="F12" s="17"/>
      <c r="G12" s="17"/>
      <c r="H12" s="17"/>
      <c r="I12" s="17"/>
      <c r="J12" s="17"/>
      <c r="K12" s="17"/>
      <c r="L12" s="17"/>
      <c r="M12" s="17"/>
      <c r="N12" s="17"/>
      <c r="O12" s="17"/>
      <c r="P12" s="17"/>
      <c r="Q12" s="17"/>
      <c r="R12" s="17"/>
    </row>
    <row r="13" spans="2:18" x14ac:dyDescent="0.3">
      <c r="B13" t="s">
        <v>35</v>
      </c>
      <c r="C13" s="17">
        <v>0.71605813342255198</v>
      </c>
      <c r="D13" s="17">
        <v>0.72615477338845702</v>
      </c>
      <c r="E13" s="17">
        <v>0.70618917158133698</v>
      </c>
      <c r="F13" s="17"/>
      <c r="G13" s="17">
        <v>0.79257613388909598</v>
      </c>
      <c r="H13" s="17">
        <v>0.81506092815564002</v>
      </c>
      <c r="I13" s="17">
        <v>0.73963494249888095</v>
      </c>
      <c r="J13" s="17">
        <v>0.72727150830674903</v>
      </c>
      <c r="K13" s="17">
        <v>0.663059707533317</v>
      </c>
      <c r="L13" s="17">
        <v>0.592172675356052</v>
      </c>
      <c r="M13" s="17"/>
      <c r="N13" s="17">
        <v>0.65623920754801002</v>
      </c>
      <c r="O13" s="17">
        <v>0.73182977113592096</v>
      </c>
      <c r="P13" s="17">
        <v>0.71828547794459996</v>
      </c>
      <c r="Q13" s="17">
        <v>0.76492929084889005</v>
      </c>
      <c r="R13" s="17">
        <v>0.73814252023099103</v>
      </c>
    </row>
    <row r="14" spans="2:18" x14ac:dyDescent="0.3">
      <c r="B14" t="s">
        <v>36</v>
      </c>
      <c r="C14" s="17">
        <v>0.58977420203757402</v>
      </c>
      <c r="D14" s="17">
        <v>0.58344907836446203</v>
      </c>
      <c r="E14" s="17">
        <v>0.59595669486505898</v>
      </c>
      <c r="F14" s="17"/>
      <c r="G14" s="17">
        <v>0.53430943569901401</v>
      </c>
      <c r="H14" s="17">
        <v>0.58948542757824396</v>
      </c>
      <c r="I14" s="17">
        <v>0.644595523267534</v>
      </c>
      <c r="J14" s="17">
        <v>0.59464700135826698</v>
      </c>
      <c r="K14" s="17">
        <v>0.58515402547177298</v>
      </c>
      <c r="L14" s="17">
        <v>0.58124519877611602</v>
      </c>
      <c r="M14" s="17"/>
      <c r="N14" s="17">
        <v>0.54371119597798501</v>
      </c>
      <c r="O14" s="17">
        <v>0.53572902647404397</v>
      </c>
      <c r="P14" s="17">
        <v>0.61985203788587895</v>
      </c>
      <c r="Q14" s="17">
        <v>0.73625535208699699</v>
      </c>
      <c r="R14" s="17">
        <v>0.61270394274067197</v>
      </c>
    </row>
    <row r="15" spans="2:18" x14ac:dyDescent="0.3">
      <c r="B15" t="s">
        <v>37</v>
      </c>
      <c r="C15" s="17">
        <v>0.58416351241994602</v>
      </c>
      <c r="D15" s="17">
        <v>0.48786446182330101</v>
      </c>
      <c r="E15" s="17">
        <v>0.67829102997953095</v>
      </c>
      <c r="F15" s="17"/>
      <c r="G15" s="17">
        <v>0.494498788081778</v>
      </c>
      <c r="H15" s="17">
        <v>0.51370911225409599</v>
      </c>
      <c r="I15" s="17">
        <v>0.57259301017296704</v>
      </c>
      <c r="J15" s="17">
        <v>0.56049690400191099</v>
      </c>
      <c r="K15" s="17">
        <v>0.55195767713907995</v>
      </c>
      <c r="L15" s="17">
        <v>0.75119653663798402</v>
      </c>
      <c r="M15" s="17"/>
      <c r="N15" s="17">
        <v>0.536225183674929</v>
      </c>
      <c r="O15" s="17">
        <v>0.54701023594632903</v>
      </c>
      <c r="P15" s="17">
        <v>0.62757043902250598</v>
      </c>
      <c r="Q15" s="17">
        <v>0.647348568909896</v>
      </c>
      <c r="R15" s="17">
        <v>0.75609812664948195</v>
      </c>
    </row>
    <row r="16" spans="2:18" x14ac:dyDescent="0.3">
      <c r="B16" t="s">
        <v>38</v>
      </c>
      <c r="C16" s="17">
        <v>0.578387941710236</v>
      </c>
      <c r="D16" s="17">
        <v>0.55537090465388295</v>
      </c>
      <c r="E16" s="17">
        <v>0.60088594710352095</v>
      </c>
      <c r="F16" s="17"/>
      <c r="G16" s="17">
        <v>0.62182447642067395</v>
      </c>
      <c r="H16" s="17">
        <v>0.69176825509787399</v>
      </c>
      <c r="I16" s="17">
        <v>0.693735709888612</v>
      </c>
      <c r="J16" s="17">
        <v>0.65078771598073604</v>
      </c>
      <c r="K16" s="17">
        <v>0.51776788885203795</v>
      </c>
      <c r="L16" s="17">
        <v>0.34526555851979401</v>
      </c>
      <c r="M16" s="17"/>
      <c r="N16" s="17">
        <v>0.49569244058211798</v>
      </c>
      <c r="O16" s="17">
        <v>0.56523390037241705</v>
      </c>
      <c r="P16" s="17">
        <v>0.64957033573048495</v>
      </c>
      <c r="Q16" s="17">
        <v>0.69285810906271295</v>
      </c>
      <c r="R16" s="17">
        <v>0.65154898607581602</v>
      </c>
    </row>
    <row r="17" spans="2:18" x14ac:dyDescent="0.3">
      <c r="B17" t="s">
        <v>39</v>
      </c>
      <c r="C17" s="17">
        <v>0.48127624838734401</v>
      </c>
      <c r="D17" s="17">
        <v>0.67021180766585597</v>
      </c>
      <c r="E17" s="17">
        <v>0.29660116526417002</v>
      </c>
      <c r="F17" s="17"/>
      <c r="G17" s="17">
        <v>0.53343991051622797</v>
      </c>
      <c r="H17" s="17">
        <v>0.59344246969052905</v>
      </c>
      <c r="I17" s="17">
        <v>0.54837250429926099</v>
      </c>
      <c r="J17" s="17">
        <v>0.44157847852331999</v>
      </c>
      <c r="K17" s="17">
        <v>0.43113595242382702</v>
      </c>
      <c r="L17" s="17">
        <v>0.36699562197493002</v>
      </c>
      <c r="M17" s="17"/>
      <c r="N17" s="17">
        <v>0.44736171491709198</v>
      </c>
      <c r="O17" s="17">
        <v>0.45286267373764499</v>
      </c>
      <c r="P17" s="17">
        <v>0.482224487408493</v>
      </c>
      <c r="Q17" s="17">
        <v>0.592624275397025</v>
      </c>
      <c r="R17" s="17">
        <v>0.57604218511774097</v>
      </c>
    </row>
    <row r="18" spans="2:18" x14ac:dyDescent="0.3">
      <c r="B18" t="s">
        <v>40</v>
      </c>
      <c r="C18" s="17">
        <v>0.33833792582171601</v>
      </c>
      <c r="D18" s="17">
        <v>0.43285253911086802</v>
      </c>
      <c r="E18" s="17">
        <v>0.24595460670390501</v>
      </c>
      <c r="F18" s="17"/>
      <c r="G18" s="17">
        <v>0.58643274233200904</v>
      </c>
      <c r="H18" s="17">
        <v>0.55682545292589003</v>
      </c>
      <c r="I18" s="17">
        <v>0.45823914876966299</v>
      </c>
      <c r="J18" s="17">
        <v>0.29302469507492401</v>
      </c>
      <c r="K18" s="17">
        <v>0.125213590432142</v>
      </c>
      <c r="L18" s="17">
        <v>7.91472501629404E-2</v>
      </c>
      <c r="M18" s="17"/>
      <c r="N18" s="17">
        <v>0.25486498433712301</v>
      </c>
      <c r="O18" s="17">
        <v>0.37318450550521398</v>
      </c>
      <c r="P18" s="17">
        <v>0.37487410462586301</v>
      </c>
      <c r="Q18" s="17">
        <v>0.42114685906321497</v>
      </c>
      <c r="R18" s="17">
        <v>0.44807646741934498</v>
      </c>
    </row>
    <row r="19" spans="2:18" x14ac:dyDescent="0.3">
      <c r="B19" t="s">
        <v>41</v>
      </c>
      <c r="C19" s="17">
        <v>0.29537402480233299</v>
      </c>
      <c r="D19" s="17">
        <v>0.34354283658296803</v>
      </c>
      <c r="E19" s="17">
        <v>0.24829141444829</v>
      </c>
      <c r="F19" s="17"/>
      <c r="G19" s="17">
        <v>0.19859758005875</v>
      </c>
      <c r="H19" s="17">
        <v>0.22459906904151</v>
      </c>
      <c r="I19" s="17">
        <v>0.27928929677263697</v>
      </c>
      <c r="J19" s="17">
        <v>0.28617481318112498</v>
      </c>
      <c r="K19" s="17">
        <v>0.351171959260134</v>
      </c>
      <c r="L19" s="17">
        <v>0.40006242097106398</v>
      </c>
      <c r="M19" s="17"/>
      <c r="N19" s="17">
        <v>0.27180064730446202</v>
      </c>
      <c r="O19" s="17">
        <v>0.26683238472411902</v>
      </c>
      <c r="P19" s="17">
        <v>0.29820071234724299</v>
      </c>
      <c r="Q19" s="17">
        <v>0.31446533799419901</v>
      </c>
      <c r="R19" s="17">
        <v>0.32112532572112901</v>
      </c>
    </row>
    <row r="20" spans="2:18" x14ac:dyDescent="0.3">
      <c r="B20" t="s">
        <v>42</v>
      </c>
      <c r="C20" s="17">
        <v>0.29047564024535999</v>
      </c>
      <c r="D20" s="17">
        <v>0.36587517016153598</v>
      </c>
      <c r="E20" s="17">
        <v>0.21677636146538201</v>
      </c>
      <c r="F20" s="17"/>
      <c r="G20" s="17">
        <v>0.28186955854050599</v>
      </c>
      <c r="H20" s="17">
        <v>0.31111953279161603</v>
      </c>
      <c r="I20" s="17">
        <v>0.29154202954230302</v>
      </c>
      <c r="J20" s="17">
        <v>0.27551787659390198</v>
      </c>
      <c r="K20" s="17">
        <v>0.29284966274449997</v>
      </c>
      <c r="L20" s="17">
        <v>0.28909977336876402</v>
      </c>
      <c r="M20" s="17"/>
      <c r="N20" s="17">
        <v>0.21294599559750699</v>
      </c>
      <c r="O20" s="17">
        <v>0.248885759940669</v>
      </c>
      <c r="P20" s="17">
        <v>0.345327833851724</v>
      </c>
      <c r="Q20" s="17">
        <v>0.43058926000678899</v>
      </c>
      <c r="R20" s="17">
        <v>0.38467382707275899</v>
      </c>
    </row>
    <row r="21" spans="2:18" x14ac:dyDescent="0.3">
      <c r="B21" t="s">
        <v>43</v>
      </c>
      <c r="C21" s="17">
        <v>0.26729328991587697</v>
      </c>
      <c r="D21" s="17">
        <v>0.156762053381204</v>
      </c>
      <c r="E21" s="17">
        <v>0.375332059180364</v>
      </c>
      <c r="F21" s="17"/>
      <c r="G21" s="17">
        <v>0.432432036691491</v>
      </c>
      <c r="H21" s="17">
        <v>0.42791235096535002</v>
      </c>
      <c r="I21" s="17">
        <v>0.31436647818674002</v>
      </c>
      <c r="J21" s="17">
        <v>0.237220773870018</v>
      </c>
      <c r="K21" s="17">
        <v>0.148470249904462</v>
      </c>
      <c r="L21" s="17">
        <v>9.3462951037521905E-2</v>
      </c>
      <c r="M21" s="17"/>
      <c r="N21" s="17">
        <v>0.19189718100174399</v>
      </c>
      <c r="O21" s="17">
        <v>0.26147144239766701</v>
      </c>
      <c r="P21" s="17">
        <v>0.29316637203166701</v>
      </c>
      <c r="Q21" s="17">
        <v>0.413842907878472</v>
      </c>
      <c r="R21" s="17">
        <v>0.29633664979466801</v>
      </c>
    </row>
    <row r="22" spans="2:18" x14ac:dyDescent="0.3">
      <c r="B22" t="s">
        <v>44</v>
      </c>
      <c r="C22" s="17">
        <v>0.189192666747167</v>
      </c>
      <c r="D22" s="17">
        <v>0.22640419860063701</v>
      </c>
      <c r="E22" s="17">
        <v>0.152820250858796</v>
      </c>
      <c r="F22" s="17"/>
      <c r="G22" s="17">
        <v>0.250563563456705</v>
      </c>
      <c r="H22" s="17">
        <v>0.20523990691948199</v>
      </c>
      <c r="I22" s="17">
        <v>0.22160368585465501</v>
      </c>
      <c r="J22" s="17">
        <v>0.16125277045124001</v>
      </c>
      <c r="K22" s="17">
        <v>0.15868165617733401</v>
      </c>
      <c r="L22" s="17">
        <v>0.152484184265925</v>
      </c>
      <c r="M22" s="17"/>
      <c r="N22" s="17">
        <v>0.10129109505638299</v>
      </c>
      <c r="O22" s="17">
        <v>0.12863185426889301</v>
      </c>
      <c r="P22" s="17">
        <v>0.24107658970498699</v>
      </c>
      <c r="Q22" s="17">
        <v>0.31750440059006002</v>
      </c>
      <c r="R22" s="17">
        <v>0.47731706849625599</v>
      </c>
    </row>
    <row r="23" spans="2:18" x14ac:dyDescent="0.3">
      <c r="B23" t="s">
        <v>45</v>
      </c>
      <c r="C23" s="17">
        <v>0.12182038631761601</v>
      </c>
      <c r="D23" s="17">
        <v>0.15544984077295099</v>
      </c>
      <c r="E23" s="17">
        <v>8.8949272374629296E-2</v>
      </c>
      <c r="F23" s="17"/>
      <c r="G23" s="17">
        <v>0.199568786121226</v>
      </c>
      <c r="H23" s="17">
        <v>0.15507656457873101</v>
      </c>
      <c r="I23" s="17">
        <v>0.12828555883564799</v>
      </c>
      <c r="J23" s="17">
        <v>0.12542865076057499</v>
      </c>
      <c r="K23" s="17">
        <v>7.6836284477996994E-2</v>
      </c>
      <c r="L23" s="17">
        <v>6.5371377680656498E-2</v>
      </c>
      <c r="M23" s="17"/>
      <c r="N23" s="17">
        <v>6.7973164795552002E-2</v>
      </c>
      <c r="O23" s="17">
        <v>0.109325718249947</v>
      </c>
      <c r="P23" s="17">
        <v>0.13604859873288699</v>
      </c>
      <c r="Q23" s="17">
        <v>0.195537142240265</v>
      </c>
      <c r="R23" s="17">
        <v>0.26869190859588599</v>
      </c>
    </row>
    <row r="24" spans="2:18" x14ac:dyDescent="0.3">
      <c r="B24" t="s">
        <v>46</v>
      </c>
      <c r="C24" s="17">
        <v>4.82906063405688E-4</v>
      </c>
      <c r="D24" s="17">
        <v>0</v>
      </c>
      <c r="E24" s="17">
        <v>9.5492264800567004E-4</v>
      </c>
      <c r="F24" s="17"/>
      <c r="G24" s="17">
        <v>0</v>
      </c>
      <c r="H24" s="17">
        <v>0</v>
      </c>
      <c r="I24" s="17">
        <v>2.83647216120444E-3</v>
      </c>
      <c r="J24" s="17">
        <v>0</v>
      </c>
      <c r="K24" s="17">
        <v>0</v>
      </c>
      <c r="L24" s="17">
        <v>0</v>
      </c>
      <c r="M24" s="17"/>
      <c r="N24" s="17">
        <v>2.2680879069925299E-3</v>
      </c>
      <c r="O24" s="17">
        <v>0</v>
      </c>
      <c r="P24" s="17">
        <v>0</v>
      </c>
      <c r="Q24" s="17">
        <v>0</v>
      </c>
      <c r="R24" s="17">
        <v>0</v>
      </c>
    </row>
    <row r="25" spans="2:18" x14ac:dyDescent="0.3">
      <c r="B25" t="s">
        <v>47</v>
      </c>
      <c r="C25" s="17">
        <v>8.4344317193396096E-3</v>
      </c>
      <c r="D25" s="17">
        <v>7.7960346654339799E-3</v>
      </c>
      <c r="E25" s="17">
        <v>9.0584329896448001E-3</v>
      </c>
      <c r="F25" s="17"/>
      <c r="G25" s="17">
        <v>3.3971386569941098E-3</v>
      </c>
      <c r="H25" s="17">
        <v>2.90166494332435E-3</v>
      </c>
      <c r="I25" s="17">
        <v>9.0786133951852293E-3</v>
      </c>
      <c r="J25" s="17">
        <v>5.9128361339427504E-3</v>
      </c>
      <c r="K25" s="17">
        <v>1.4461207621822601E-2</v>
      </c>
      <c r="L25" s="17">
        <v>1.3750253108632799E-2</v>
      </c>
      <c r="M25" s="17"/>
      <c r="N25" s="17">
        <v>6.7318353118943804E-3</v>
      </c>
      <c r="O25" s="17">
        <v>1.06163961639139E-2</v>
      </c>
      <c r="P25" s="17">
        <v>4.00285958449064E-3</v>
      </c>
      <c r="Q25" s="17">
        <v>7.9095011304610597E-3</v>
      </c>
      <c r="R25" s="17">
        <v>0</v>
      </c>
    </row>
    <row r="26" spans="2:18" x14ac:dyDescent="0.3">
      <c r="C26" s="17"/>
      <c r="D26" s="17"/>
      <c r="E26" s="17"/>
      <c r="F26" s="17"/>
      <c r="G26" s="17"/>
      <c r="H26" s="17"/>
      <c r="I26" s="17"/>
      <c r="J26" s="17"/>
      <c r="K26" s="17"/>
      <c r="L26" s="17"/>
      <c r="M26" s="17"/>
      <c r="N26" s="17"/>
      <c r="O26" s="17"/>
      <c r="P26" s="17"/>
      <c r="Q26" s="17"/>
      <c r="R26" s="17"/>
    </row>
    <row r="27" spans="2:18" x14ac:dyDescent="0.3">
      <c r="B27" s="6" t="s">
        <v>60</v>
      </c>
      <c r="C27" s="17"/>
      <c r="D27" s="17"/>
      <c r="E27" s="17"/>
      <c r="F27" s="17"/>
      <c r="G27" s="17"/>
      <c r="H27" s="17"/>
      <c r="I27" s="17"/>
      <c r="J27" s="17"/>
      <c r="K27" s="17"/>
      <c r="L27" s="17"/>
      <c r="M27" s="17"/>
      <c r="N27" s="17"/>
      <c r="O27" s="17"/>
      <c r="P27" s="17"/>
      <c r="Q27" s="17"/>
      <c r="R27" s="17"/>
    </row>
    <row r="28" spans="2:18" x14ac:dyDescent="0.3">
      <c r="B28" s="24" t="s">
        <v>49</v>
      </c>
      <c r="C28" s="17"/>
      <c r="D28" s="17"/>
      <c r="E28" s="17"/>
      <c r="F28" s="17"/>
      <c r="G28" s="17"/>
      <c r="H28" s="17"/>
      <c r="I28" s="17"/>
      <c r="J28" s="17"/>
      <c r="K28" s="17"/>
      <c r="L28" s="17"/>
      <c r="M28" s="17"/>
      <c r="N28" s="17"/>
      <c r="O28" s="17"/>
      <c r="P28" s="17"/>
      <c r="Q28" s="17"/>
      <c r="R28" s="17"/>
    </row>
    <row r="29" spans="2:18" x14ac:dyDescent="0.3">
      <c r="B29" t="s">
        <v>52</v>
      </c>
      <c r="C29" s="17">
        <v>4.86923271574373E-2</v>
      </c>
      <c r="D29" s="17">
        <v>4.3645305567130498E-2</v>
      </c>
      <c r="E29" s="17">
        <v>5.3625538964011003E-2</v>
      </c>
      <c r="F29" s="17"/>
      <c r="G29" s="17">
        <v>5.1483881365823402E-2</v>
      </c>
      <c r="H29" s="17">
        <v>4.1046983525583003E-2</v>
      </c>
      <c r="I29" s="17">
        <v>5.7626927547115903E-2</v>
      </c>
      <c r="J29" s="17">
        <v>1.9941190325751802E-2</v>
      </c>
      <c r="K29" s="17">
        <v>4.29737094717796E-2</v>
      </c>
      <c r="L29" s="17">
        <v>7.3099862195772206E-2</v>
      </c>
      <c r="M29" s="17"/>
      <c r="N29" s="17">
        <v>4.8900169201224301E-2</v>
      </c>
      <c r="O29" s="17">
        <v>3.64640881657603E-2</v>
      </c>
      <c r="P29" s="17">
        <v>5.61018599156154E-2</v>
      </c>
      <c r="Q29" s="17">
        <v>5.6588177469081298E-2</v>
      </c>
      <c r="R29" s="17">
        <v>2.9934737369577798E-2</v>
      </c>
    </row>
    <row r="30" spans="2:18" x14ac:dyDescent="0.3">
      <c r="B30" t="s">
        <v>53</v>
      </c>
      <c r="C30" s="17">
        <v>3.5587310684332803E-2</v>
      </c>
      <c r="D30" s="17">
        <v>4.1835695364820798E-2</v>
      </c>
      <c r="E30" s="17">
        <v>2.94798263935982E-2</v>
      </c>
      <c r="F30" s="17"/>
      <c r="G30" s="17">
        <v>5.1681420367813202E-2</v>
      </c>
      <c r="H30" s="17">
        <v>3.4600998370012001E-2</v>
      </c>
      <c r="I30" s="17">
        <v>4.10389781290997E-2</v>
      </c>
      <c r="J30" s="17">
        <v>1.9660346381463901E-2</v>
      </c>
      <c r="K30" s="17">
        <v>2.1103245243794502E-2</v>
      </c>
      <c r="L30" s="17">
        <v>4.4042137500251301E-2</v>
      </c>
      <c r="M30" s="17"/>
      <c r="N30" s="17">
        <v>2.99579823577634E-2</v>
      </c>
      <c r="O30" s="17">
        <v>3.4362677933614597E-2</v>
      </c>
      <c r="P30" s="17">
        <v>3.2926953264648597E-2</v>
      </c>
      <c r="Q30" s="17">
        <v>4.8966303472934097E-2</v>
      </c>
      <c r="R30" s="17">
        <v>5.7386949817470501E-2</v>
      </c>
    </row>
    <row r="31" spans="2:18" x14ac:dyDescent="0.3">
      <c r="B31" t="s">
        <v>54</v>
      </c>
      <c r="C31" s="17">
        <v>6.5019244456878497E-2</v>
      </c>
      <c r="D31" s="17">
        <v>5.35977049912836E-2</v>
      </c>
      <c r="E31" s="17">
        <v>7.6183229459267907E-2</v>
      </c>
      <c r="F31" s="17"/>
      <c r="G31" s="17">
        <v>6.8313275598986006E-2</v>
      </c>
      <c r="H31" s="17">
        <v>7.36714845890762E-2</v>
      </c>
      <c r="I31" s="17">
        <v>5.7568551894474899E-2</v>
      </c>
      <c r="J31" s="17">
        <v>5.7713299377126402E-2</v>
      </c>
      <c r="K31" s="17">
        <v>4.5036736439803299E-2</v>
      </c>
      <c r="L31" s="17">
        <v>8.1253338078986007E-2</v>
      </c>
      <c r="M31" s="17"/>
      <c r="N31" s="17">
        <v>5.26417773035395E-2</v>
      </c>
      <c r="O31" s="17">
        <v>4.9200077383323902E-2</v>
      </c>
      <c r="P31" s="17">
        <v>7.9820182337279597E-2</v>
      </c>
      <c r="Q31" s="17">
        <v>6.5324261536671896E-2</v>
      </c>
      <c r="R31" s="17">
        <v>0.23123246740123701</v>
      </c>
    </row>
    <row r="32" spans="2:18" x14ac:dyDescent="0.3">
      <c r="B32" t="s">
        <v>55</v>
      </c>
      <c r="C32" s="17">
        <v>0.105913649175348</v>
      </c>
      <c r="D32" s="17">
        <v>0.107329749919922</v>
      </c>
      <c r="E32" s="17">
        <v>0.104529481347367</v>
      </c>
      <c r="F32" s="17"/>
      <c r="G32" s="17">
        <v>8.9432331991618402E-2</v>
      </c>
      <c r="H32" s="17">
        <v>0.13273838087465101</v>
      </c>
      <c r="I32" s="17">
        <v>9.28998261026696E-2</v>
      </c>
      <c r="J32" s="17">
        <v>8.1316194711913398E-2</v>
      </c>
      <c r="K32" s="17">
        <v>9.1184407414523702E-2</v>
      </c>
      <c r="L32" s="17">
        <v>0.13553045820211501</v>
      </c>
      <c r="M32" s="17"/>
      <c r="N32" s="17">
        <v>9.0084511730244302E-2</v>
      </c>
      <c r="O32" s="17">
        <v>8.2622663458585904E-2</v>
      </c>
      <c r="P32" s="17">
        <v>0.12753100887729901</v>
      </c>
      <c r="Q32" s="17">
        <v>0.150528355212978</v>
      </c>
      <c r="R32" s="17">
        <v>0.122358553952502</v>
      </c>
    </row>
    <row r="33" spans="2:18" x14ac:dyDescent="0.3">
      <c r="B33" t="s">
        <v>56</v>
      </c>
      <c r="C33" s="17">
        <v>0.22107406451539299</v>
      </c>
      <c r="D33" s="17">
        <v>0.22591944113822099</v>
      </c>
      <c r="E33" s="17">
        <v>0.21633795060438099</v>
      </c>
      <c r="F33" s="17"/>
      <c r="G33" s="17">
        <v>0.25226265404714798</v>
      </c>
      <c r="H33" s="17">
        <v>0.19578222535540399</v>
      </c>
      <c r="I33" s="17">
        <v>0.200304512633383</v>
      </c>
      <c r="J33" s="17">
        <v>0.19688434435848201</v>
      </c>
      <c r="K33" s="17">
        <v>0.236339737485808</v>
      </c>
      <c r="L33" s="17">
        <v>0.24738842542657799</v>
      </c>
      <c r="M33" s="17"/>
      <c r="N33" s="17">
        <v>0.20615993188887999</v>
      </c>
      <c r="O33" s="17">
        <v>0.22423589189106599</v>
      </c>
      <c r="P33" s="17">
        <v>0.24735311979185601</v>
      </c>
      <c r="Q33" s="17">
        <v>0.18379439931144301</v>
      </c>
      <c r="R33" s="17">
        <v>0.34190747812187799</v>
      </c>
    </row>
    <row r="34" spans="2:18" x14ac:dyDescent="0.3">
      <c r="B34" t="s">
        <v>57</v>
      </c>
      <c r="C34" s="17">
        <v>0.30066831582079401</v>
      </c>
      <c r="D34" s="17">
        <v>0.29211163379344601</v>
      </c>
      <c r="E34" s="17">
        <v>0.30903204560619502</v>
      </c>
      <c r="F34" s="17"/>
      <c r="G34" s="17">
        <v>0.30783347813649498</v>
      </c>
      <c r="H34" s="17">
        <v>0.34772165391027998</v>
      </c>
      <c r="I34" s="17">
        <v>0.301633484371016</v>
      </c>
      <c r="J34" s="17">
        <v>0.34091952813780102</v>
      </c>
      <c r="K34" s="17">
        <v>0.29579233038027303</v>
      </c>
      <c r="L34" s="17">
        <v>0.22728865601678999</v>
      </c>
      <c r="M34" s="17"/>
      <c r="N34" s="17">
        <v>0.305671517018334</v>
      </c>
      <c r="O34" s="17">
        <v>0.31734519458931498</v>
      </c>
      <c r="P34" s="17">
        <v>0.28137314166474903</v>
      </c>
      <c r="Q34" s="17">
        <v>0.36683025618206599</v>
      </c>
      <c r="R34" s="17">
        <v>0.21717981333733399</v>
      </c>
    </row>
    <row r="35" spans="2:18" x14ac:dyDescent="0.3">
      <c r="B35" t="s">
        <v>58</v>
      </c>
      <c r="C35" s="17">
        <v>0.124866457052963</v>
      </c>
      <c r="D35" s="17">
        <v>0.127869752646419</v>
      </c>
      <c r="E35" s="17">
        <v>0.12193088544599399</v>
      </c>
      <c r="F35" s="17"/>
      <c r="G35" s="17">
        <v>7.2828694297121299E-2</v>
      </c>
      <c r="H35" s="17">
        <v>9.5739027668369295E-2</v>
      </c>
      <c r="I35" s="17">
        <v>0.14667950082369599</v>
      </c>
      <c r="J35" s="17">
        <v>0.18999995442572101</v>
      </c>
      <c r="K35" s="17">
        <v>0.140578682945249</v>
      </c>
      <c r="L35" s="17">
        <v>0.101565988044776</v>
      </c>
      <c r="M35" s="17"/>
      <c r="N35" s="17">
        <v>0.14721340400483099</v>
      </c>
      <c r="O35" s="17">
        <v>0.123673106598054</v>
      </c>
      <c r="P35" s="17">
        <v>0.115776555370216</v>
      </c>
      <c r="Q35" s="17">
        <v>8.42995219444405E-2</v>
      </c>
      <c r="R35" s="17">
        <v>0</v>
      </c>
    </row>
    <row r="36" spans="2:18" x14ac:dyDescent="0.3">
      <c r="B36" t="s">
        <v>59</v>
      </c>
      <c r="C36" s="17">
        <v>9.23101387034687E-2</v>
      </c>
      <c r="D36" s="17">
        <v>0.102712582469077</v>
      </c>
      <c r="E36" s="17">
        <v>8.2142268904718804E-2</v>
      </c>
      <c r="F36" s="17"/>
      <c r="G36" s="17">
        <v>9.9088294586192102E-2</v>
      </c>
      <c r="H36" s="17">
        <v>7.5925209294779097E-2</v>
      </c>
      <c r="I36" s="17">
        <v>0.102248218498546</v>
      </c>
      <c r="J36" s="17">
        <v>8.8010929018576101E-2</v>
      </c>
      <c r="K36" s="17">
        <v>0.11255537652579201</v>
      </c>
      <c r="L36" s="17">
        <v>8.2974676190217006E-2</v>
      </c>
      <c r="M36" s="17"/>
      <c r="N36" s="17">
        <v>0.11482463414777599</v>
      </c>
      <c r="O36" s="17">
        <v>0.119651554585485</v>
      </c>
      <c r="P36" s="17">
        <v>5.91171787783372E-2</v>
      </c>
      <c r="Q36" s="17">
        <v>4.3668724870384097E-2</v>
      </c>
      <c r="R36" s="17">
        <v>0</v>
      </c>
    </row>
    <row r="37" spans="2:18" x14ac:dyDescent="0.3">
      <c r="B37" t="s">
        <v>46</v>
      </c>
      <c r="C37" s="17">
        <v>5.8684924333836201E-3</v>
      </c>
      <c r="D37" s="17">
        <v>4.9781341096800996E-3</v>
      </c>
      <c r="E37" s="17">
        <v>6.7387732744664504E-3</v>
      </c>
      <c r="F37" s="17"/>
      <c r="G37" s="17">
        <v>7.07596960880311E-3</v>
      </c>
      <c r="H37" s="17">
        <v>2.7740364118450699E-3</v>
      </c>
      <c r="I37" s="17">
        <v>0</v>
      </c>
      <c r="J37" s="17">
        <v>5.5542132631651699E-3</v>
      </c>
      <c r="K37" s="17">
        <v>1.44357740929763E-2</v>
      </c>
      <c r="L37" s="17">
        <v>6.8564583445144701E-3</v>
      </c>
      <c r="M37" s="17"/>
      <c r="N37" s="17">
        <v>4.54607234740832E-3</v>
      </c>
      <c r="O37" s="17">
        <v>1.24447453947949E-2</v>
      </c>
      <c r="P37" s="17">
        <v>0</v>
      </c>
      <c r="Q37" s="17">
        <v>0</v>
      </c>
      <c r="R37" s="17">
        <v>0</v>
      </c>
    </row>
    <row r="38" spans="2:18" x14ac:dyDescent="0.3">
      <c r="C38" s="17"/>
      <c r="D38" s="17"/>
      <c r="E38" s="17"/>
      <c r="F38" s="17"/>
      <c r="G38" s="17"/>
      <c r="H38" s="17"/>
      <c r="I38" s="17"/>
      <c r="J38" s="17"/>
      <c r="K38" s="17"/>
      <c r="L38" s="17"/>
      <c r="M38" s="17"/>
      <c r="N38" s="17"/>
      <c r="O38" s="17"/>
      <c r="P38" s="17"/>
      <c r="Q38" s="17"/>
      <c r="R38" s="17"/>
    </row>
    <row r="39" spans="2:18" x14ac:dyDescent="0.3">
      <c r="B39" s="6" t="s">
        <v>62</v>
      </c>
      <c r="C39" s="17"/>
      <c r="D39" s="17"/>
      <c r="E39" s="17"/>
      <c r="F39" s="17"/>
      <c r="G39" s="17"/>
      <c r="H39" s="17"/>
      <c r="I39" s="17"/>
      <c r="J39" s="17"/>
      <c r="K39" s="17"/>
      <c r="L39" s="17"/>
      <c r="M39" s="17"/>
      <c r="N39" s="17"/>
      <c r="O39" s="17"/>
      <c r="P39" s="17"/>
      <c r="Q39" s="17"/>
      <c r="R39" s="17"/>
    </row>
    <row r="40" spans="2:18" x14ac:dyDescent="0.3">
      <c r="B40" s="24" t="s">
        <v>49</v>
      </c>
      <c r="C40" s="17"/>
      <c r="D40" s="17"/>
      <c r="E40" s="17"/>
      <c r="F40" s="17"/>
      <c r="G40" s="17"/>
      <c r="H40" s="17"/>
      <c r="I40" s="17"/>
      <c r="J40" s="17"/>
      <c r="K40" s="17"/>
      <c r="L40" s="17"/>
      <c r="M40" s="17"/>
      <c r="N40" s="17"/>
      <c r="O40" s="17"/>
      <c r="P40" s="17"/>
      <c r="Q40" s="17"/>
      <c r="R40" s="17"/>
    </row>
    <row r="41" spans="2:18" x14ac:dyDescent="0.3">
      <c r="B41" t="s">
        <v>52</v>
      </c>
      <c r="C41" s="17">
        <v>5.3667289765162003E-2</v>
      </c>
      <c r="D41" s="17">
        <v>4.8414549712491498E-2</v>
      </c>
      <c r="E41" s="17">
        <v>5.8801581105318898E-2</v>
      </c>
      <c r="F41" s="17"/>
      <c r="G41" s="17">
        <v>4.8084382792880499E-2</v>
      </c>
      <c r="H41" s="17">
        <v>4.0259202171063699E-2</v>
      </c>
      <c r="I41" s="17">
        <v>6.5004433172366399E-2</v>
      </c>
      <c r="J41" s="17">
        <v>3.70137969534656E-2</v>
      </c>
      <c r="K41" s="17">
        <v>3.9059454008043698E-2</v>
      </c>
      <c r="L41" s="17">
        <v>8.2461705735419902E-2</v>
      </c>
      <c r="M41" s="17"/>
      <c r="N41" s="17">
        <v>2.09406864430958E-2</v>
      </c>
      <c r="O41" s="17">
        <v>4.3903548031305903E-2</v>
      </c>
      <c r="P41" s="17">
        <v>6.9067520069601804E-2</v>
      </c>
      <c r="Q41" s="17">
        <v>6.9485462280825402E-2</v>
      </c>
      <c r="R41" s="17">
        <v>0.115339310392432</v>
      </c>
    </row>
    <row r="42" spans="2:18" x14ac:dyDescent="0.3">
      <c r="B42" t="s">
        <v>53</v>
      </c>
      <c r="C42" s="17">
        <v>5.5967860719868E-2</v>
      </c>
      <c r="D42" s="17">
        <v>6.5161265463144796E-2</v>
      </c>
      <c r="E42" s="17">
        <v>4.6981766246000901E-2</v>
      </c>
      <c r="F42" s="17"/>
      <c r="G42" s="17">
        <v>5.8214073264401603E-2</v>
      </c>
      <c r="H42" s="17">
        <v>6.6349990179375304E-2</v>
      </c>
      <c r="I42" s="17">
        <v>2.98855961719206E-2</v>
      </c>
      <c r="J42" s="17">
        <v>3.7012033084321903E-2</v>
      </c>
      <c r="K42" s="17">
        <v>4.2356290160373497E-2</v>
      </c>
      <c r="L42" s="17">
        <v>9.1857047893465701E-2</v>
      </c>
      <c r="M42" s="17"/>
      <c r="N42" s="17">
        <v>5.3126196224571098E-2</v>
      </c>
      <c r="O42" s="17">
        <v>3.5631000003773901E-2</v>
      </c>
      <c r="P42" s="17">
        <v>6.2979119469080205E-2</v>
      </c>
      <c r="Q42" s="17">
        <v>8.3283866505587195E-2</v>
      </c>
      <c r="R42" s="17">
        <v>5.8397590922838E-2</v>
      </c>
    </row>
    <row r="43" spans="2:18" x14ac:dyDescent="0.3">
      <c r="B43" t="s">
        <v>54</v>
      </c>
      <c r="C43" s="17">
        <v>9.4074137527550394E-2</v>
      </c>
      <c r="D43" s="17">
        <v>8.8481009975259595E-2</v>
      </c>
      <c r="E43" s="17">
        <v>9.9541140666515898E-2</v>
      </c>
      <c r="F43" s="17"/>
      <c r="G43" s="17">
        <v>9.9315684695963302E-2</v>
      </c>
      <c r="H43" s="17">
        <v>9.6159500079910101E-2</v>
      </c>
      <c r="I43" s="17">
        <v>0.102190207353468</v>
      </c>
      <c r="J43" s="17">
        <v>8.1248697512697005E-2</v>
      </c>
      <c r="K43" s="17">
        <v>6.9548827130524099E-2</v>
      </c>
      <c r="L43" s="17">
        <v>0.109262859938366</v>
      </c>
      <c r="M43" s="17"/>
      <c r="N43" s="17">
        <v>8.2784915540369805E-2</v>
      </c>
      <c r="O43" s="17">
        <v>8.6856420490623906E-2</v>
      </c>
      <c r="P43" s="17">
        <v>9.68530343142536E-2</v>
      </c>
      <c r="Q43" s="17">
        <v>9.8503969773257899E-2</v>
      </c>
      <c r="R43" s="17">
        <v>0.235866160970051</v>
      </c>
    </row>
    <row r="44" spans="2:18" x14ac:dyDescent="0.3">
      <c r="B44" t="s">
        <v>55</v>
      </c>
      <c r="C44" s="17">
        <v>0.14045330589264801</v>
      </c>
      <c r="D44" s="17">
        <v>0.13242491724924599</v>
      </c>
      <c r="E44" s="17">
        <v>0.148300655252013</v>
      </c>
      <c r="F44" s="17"/>
      <c r="G44" s="17">
        <v>0.14961381887340999</v>
      </c>
      <c r="H44" s="17">
        <v>0.16021246629793001</v>
      </c>
      <c r="I44" s="17">
        <v>0.1063897455529</v>
      </c>
      <c r="J44" s="17">
        <v>9.86872563617604E-2</v>
      </c>
      <c r="K44" s="17">
        <v>0.13697325992569501</v>
      </c>
      <c r="L44" s="17">
        <v>0.18241853196171801</v>
      </c>
      <c r="M44" s="17"/>
      <c r="N44" s="17">
        <v>0.13387698311086901</v>
      </c>
      <c r="O44" s="17">
        <v>0.11354374426090599</v>
      </c>
      <c r="P44" s="17">
        <v>0.17983206651780001</v>
      </c>
      <c r="Q44" s="17">
        <v>0.15542605031616999</v>
      </c>
      <c r="R44" s="17">
        <v>0.147184228460399</v>
      </c>
    </row>
    <row r="45" spans="2:18" x14ac:dyDescent="0.3">
      <c r="B45" t="s">
        <v>56</v>
      </c>
      <c r="C45" s="17">
        <v>0.21078803607714899</v>
      </c>
      <c r="D45" s="17">
        <v>0.21717190534639799</v>
      </c>
      <c r="E45" s="17">
        <v>0.204548122360282</v>
      </c>
      <c r="F45" s="17"/>
      <c r="G45" s="17">
        <v>0.20774367887015799</v>
      </c>
      <c r="H45" s="17">
        <v>0.20852934853535801</v>
      </c>
      <c r="I45" s="17">
        <v>0.235317822031721</v>
      </c>
      <c r="J45" s="17">
        <v>0.22962920340239401</v>
      </c>
      <c r="K45" s="17">
        <v>0.21046389637379001</v>
      </c>
      <c r="L45" s="17">
        <v>0.17954150541483699</v>
      </c>
      <c r="M45" s="17"/>
      <c r="N45" s="17">
        <v>0.17305017738092399</v>
      </c>
      <c r="O45" s="17">
        <v>0.20242854455966</v>
      </c>
      <c r="P45" s="17">
        <v>0.240595999041714</v>
      </c>
      <c r="Q45" s="17">
        <v>0.21087055919398701</v>
      </c>
      <c r="R45" s="17">
        <v>0.32131318273043902</v>
      </c>
    </row>
    <row r="46" spans="2:18" x14ac:dyDescent="0.3">
      <c r="B46" t="s">
        <v>57</v>
      </c>
      <c r="C46" s="17">
        <v>0.263777578793225</v>
      </c>
      <c r="D46" s="17">
        <v>0.26478607059000397</v>
      </c>
      <c r="E46" s="17">
        <v>0.26279182837593801</v>
      </c>
      <c r="F46" s="17"/>
      <c r="G46" s="17">
        <v>0.25532509794359198</v>
      </c>
      <c r="H46" s="17">
        <v>0.27774556326552502</v>
      </c>
      <c r="I46" s="17">
        <v>0.27395521166993803</v>
      </c>
      <c r="J46" s="17">
        <v>0.29278253888688399</v>
      </c>
      <c r="K46" s="17">
        <v>0.27855253324860102</v>
      </c>
      <c r="L46" s="17">
        <v>0.21612719674879199</v>
      </c>
      <c r="M46" s="17"/>
      <c r="N46" s="17">
        <v>0.32215858367630001</v>
      </c>
      <c r="O46" s="17">
        <v>0.29029063835533803</v>
      </c>
      <c r="P46" s="17">
        <v>0.20877523134548201</v>
      </c>
      <c r="Q46" s="17">
        <v>0.283573251070243</v>
      </c>
      <c r="R46" s="17">
        <v>0.12189952652384201</v>
      </c>
    </row>
    <row r="47" spans="2:18" x14ac:dyDescent="0.3">
      <c r="B47" t="s">
        <v>58</v>
      </c>
      <c r="C47" s="17">
        <v>0.116956120397005</v>
      </c>
      <c r="D47" s="17">
        <v>0.122210385279689</v>
      </c>
      <c r="E47" s="17">
        <v>0.111820338611585</v>
      </c>
      <c r="F47" s="17"/>
      <c r="G47" s="17">
        <v>8.9764505901438807E-2</v>
      </c>
      <c r="H47" s="17">
        <v>0.102529426727408</v>
      </c>
      <c r="I47" s="17">
        <v>0.102698909271991</v>
      </c>
      <c r="J47" s="17">
        <v>0.18079501437912501</v>
      </c>
      <c r="K47" s="17">
        <v>0.13085471698471701</v>
      </c>
      <c r="L47" s="17">
        <v>9.6864083602217294E-2</v>
      </c>
      <c r="M47" s="17"/>
      <c r="N47" s="17">
        <v>0.14716714519561599</v>
      </c>
      <c r="O47" s="17">
        <v>0.140908389829243</v>
      </c>
      <c r="P47" s="17">
        <v>9.9492266261337198E-2</v>
      </c>
      <c r="Q47" s="17">
        <v>6.2649685161223698E-2</v>
      </c>
      <c r="R47" s="17">
        <v>0</v>
      </c>
    </row>
    <row r="48" spans="2:18" x14ac:dyDescent="0.3">
      <c r="B48" t="s">
        <v>61</v>
      </c>
      <c r="C48" s="17">
        <v>5.06365993478127E-2</v>
      </c>
      <c r="D48" s="17">
        <v>4.9793238681236002E-2</v>
      </c>
      <c r="E48" s="17">
        <v>5.1460942323786202E-2</v>
      </c>
      <c r="F48" s="17"/>
      <c r="G48" s="17">
        <v>7.8419344851569706E-2</v>
      </c>
      <c r="H48" s="17">
        <v>3.8777918420526601E-2</v>
      </c>
      <c r="I48" s="17">
        <v>5.9736959306426501E-2</v>
      </c>
      <c r="J48" s="17">
        <v>3.4362117138854398E-2</v>
      </c>
      <c r="K48" s="17">
        <v>7.3981296972050706E-2</v>
      </c>
      <c r="L48" s="17">
        <v>3.2087633520956602E-2</v>
      </c>
      <c r="M48" s="17"/>
      <c r="N48" s="17">
        <v>5.4899925462864603E-2</v>
      </c>
      <c r="O48" s="17">
        <v>7.3563955744131604E-2</v>
      </c>
      <c r="P48" s="17">
        <v>3.1207005060395698E-2</v>
      </c>
      <c r="Q48" s="17">
        <v>2.36624927389418E-2</v>
      </c>
      <c r="R48" s="17">
        <v>0</v>
      </c>
    </row>
    <row r="49" spans="2:18" x14ac:dyDescent="0.3">
      <c r="B49" t="s">
        <v>46</v>
      </c>
      <c r="C49" s="17">
        <v>1.3679071479579599E-2</v>
      </c>
      <c r="D49" s="17">
        <v>1.1556657702531699E-2</v>
      </c>
      <c r="E49" s="17">
        <v>1.5753625058561101E-2</v>
      </c>
      <c r="F49" s="17"/>
      <c r="G49" s="17">
        <v>1.35194128065864E-2</v>
      </c>
      <c r="H49" s="17">
        <v>9.4365843229041405E-3</v>
      </c>
      <c r="I49" s="17">
        <v>2.4821115469267699E-2</v>
      </c>
      <c r="J49" s="17">
        <v>8.4693422804973696E-3</v>
      </c>
      <c r="K49" s="17">
        <v>1.8209725196205E-2</v>
      </c>
      <c r="L49" s="17">
        <v>9.3794351842265995E-3</v>
      </c>
      <c r="M49" s="17"/>
      <c r="N49" s="17">
        <v>1.19953869653899E-2</v>
      </c>
      <c r="O49" s="17">
        <v>1.28737587250167E-2</v>
      </c>
      <c r="P49" s="17">
        <v>1.1197757920335101E-2</v>
      </c>
      <c r="Q49" s="17">
        <v>1.2544662959765101E-2</v>
      </c>
      <c r="R49" s="17">
        <v>0</v>
      </c>
    </row>
    <row r="50" spans="2:18" x14ac:dyDescent="0.3">
      <c r="C50" s="17"/>
      <c r="D50" s="17"/>
      <c r="E50" s="17"/>
      <c r="F50" s="17"/>
      <c r="G50" s="17"/>
      <c r="H50" s="17"/>
      <c r="I50" s="17"/>
      <c r="J50" s="17"/>
      <c r="K50" s="17"/>
      <c r="L50" s="17"/>
      <c r="M50" s="17"/>
      <c r="N50" s="17"/>
      <c r="O50" s="17"/>
      <c r="P50" s="17"/>
      <c r="Q50" s="17"/>
      <c r="R50" s="17"/>
    </row>
    <row r="51" spans="2:18" x14ac:dyDescent="0.3">
      <c r="B51" s="6" t="s">
        <v>74</v>
      </c>
      <c r="C51" s="17"/>
      <c r="D51" s="17"/>
      <c r="E51" s="17"/>
      <c r="F51" s="17"/>
      <c r="G51" s="17"/>
      <c r="H51" s="17"/>
      <c r="I51" s="17"/>
      <c r="J51" s="17"/>
      <c r="K51" s="17"/>
      <c r="L51" s="17"/>
      <c r="M51" s="17"/>
      <c r="N51" s="17"/>
      <c r="O51" s="17"/>
      <c r="P51" s="17"/>
      <c r="Q51" s="17"/>
      <c r="R51" s="17"/>
    </row>
    <row r="52" spans="2:18" x14ac:dyDescent="0.3">
      <c r="B52" s="24" t="s">
        <v>49</v>
      </c>
      <c r="C52" s="17"/>
      <c r="D52" s="17"/>
      <c r="E52" s="17"/>
      <c r="F52" s="17"/>
      <c r="G52" s="17"/>
      <c r="H52" s="17"/>
      <c r="I52" s="17"/>
      <c r="J52" s="17"/>
      <c r="K52" s="17"/>
      <c r="L52" s="17"/>
      <c r="M52" s="17"/>
      <c r="N52" s="17"/>
      <c r="O52" s="17"/>
      <c r="P52" s="17"/>
      <c r="Q52" s="17"/>
      <c r="R52" s="17"/>
    </row>
    <row r="53" spans="2:18" x14ac:dyDescent="0.3">
      <c r="B53" t="s">
        <v>63</v>
      </c>
      <c r="C53" s="17">
        <v>0.152067599533526</v>
      </c>
      <c r="D53" s="17">
        <v>0.170627087635949</v>
      </c>
      <c r="E53" s="17">
        <v>0.13392662585378501</v>
      </c>
      <c r="F53" s="17"/>
      <c r="G53" s="17">
        <v>0.13256322944938201</v>
      </c>
      <c r="H53" s="17">
        <v>8.7209262939758697E-2</v>
      </c>
      <c r="I53" s="17">
        <v>0.123783334506145</v>
      </c>
      <c r="J53" s="17">
        <v>0.153101873392679</v>
      </c>
      <c r="K53" s="17">
        <v>0.25243089787487</v>
      </c>
      <c r="L53" s="17">
        <v>0.17243296834918601</v>
      </c>
      <c r="M53" s="17"/>
      <c r="N53" s="17">
        <v>0.2356615543933</v>
      </c>
      <c r="O53" s="17">
        <v>0.168049969505388</v>
      </c>
      <c r="P53" s="17">
        <v>8.31503658278442E-2</v>
      </c>
      <c r="Q53" s="17">
        <v>6.4363663604048896E-2</v>
      </c>
      <c r="R53" s="17">
        <v>0</v>
      </c>
    </row>
    <row r="54" spans="2:18" x14ac:dyDescent="0.3">
      <c r="B54" t="s">
        <v>64</v>
      </c>
      <c r="C54" s="17">
        <v>0.232888439745884</v>
      </c>
      <c r="D54" s="17">
        <v>0.24621816241265301</v>
      </c>
      <c r="E54" s="17">
        <v>0.21985930086437899</v>
      </c>
      <c r="F54" s="17"/>
      <c r="G54" s="17">
        <v>0.20010203466638399</v>
      </c>
      <c r="H54" s="17">
        <v>0.220829095313893</v>
      </c>
      <c r="I54" s="17">
        <v>0.27473448449925802</v>
      </c>
      <c r="J54" s="17">
        <v>0.31428040430705401</v>
      </c>
      <c r="K54" s="17">
        <v>0.22757741137148399</v>
      </c>
      <c r="L54" s="17">
        <v>0.167544385764862</v>
      </c>
      <c r="M54" s="17"/>
      <c r="N54" s="17">
        <v>0.25743415359903898</v>
      </c>
      <c r="O54" s="17">
        <v>0.24931138264830599</v>
      </c>
      <c r="P54" s="17">
        <v>0.245221083983411</v>
      </c>
      <c r="Q54" s="17">
        <v>0.18279139723771701</v>
      </c>
      <c r="R54" s="17">
        <v>0.13674538628051999</v>
      </c>
    </row>
    <row r="55" spans="2:18" x14ac:dyDescent="0.3">
      <c r="B55" t="s">
        <v>65</v>
      </c>
      <c r="C55" s="17">
        <v>0.25110148270169402</v>
      </c>
      <c r="D55" s="17">
        <v>0.24599948448386</v>
      </c>
      <c r="E55" s="17">
        <v>0.25608843141887</v>
      </c>
      <c r="F55" s="17"/>
      <c r="G55" s="17">
        <v>0.31093158502596502</v>
      </c>
      <c r="H55" s="17">
        <v>0.30658712029292501</v>
      </c>
      <c r="I55" s="17">
        <v>0.23978855562285101</v>
      </c>
      <c r="J55" s="17">
        <v>0.244983965104972</v>
      </c>
      <c r="K55" s="17">
        <v>0.22704999850406499</v>
      </c>
      <c r="L55" s="17">
        <v>0.19672322493205399</v>
      </c>
      <c r="M55" s="17"/>
      <c r="N55" s="17">
        <v>0.216225579713619</v>
      </c>
      <c r="O55" s="17">
        <v>0.26875878022111099</v>
      </c>
      <c r="P55" s="17">
        <v>0.249553721550695</v>
      </c>
      <c r="Q55" s="17">
        <v>0.31143776498980102</v>
      </c>
      <c r="R55" s="17">
        <v>0.14421377549481601</v>
      </c>
    </row>
    <row r="56" spans="2:18" x14ac:dyDescent="0.3">
      <c r="B56" t="s">
        <v>66</v>
      </c>
      <c r="C56" s="17">
        <v>0.16882870279797299</v>
      </c>
      <c r="D56" s="17">
        <v>0.16569918494409799</v>
      </c>
      <c r="E56" s="17">
        <v>0.171887650367224</v>
      </c>
      <c r="F56" s="17"/>
      <c r="G56" s="17">
        <v>0.177484813397254</v>
      </c>
      <c r="H56" s="17">
        <v>0.21540073894876399</v>
      </c>
      <c r="I56" s="17">
        <v>0.17081359899309101</v>
      </c>
      <c r="J56" s="17">
        <v>0.16186702612590001</v>
      </c>
      <c r="K56" s="17">
        <v>0.13080983642785601</v>
      </c>
      <c r="L56" s="17">
        <v>0.15482241990105</v>
      </c>
      <c r="M56" s="17"/>
      <c r="N56" s="17">
        <v>0.11709627464441601</v>
      </c>
      <c r="O56" s="17">
        <v>0.143341395303067</v>
      </c>
      <c r="P56" s="17">
        <v>0.19229670243698499</v>
      </c>
      <c r="Q56" s="17">
        <v>0.22556993223822</v>
      </c>
      <c r="R56" s="17">
        <v>0.29135284254395799</v>
      </c>
    </row>
    <row r="57" spans="2:18" x14ac:dyDescent="0.3">
      <c r="B57" t="s">
        <v>67</v>
      </c>
      <c r="C57" s="17">
        <v>7.5256152548096297E-2</v>
      </c>
      <c r="D57" s="17">
        <v>7.4504015598155907E-2</v>
      </c>
      <c r="E57" s="17">
        <v>7.5991328892245996E-2</v>
      </c>
      <c r="F57" s="17"/>
      <c r="G57" s="17">
        <v>6.7983886794898696E-2</v>
      </c>
      <c r="H57" s="17">
        <v>7.3676133240533404E-2</v>
      </c>
      <c r="I57" s="17">
        <v>7.3349652583483096E-2</v>
      </c>
      <c r="J57" s="17">
        <v>5.0411183436788902E-2</v>
      </c>
      <c r="K57" s="17">
        <v>6.9856079697420595E-2</v>
      </c>
      <c r="L57" s="17">
        <v>0.106799346081797</v>
      </c>
      <c r="M57" s="17"/>
      <c r="N57" s="17">
        <v>8.0682097679128803E-2</v>
      </c>
      <c r="O57" s="17">
        <v>6.7531794909095805E-2</v>
      </c>
      <c r="P57" s="17">
        <v>8.2323755866307899E-2</v>
      </c>
      <c r="Q57" s="17">
        <v>8.5413943702711798E-2</v>
      </c>
      <c r="R57" s="17">
        <v>8.1458350587679196E-2</v>
      </c>
    </row>
    <row r="58" spans="2:18" x14ac:dyDescent="0.3">
      <c r="B58" t="s">
        <v>68</v>
      </c>
      <c r="C58" s="17">
        <v>4.3915093580369602E-2</v>
      </c>
      <c r="D58" s="17">
        <v>3.8063688447448597E-2</v>
      </c>
      <c r="E58" s="17">
        <v>4.9634550168828E-2</v>
      </c>
      <c r="F58" s="17"/>
      <c r="G58" s="17">
        <v>3.0704971484376401E-2</v>
      </c>
      <c r="H58" s="17">
        <v>5.6301379823895298E-2</v>
      </c>
      <c r="I58" s="17">
        <v>3.5396281166093897E-2</v>
      </c>
      <c r="J58" s="17">
        <v>3.8294655302122699E-2</v>
      </c>
      <c r="K58" s="17">
        <v>2.7224200140289499E-2</v>
      </c>
      <c r="L58" s="17">
        <v>6.5306586812277204E-2</v>
      </c>
      <c r="M58" s="17"/>
      <c r="N58" s="17">
        <v>5.0999183255608101E-2</v>
      </c>
      <c r="O58" s="17">
        <v>2.9253051899443699E-2</v>
      </c>
      <c r="P58" s="17">
        <v>5.9182614290541703E-2</v>
      </c>
      <c r="Q58" s="17">
        <v>3.67825756466627E-2</v>
      </c>
      <c r="R58" s="17">
        <v>0.14650061058501801</v>
      </c>
    </row>
    <row r="59" spans="2:18" x14ac:dyDescent="0.3">
      <c r="B59" t="s">
        <v>69</v>
      </c>
      <c r="C59" s="17">
        <v>3.0878287460677299E-2</v>
      </c>
      <c r="D59" s="17">
        <v>2.8643930171057801E-2</v>
      </c>
      <c r="E59" s="17">
        <v>3.3062260238290099E-2</v>
      </c>
      <c r="F59" s="17"/>
      <c r="G59" s="17">
        <v>2.47630022541621E-2</v>
      </c>
      <c r="H59" s="17">
        <v>2.8386125484345E-2</v>
      </c>
      <c r="I59" s="17">
        <v>2.7523107272531499E-2</v>
      </c>
      <c r="J59" s="17">
        <v>1.7438107063576101E-2</v>
      </c>
      <c r="K59" s="17">
        <v>2.59413999920757E-2</v>
      </c>
      <c r="L59" s="17">
        <v>5.3963056476158899E-2</v>
      </c>
      <c r="M59" s="17"/>
      <c r="N59" s="17">
        <v>1.1621617029683701E-2</v>
      </c>
      <c r="O59" s="17">
        <v>3.2042950713638801E-2</v>
      </c>
      <c r="P59" s="17">
        <v>4.2779571184163701E-2</v>
      </c>
      <c r="Q59" s="17">
        <v>4.1855963542373399E-2</v>
      </c>
      <c r="R59" s="17">
        <v>6.0438992451873598E-2</v>
      </c>
    </row>
    <row r="60" spans="2:18" x14ac:dyDescent="0.3">
      <c r="B60" t="s">
        <v>70</v>
      </c>
      <c r="C60" s="17">
        <v>1.3212698548561601E-2</v>
      </c>
      <c r="D60" s="17">
        <v>9.5109696160875796E-3</v>
      </c>
      <c r="E60" s="17">
        <v>1.6830953899299301E-2</v>
      </c>
      <c r="F60" s="17"/>
      <c r="G60" s="17">
        <v>1.41910445118463E-2</v>
      </c>
      <c r="H60" s="17">
        <v>5.9018430395309501E-3</v>
      </c>
      <c r="I60" s="17">
        <v>1.5995978245741799E-2</v>
      </c>
      <c r="J60" s="17">
        <v>1.1339784761516401E-2</v>
      </c>
      <c r="K60" s="17">
        <v>7.4585682428580796E-3</v>
      </c>
      <c r="L60" s="17">
        <v>2.1650545410299302E-2</v>
      </c>
      <c r="M60" s="17"/>
      <c r="N60" s="17">
        <v>1.19212544212069E-2</v>
      </c>
      <c r="O60" s="17">
        <v>6.4105868672292799E-3</v>
      </c>
      <c r="P60" s="17">
        <v>1.8524679044768198E-2</v>
      </c>
      <c r="Q60" s="17">
        <v>1.9860585940499699E-2</v>
      </c>
      <c r="R60" s="17">
        <v>2.8427815244247898E-2</v>
      </c>
    </row>
    <row r="61" spans="2:18" x14ac:dyDescent="0.3">
      <c r="B61" t="s">
        <v>71</v>
      </c>
      <c r="C61" s="17">
        <v>5.2631846872361401E-3</v>
      </c>
      <c r="D61" s="17">
        <v>3.6926562087930301E-3</v>
      </c>
      <c r="E61" s="17">
        <v>6.7982979206124301E-3</v>
      </c>
      <c r="F61" s="17"/>
      <c r="G61" s="17">
        <v>9.8479260153709197E-3</v>
      </c>
      <c r="H61" s="17">
        <v>0</v>
      </c>
      <c r="I61" s="17">
        <v>2.8503519309071999E-3</v>
      </c>
      <c r="J61" s="17">
        <v>0</v>
      </c>
      <c r="K61" s="17">
        <v>1.0017628929128899E-2</v>
      </c>
      <c r="L61" s="17">
        <v>9.5729632653621007E-3</v>
      </c>
      <c r="M61" s="17"/>
      <c r="N61" s="17">
        <v>6.8319990435925498E-3</v>
      </c>
      <c r="O61" s="17">
        <v>4.1706566107457804E-3</v>
      </c>
      <c r="P61" s="17">
        <v>7.1180336326140499E-3</v>
      </c>
      <c r="Q61" s="17">
        <v>3.5877404939770301E-3</v>
      </c>
      <c r="R61" s="17">
        <v>2.57072976292963E-2</v>
      </c>
    </row>
    <row r="62" spans="2:18" x14ac:dyDescent="0.3">
      <c r="B62" t="s">
        <v>72</v>
      </c>
      <c r="C62" s="17">
        <v>1.0729792375874301E-2</v>
      </c>
      <c r="D62" s="17">
        <v>6.0529225516066402E-3</v>
      </c>
      <c r="E62" s="17">
        <v>1.53011992981663E-2</v>
      </c>
      <c r="F62" s="17"/>
      <c r="G62" s="17">
        <v>9.8959285962606208E-3</v>
      </c>
      <c r="H62" s="17">
        <v>0</v>
      </c>
      <c r="I62" s="17">
        <v>1.51420467166499E-2</v>
      </c>
      <c r="J62" s="17">
        <v>2.7422182872163E-3</v>
      </c>
      <c r="K62" s="17">
        <v>3.5596951486957899E-3</v>
      </c>
      <c r="L62" s="17">
        <v>2.7764343974065599E-2</v>
      </c>
      <c r="M62" s="17"/>
      <c r="N62" s="17">
        <v>6.87276904252804E-3</v>
      </c>
      <c r="O62" s="17">
        <v>1.44015830737636E-2</v>
      </c>
      <c r="P62" s="17">
        <v>7.0775393320044698E-3</v>
      </c>
      <c r="Q62" s="17">
        <v>1.6360147972889202E-2</v>
      </c>
      <c r="R62" s="17">
        <v>5.5220191813013103E-2</v>
      </c>
    </row>
    <row r="63" spans="2:18" x14ac:dyDescent="0.3">
      <c r="B63" t="s">
        <v>73</v>
      </c>
      <c r="C63" s="17">
        <v>1.58585660201075E-2</v>
      </c>
      <c r="D63" s="17">
        <v>1.0987897930291301E-2</v>
      </c>
      <c r="E63" s="17">
        <v>2.06194010782993E-2</v>
      </c>
      <c r="F63" s="17"/>
      <c r="G63" s="17">
        <v>2.1531577804099498E-2</v>
      </c>
      <c r="H63" s="17">
        <v>5.7083009163549801E-3</v>
      </c>
      <c r="I63" s="17">
        <v>2.0622608463248499E-2</v>
      </c>
      <c r="J63" s="17">
        <v>5.5407822181744101E-3</v>
      </c>
      <c r="K63" s="17">
        <v>1.80742836712557E-2</v>
      </c>
      <c r="L63" s="17">
        <v>2.3420159032886901E-2</v>
      </c>
      <c r="M63" s="17"/>
      <c r="N63" s="17">
        <v>4.6535171778772496E-3</v>
      </c>
      <c r="O63" s="17">
        <v>1.67278482482115E-2</v>
      </c>
      <c r="P63" s="17">
        <v>1.27719328506641E-2</v>
      </c>
      <c r="Q63" s="17">
        <v>1.1976284631098901E-2</v>
      </c>
      <c r="R63" s="17">
        <v>2.9934737369577798E-2</v>
      </c>
    </row>
    <row r="64" spans="2:18" x14ac:dyDescent="0.3">
      <c r="C64" s="17"/>
      <c r="D64" s="17"/>
      <c r="E64" s="17"/>
      <c r="F64" s="17"/>
      <c r="G64" s="17"/>
      <c r="H64" s="17"/>
      <c r="I64" s="17"/>
      <c r="J64" s="17"/>
      <c r="K64" s="17"/>
      <c r="L64" s="17"/>
      <c r="M64" s="17"/>
      <c r="N64" s="17"/>
      <c r="O64" s="17"/>
      <c r="P64" s="17"/>
      <c r="Q64" s="17"/>
      <c r="R64" s="17"/>
    </row>
    <row r="65" spans="2:18" x14ac:dyDescent="0.3">
      <c r="B65" s="6" t="s">
        <v>81</v>
      </c>
      <c r="C65" s="17"/>
      <c r="D65" s="17"/>
      <c r="E65" s="17"/>
      <c r="F65" s="17"/>
      <c r="G65" s="17"/>
      <c r="H65" s="17"/>
      <c r="I65" s="17"/>
      <c r="J65" s="17"/>
      <c r="K65" s="17"/>
      <c r="L65" s="17"/>
      <c r="M65" s="17"/>
      <c r="N65" s="17"/>
      <c r="O65" s="17"/>
      <c r="P65" s="17"/>
      <c r="Q65" s="17"/>
      <c r="R65" s="17"/>
    </row>
    <row r="66" spans="2:18" x14ac:dyDescent="0.3">
      <c r="B66" s="24" t="s">
        <v>49</v>
      </c>
      <c r="C66" s="17"/>
      <c r="D66" s="17"/>
      <c r="E66" s="17"/>
      <c r="F66" s="17"/>
      <c r="G66" s="17"/>
      <c r="H66" s="17"/>
      <c r="I66" s="17"/>
      <c r="J66" s="17"/>
      <c r="K66" s="17"/>
      <c r="L66" s="17"/>
      <c r="M66" s="17"/>
      <c r="N66" s="17"/>
      <c r="O66" s="17"/>
      <c r="P66" s="17"/>
      <c r="Q66" s="17"/>
      <c r="R66" s="17"/>
    </row>
    <row r="67" spans="2:18" x14ac:dyDescent="0.3">
      <c r="B67" t="s">
        <v>75</v>
      </c>
      <c r="C67" s="17">
        <v>0.116949429175549</v>
      </c>
      <c r="D67" s="17">
        <v>8.6427796400906601E-2</v>
      </c>
      <c r="E67" s="17">
        <v>0.14678280247614101</v>
      </c>
      <c r="F67" s="17"/>
      <c r="G67" s="17">
        <v>0.13759782691693301</v>
      </c>
      <c r="H67" s="17">
        <v>8.33489562076766E-2</v>
      </c>
      <c r="I67" s="17">
        <v>9.7875941181965298E-2</v>
      </c>
      <c r="J67" s="17">
        <v>0.15157073951529701</v>
      </c>
      <c r="K67" s="17">
        <v>0.106994802728058</v>
      </c>
      <c r="L67" s="17">
        <v>0.124610671223508</v>
      </c>
      <c r="M67" s="17"/>
      <c r="N67" s="17">
        <v>0.12293041976006</v>
      </c>
      <c r="O67" s="17">
        <v>0.14315092326864201</v>
      </c>
      <c r="P67" s="17">
        <v>0.10753592066238001</v>
      </c>
      <c r="Q67" s="17">
        <v>7.6506942867961697E-2</v>
      </c>
      <c r="R67" s="17">
        <v>5.8929387464851199E-2</v>
      </c>
    </row>
    <row r="68" spans="2:18" x14ac:dyDescent="0.3">
      <c r="B68" t="s">
        <v>76</v>
      </c>
      <c r="C68" s="17">
        <v>0.25870574722803502</v>
      </c>
      <c r="D68" s="17">
        <v>0.20260370059539201</v>
      </c>
      <c r="E68" s="17">
        <v>0.31354269885761499</v>
      </c>
      <c r="F68" s="17"/>
      <c r="G68" s="17">
        <v>0.29125954969909501</v>
      </c>
      <c r="H68" s="17">
        <v>0.26584411923179102</v>
      </c>
      <c r="I68" s="17">
        <v>0.229614025674205</v>
      </c>
      <c r="J68" s="17">
        <v>0.228154624523185</v>
      </c>
      <c r="K68" s="17">
        <v>0.22758344217122001</v>
      </c>
      <c r="L68" s="17">
        <v>0.30086917455941697</v>
      </c>
      <c r="M68" s="17"/>
      <c r="N68" s="17">
        <v>0.22931685518240699</v>
      </c>
      <c r="O68" s="17">
        <v>0.250249417208328</v>
      </c>
      <c r="P68" s="17">
        <v>0.30691309482241702</v>
      </c>
      <c r="Q68" s="17">
        <v>0.27779771644351298</v>
      </c>
      <c r="R68" s="17">
        <v>0.25948389487566997</v>
      </c>
    </row>
    <row r="69" spans="2:18" x14ac:dyDescent="0.3">
      <c r="B69" t="s">
        <v>77</v>
      </c>
      <c r="C69" s="17">
        <v>0.36932998615719798</v>
      </c>
      <c r="D69" s="17">
        <v>0.39022471831576999</v>
      </c>
      <c r="E69" s="17">
        <v>0.34890642791884502</v>
      </c>
      <c r="F69" s="17"/>
      <c r="G69" s="17">
        <v>0.36037600659939201</v>
      </c>
      <c r="H69" s="17">
        <v>0.43953941212773701</v>
      </c>
      <c r="I69" s="17">
        <v>0.42817823132037702</v>
      </c>
      <c r="J69" s="17">
        <v>0.36148268473762801</v>
      </c>
      <c r="K69" s="17">
        <v>0.36799746569939101</v>
      </c>
      <c r="L69" s="17">
        <v>0.277537179467021</v>
      </c>
      <c r="M69" s="17"/>
      <c r="N69" s="17">
        <v>0.32945568850811202</v>
      </c>
      <c r="O69" s="17">
        <v>0.35069386913170703</v>
      </c>
      <c r="P69" s="17">
        <v>0.36775532979819298</v>
      </c>
      <c r="Q69" s="17">
        <v>0.45488291384810697</v>
      </c>
      <c r="R69" s="17">
        <v>0.49691390683008002</v>
      </c>
    </row>
    <row r="70" spans="2:18" x14ac:dyDescent="0.3">
      <c r="B70" t="s">
        <v>78</v>
      </c>
      <c r="C70" s="17">
        <v>0.121362690067001</v>
      </c>
      <c r="D70" s="17">
        <v>0.134557599564856</v>
      </c>
      <c r="E70" s="17">
        <v>0.108465324332227</v>
      </c>
      <c r="F70" s="17"/>
      <c r="G70" s="17">
        <v>9.3915120195559601E-2</v>
      </c>
      <c r="H70" s="17">
        <v>0.119653756727508</v>
      </c>
      <c r="I70" s="17">
        <v>0.124529169014905</v>
      </c>
      <c r="J70" s="17">
        <v>0.13119155070432501</v>
      </c>
      <c r="K70" s="17">
        <v>0.116741845275859</v>
      </c>
      <c r="L70" s="17">
        <v>0.133424451624096</v>
      </c>
      <c r="M70" s="17"/>
      <c r="N70" s="17">
        <v>0.13241518177447101</v>
      </c>
      <c r="O70" s="17">
        <v>0.10898419048291</v>
      </c>
      <c r="P70" s="17">
        <v>0.125573620642774</v>
      </c>
      <c r="Q70" s="17">
        <v>0.129351408008689</v>
      </c>
      <c r="R70" s="17">
        <v>0.12091020930129</v>
      </c>
    </row>
    <row r="71" spans="2:18" x14ac:dyDescent="0.3">
      <c r="B71" t="s">
        <v>79</v>
      </c>
      <c r="C71" s="17">
        <v>5.5316056726598999E-2</v>
      </c>
      <c r="D71" s="17">
        <v>8.8494592759672405E-2</v>
      </c>
      <c r="E71" s="17">
        <v>2.28856930448696E-2</v>
      </c>
      <c r="F71" s="17"/>
      <c r="G71" s="17">
        <v>3.45157130764722E-2</v>
      </c>
      <c r="H71" s="17">
        <v>4.08095833474054E-2</v>
      </c>
      <c r="I71" s="17">
        <v>4.7230110361485299E-2</v>
      </c>
      <c r="J71" s="17">
        <v>6.2880615811655396E-2</v>
      </c>
      <c r="K71" s="17">
        <v>6.8816651303819601E-2</v>
      </c>
      <c r="L71" s="17">
        <v>7.2210465922301001E-2</v>
      </c>
      <c r="M71" s="17"/>
      <c r="N71" s="17">
        <v>6.2502740900636802E-2</v>
      </c>
      <c r="O71" s="17">
        <v>5.7072931712506603E-2</v>
      </c>
      <c r="P71" s="17">
        <v>4.8290081422681E-2</v>
      </c>
      <c r="Q71" s="17">
        <v>3.3426981382343401E-2</v>
      </c>
      <c r="R71" s="17">
        <v>6.3762601528109294E-2</v>
      </c>
    </row>
    <row r="72" spans="2:18" x14ac:dyDescent="0.3">
      <c r="B72" t="s">
        <v>80</v>
      </c>
      <c r="C72" s="17">
        <v>6.6268283226996905E-2</v>
      </c>
      <c r="D72" s="17">
        <v>8.2019379854214605E-2</v>
      </c>
      <c r="E72" s="17">
        <v>5.0872372102481501E-2</v>
      </c>
      <c r="F72" s="17"/>
      <c r="G72" s="17">
        <v>6.8527086107529098E-2</v>
      </c>
      <c r="H72" s="17">
        <v>4.51284710027125E-2</v>
      </c>
      <c r="I72" s="17">
        <v>6.3360774119555902E-2</v>
      </c>
      <c r="J72" s="17">
        <v>5.0979500456884701E-2</v>
      </c>
      <c r="K72" s="17">
        <v>0.108549694953177</v>
      </c>
      <c r="L72" s="17">
        <v>6.8384447787845304E-2</v>
      </c>
      <c r="M72" s="17"/>
      <c r="N72" s="17">
        <v>0.109391308031569</v>
      </c>
      <c r="O72" s="17">
        <v>6.9336641684321396E-2</v>
      </c>
      <c r="P72" s="17">
        <v>3.6862353317338399E-2</v>
      </c>
      <c r="Q72" s="17">
        <v>2.4350042166096399E-2</v>
      </c>
      <c r="R72" s="17">
        <v>0</v>
      </c>
    </row>
    <row r="73" spans="2:18" x14ac:dyDescent="0.3">
      <c r="B73" t="s">
        <v>73</v>
      </c>
      <c r="C73" s="17">
        <v>1.20678074186214E-2</v>
      </c>
      <c r="D73" s="17">
        <v>1.5672212509187902E-2</v>
      </c>
      <c r="E73" s="17">
        <v>8.5446812678223998E-3</v>
      </c>
      <c r="F73" s="17"/>
      <c r="G73" s="17">
        <v>1.38086974050189E-2</v>
      </c>
      <c r="H73" s="17">
        <v>5.6757013551694303E-3</v>
      </c>
      <c r="I73" s="17">
        <v>9.2117483275060107E-3</v>
      </c>
      <c r="J73" s="17">
        <v>1.37402842510251E-2</v>
      </c>
      <c r="K73" s="17">
        <v>3.31609786847495E-3</v>
      </c>
      <c r="L73" s="17">
        <v>2.29636094158111E-2</v>
      </c>
      <c r="M73" s="17"/>
      <c r="N73" s="17">
        <v>1.3987805842743201E-2</v>
      </c>
      <c r="O73" s="17">
        <v>2.0512026511585301E-2</v>
      </c>
      <c r="P73" s="17">
        <v>7.0695993342162399E-3</v>
      </c>
      <c r="Q73" s="17">
        <v>3.6839952832888002E-3</v>
      </c>
      <c r="R73" s="17">
        <v>0</v>
      </c>
    </row>
    <row r="74" spans="2:18" x14ac:dyDescent="0.3">
      <c r="C74" s="17"/>
      <c r="D74" s="17"/>
      <c r="E74" s="17"/>
      <c r="F74" s="17"/>
      <c r="G74" s="17"/>
      <c r="H74" s="17"/>
      <c r="I74" s="17"/>
      <c r="J74" s="17"/>
      <c r="K74" s="17"/>
      <c r="L74" s="17"/>
      <c r="M74" s="17"/>
      <c r="N74" s="17"/>
      <c r="O74" s="17"/>
      <c r="P74" s="17"/>
      <c r="Q74" s="17"/>
      <c r="R74" s="17"/>
    </row>
    <row r="75" spans="2:18" x14ac:dyDescent="0.3">
      <c r="B75" s="6" t="s">
        <v>85</v>
      </c>
      <c r="C75" s="17"/>
      <c r="D75" s="17"/>
      <c r="E75" s="17"/>
      <c r="F75" s="17"/>
      <c r="G75" s="17"/>
      <c r="H75" s="17"/>
      <c r="I75" s="17"/>
      <c r="J75" s="17"/>
      <c r="K75" s="17"/>
      <c r="L75" s="17"/>
      <c r="M75" s="17"/>
      <c r="N75" s="17"/>
      <c r="O75" s="17"/>
      <c r="P75" s="17"/>
      <c r="Q75" s="17"/>
      <c r="R75" s="17"/>
    </row>
    <row r="76" spans="2:18" x14ac:dyDescent="0.3">
      <c r="B76" s="24" t="s">
        <v>49</v>
      </c>
      <c r="C76" s="17"/>
      <c r="D76" s="17"/>
      <c r="E76" s="17"/>
      <c r="F76" s="17"/>
      <c r="G76" s="17"/>
      <c r="H76" s="17"/>
      <c r="I76" s="17"/>
      <c r="J76" s="17"/>
      <c r="K76" s="17"/>
      <c r="L76" s="17"/>
      <c r="M76" s="17"/>
      <c r="N76" s="17"/>
      <c r="O76" s="17"/>
      <c r="P76" s="17"/>
      <c r="Q76" s="17"/>
      <c r="R76" s="17"/>
    </row>
    <row r="77" spans="2:18" x14ac:dyDescent="0.3">
      <c r="B77" t="s">
        <v>82</v>
      </c>
      <c r="C77" s="17">
        <v>0.56220299026601805</v>
      </c>
      <c r="D77" s="17">
        <v>0.57028902180676599</v>
      </c>
      <c r="E77" s="17">
        <v>0.55429929785032594</v>
      </c>
      <c r="F77" s="17"/>
      <c r="G77" s="17">
        <v>0.55391916731594304</v>
      </c>
      <c r="H77" s="17">
        <v>0.57933774856227005</v>
      </c>
      <c r="I77" s="17">
        <v>0.58134946776101004</v>
      </c>
      <c r="J77" s="17">
        <v>0.55284801483469603</v>
      </c>
      <c r="K77" s="17">
        <v>0.51018067867689798</v>
      </c>
      <c r="L77" s="17">
        <v>0.58077713596980796</v>
      </c>
      <c r="M77" s="17"/>
      <c r="N77" s="17">
        <v>0.50255767139164198</v>
      </c>
      <c r="O77" s="17">
        <v>0.51871783415775197</v>
      </c>
      <c r="P77" s="17">
        <v>0.62117830093480098</v>
      </c>
      <c r="Q77" s="17">
        <v>0.62747946814497102</v>
      </c>
      <c r="R77" s="17">
        <v>0.79894611562473805</v>
      </c>
    </row>
    <row r="78" spans="2:18" x14ac:dyDescent="0.3">
      <c r="B78" t="s">
        <v>83</v>
      </c>
      <c r="C78" s="17">
        <v>0.18117011838819899</v>
      </c>
      <c r="D78" s="17">
        <v>0.19379390609862199</v>
      </c>
      <c r="E78" s="17">
        <v>0.16883099570714299</v>
      </c>
      <c r="F78" s="17"/>
      <c r="G78" s="17">
        <v>0.22033054175476099</v>
      </c>
      <c r="H78" s="17">
        <v>0.21072033995762399</v>
      </c>
      <c r="I78" s="17">
        <v>0.20845492282258499</v>
      </c>
      <c r="J78" s="17">
        <v>0.185090387605685</v>
      </c>
      <c r="K78" s="17">
        <v>0.15312461237177599</v>
      </c>
      <c r="L78" s="17">
        <v>0.12468501561048199</v>
      </c>
      <c r="M78" s="17"/>
      <c r="N78" s="17">
        <v>0.17877952057104099</v>
      </c>
      <c r="O78" s="17">
        <v>0.180217325636845</v>
      </c>
      <c r="P78" s="17">
        <v>0.195871040994609</v>
      </c>
      <c r="Q78" s="17">
        <v>0.20947769516617401</v>
      </c>
      <c r="R78" s="17">
        <v>6.1329419208336199E-2</v>
      </c>
    </row>
    <row r="79" spans="2:18" x14ac:dyDescent="0.3">
      <c r="B79" t="s">
        <v>84</v>
      </c>
      <c r="C79" s="17">
        <v>0.25662689134578198</v>
      </c>
      <c r="D79" s="17">
        <v>0.23591707209461199</v>
      </c>
      <c r="E79" s="17">
        <v>0.276869706442532</v>
      </c>
      <c r="F79" s="17"/>
      <c r="G79" s="17">
        <v>0.22575029092929599</v>
      </c>
      <c r="H79" s="17">
        <v>0.20994191148010599</v>
      </c>
      <c r="I79" s="17">
        <v>0.210195609416406</v>
      </c>
      <c r="J79" s="17">
        <v>0.262061597559619</v>
      </c>
      <c r="K79" s="17">
        <v>0.33669470895132603</v>
      </c>
      <c r="L79" s="17">
        <v>0.29453784841970998</v>
      </c>
      <c r="M79" s="17"/>
      <c r="N79" s="17">
        <v>0.318662808037317</v>
      </c>
      <c r="O79" s="17">
        <v>0.30106484020540297</v>
      </c>
      <c r="P79" s="17">
        <v>0.18295065807058999</v>
      </c>
      <c r="Q79" s="17">
        <v>0.163042836688855</v>
      </c>
      <c r="R79" s="17">
        <v>0.13972446516692599</v>
      </c>
    </row>
    <row r="80" spans="2:18" x14ac:dyDescent="0.3">
      <c r="C80" s="17"/>
      <c r="D80" s="17"/>
      <c r="E80" s="17"/>
      <c r="F80" s="17"/>
      <c r="G80" s="17"/>
      <c r="H80" s="17"/>
      <c r="I80" s="17"/>
      <c r="J80" s="17"/>
      <c r="K80" s="17"/>
      <c r="L80" s="17"/>
      <c r="M80" s="17"/>
      <c r="N80" s="17"/>
      <c r="O80" s="17"/>
      <c r="P80" s="17"/>
      <c r="Q80" s="17"/>
      <c r="R80" s="17"/>
    </row>
    <row r="81" spans="2:18" x14ac:dyDescent="0.3">
      <c r="B81" s="6" t="s">
        <v>96</v>
      </c>
      <c r="C81" s="17"/>
      <c r="D81" s="17"/>
      <c r="E81" s="17"/>
      <c r="F81" s="17"/>
      <c r="G81" s="17"/>
      <c r="H81" s="17"/>
      <c r="I81" s="17"/>
      <c r="J81" s="17"/>
      <c r="K81" s="17"/>
      <c r="L81" s="17"/>
      <c r="M81" s="17"/>
      <c r="N81" s="17"/>
      <c r="O81" s="17"/>
      <c r="P81" s="17"/>
      <c r="Q81" s="17"/>
      <c r="R81" s="17"/>
    </row>
    <row r="82" spans="2:18" x14ac:dyDescent="0.3">
      <c r="B82" s="24" t="s">
        <v>49</v>
      </c>
      <c r="C82" s="17"/>
      <c r="D82" s="17"/>
      <c r="E82" s="17"/>
      <c r="F82" s="17"/>
      <c r="G82" s="17"/>
      <c r="H82" s="17"/>
      <c r="I82" s="17"/>
      <c r="J82" s="17"/>
      <c r="K82" s="17"/>
      <c r="L82" s="17"/>
      <c r="M82" s="17"/>
      <c r="N82" s="17"/>
      <c r="O82" s="17"/>
      <c r="P82" s="17"/>
      <c r="Q82" s="17"/>
      <c r="R82" s="17"/>
    </row>
    <row r="83" spans="2:18" x14ac:dyDescent="0.3">
      <c r="B83" t="s">
        <v>86</v>
      </c>
      <c r="C83" s="17">
        <v>0.55539154146221403</v>
      </c>
      <c r="D83" s="17">
        <v>0.55688975428548704</v>
      </c>
      <c r="E83" s="17">
        <v>0.55392711317390897</v>
      </c>
      <c r="F83" s="17"/>
      <c r="G83" s="17">
        <v>0.37260582197886399</v>
      </c>
      <c r="H83" s="17">
        <v>0.45799602607008</v>
      </c>
      <c r="I83" s="17">
        <v>0.51986831315654503</v>
      </c>
      <c r="J83" s="17">
        <v>0.61486522918253195</v>
      </c>
      <c r="K83" s="17">
        <v>0.64737960216753099</v>
      </c>
      <c r="L83" s="17">
        <v>0.67409967895530898</v>
      </c>
      <c r="M83" s="17"/>
      <c r="N83" s="17">
        <v>0.58248030506272297</v>
      </c>
      <c r="O83" s="17">
        <v>0.53495420402951799</v>
      </c>
      <c r="P83" s="17">
        <v>0.53365303830569699</v>
      </c>
      <c r="Q83" s="17">
        <v>0.55991570503045995</v>
      </c>
      <c r="R83" s="17">
        <v>0.55296977603518604</v>
      </c>
    </row>
    <row r="84" spans="2:18" x14ac:dyDescent="0.3">
      <c r="B84" t="s">
        <v>87</v>
      </c>
      <c r="C84" s="17">
        <v>0.43391680113473902</v>
      </c>
      <c r="D84" s="17">
        <v>0.458113090840712</v>
      </c>
      <c r="E84" s="17">
        <v>0.410266135109843</v>
      </c>
      <c r="F84" s="17"/>
      <c r="G84" s="17">
        <v>0.31397455254635298</v>
      </c>
      <c r="H84" s="17">
        <v>0.32961303180179802</v>
      </c>
      <c r="I84" s="17">
        <v>0.44175830248904102</v>
      </c>
      <c r="J84" s="17">
        <v>0.52169509663194502</v>
      </c>
      <c r="K84" s="17">
        <v>0.523359255215467</v>
      </c>
      <c r="L84" s="17">
        <v>0.460038953509249</v>
      </c>
      <c r="M84" s="17"/>
      <c r="N84" s="17">
        <v>0.46348385316420498</v>
      </c>
      <c r="O84" s="17">
        <v>0.428228056516823</v>
      </c>
      <c r="P84" s="17">
        <v>0.42200357664750798</v>
      </c>
      <c r="Q84" s="17">
        <v>0.38947512297741799</v>
      </c>
      <c r="R84" s="17">
        <v>0.53015298762827801</v>
      </c>
    </row>
    <row r="85" spans="2:18" x14ac:dyDescent="0.3">
      <c r="B85" t="s">
        <v>88</v>
      </c>
      <c r="C85" s="17">
        <v>0.42778836848006202</v>
      </c>
      <c r="D85" s="17">
        <v>0.419646666270097</v>
      </c>
      <c r="E85" s="17">
        <v>0.43574647619748202</v>
      </c>
      <c r="F85" s="17"/>
      <c r="G85" s="17">
        <v>0.36325001951835201</v>
      </c>
      <c r="H85" s="17">
        <v>0.37287679325114698</v>
      </c>
      <c r="I85" s="17">
        <v>0.43880573888037699</v>
      </c>
      <c r="J85" s="17">
        <v>0.49992843108680801</v>
      </c>
      <c r="K85" s="17">
        <v>0.48241779404895702</v>
      </c>
      <c r="L85" s="17">
        <v>0.41063964274120901</v>
      </c>
      <c r="M85" s="17"/>
      <c r="N85" s="17">
        <v>0.47752381297242003</v>
      </c>
      <c r="O85" s="17">
        <v>0.40721294017835202</v>
      </c>
      <c r="P85" s="17">
        <v>0.41713177700023402</v>
      </c>
      <c r="Q85" s="17">
        <v>0.42197154829586297</v>
      </c>
      <c r="R85" s="17">
        <v>0.456798987581233</v>
      </c>
    </row>
    <row r="86" spans="2:18" x14ac:dyDescent="0.3">
      <c r="B86" t="s">
        <v>89</v>
      </c>
      <c r="C86" s="17">
        <v>0.40161918661824803</v>
      </c>
      <c r="D86" s="17">
        <v>0.49652270969364698</v>
      </c>
      <c r="E86" s="17">
        <v>0.308855727587248</v>
      </c>
      <c r="F86" s="17"/>
      <c r="G86" s="17">
        <v>0.41717299226952698</v>
      </c>
      <c r="H86" s="17">
        <v>0.474009785267758</v>
      </c>
      <c r="I86" s="17">
        <v>0.41076469793237202</v>
      </c>
      <c r="J86" s="17">
        <v>0.38305833485171298</v>
      </c>
      <c r="K86" s="17">
        <v>0.38308931339797597</v>
      </c>
      <c r="L86" s="17">
        <v>0.352564569480534</v>
      </c>
      <c r="M86" s="17"/>
      <c r="N86" s="17">
        <v>0.44207082993464097</v>
      </c>
      <c r="O86" s="17">
        <v>0.39847799166533399</v>
      </c>
      <c r="P86" s="17">
        <v>0.36951336757921999</v>
      </c>
      <c r="Q86" s="17">
        <v>0.44281338712220802</v>
      </c>
      <c r="R86" s="17">
        <v>0.444990839003922</v>
      </c>
    </row>
    <row r="87" spans="2:18" x14ac:dyDescent="0.3">
      <c r="B87" t="s">
        <v>90</v>
      </c>
      <c r="C87" s="17">
        <v>0.38144044182799602</v>
      </c>
      <c r="D87" s="17">
        <v>0.35664905209178899</v>
      </c>
      <c r="E87" s="17">
        <v>0.40567278844266402</v>
      </c>
      <c r="F87" s="17"/>
      <c r="G87" s="17">
        <v>0.35439652278803302</v>
      </c>
      <c r="H87" s="17">
        <v>0.399596928112192</v>
      </c>
      <c r="I87" s="17">
        <v>0.371333476076668</v>
      </c>
      <c r="J87" s="17">
        <v>0.39583655230949899</v>
      </c>
      <c r="K87" s="17">
        <v>0.408062047400298</v>
      </c>
      <c r="L87" s="17">
        <v>0.36312356028939802</v>
      </c>
      <c r="M87" s="17"/>
      <c r="N87" s="17">
        <v>0.32052301037398601</v>
      </c>
      <c r="O87" s="17">
        <v>0.360517945349144</v>
      </c>
      <c r="P87" s="17">
        <v>0.43912595215028899</v>
      </c>
      <c r="Q87" s="17">
        <v>0.48207770131357802</v>
      </c>
      <c r="R87" s="17">
        <v>0.40201554057897598</v>
      </c>
    </row>
    <row r="88" spans="2:18" x14ac:dyDescent="0.3">
      <c r="B88" t="s">
        <v>91</v>
      </c>
      <c r="C88" s="17">
        <v>0.32786286911272999</v>
      </c>
      <c r="D88" s="17">
        <v>0.34939266537478503</v>
      </c>
      <c r="E88" s="17">
        <v>0.306818567396826</v>
      </c>
      <c r="F88" s="17"/>
      <c r="G88" s="17">
        <v>0.27916848381417297</v>
      </c>
      <c r="H88" s="17">
        <v>0.32275843221480799</v>
      </c>
      <c r="I88" s="17">
        <v>0.272025622750455</v>
      </c>
      <c r="J88" s="17">
        <v>0.35289926075942102</v>
      </c>
      <c r="K88" s="17">
        <v>0.35697722747941701</v>
      </c>
      <c r="L88" s="17">
        <v>0.369637576683291</v>
      </c>
      <c r="M88" s="17"/>
      <c r="N88" s="17">
        <v>0.23016717905707201</v>
      </c>
      <c r="O88" s="17">
        <v>0.25532056513672502</v>
      </c>
      <c r="P88" s="17">
        <v>0.40763802902663598</v>
      </c>
      <c r="Q88" s="17">
        <v>0.47057538017096001</v>
      </c>
      <c r="R88" s="17">
        <v>0.46023286487924697</v>
      </c>
    </row>
    <row r="89" spans="2:18" x14ac:dyDescent="0.3">
      <c r="B89" t="s">
        <v>92</v>
      </c>
      <c r="C89" s="17">
        <v>0.27240526461668202</v>
      </c>
      <c r="D89" s="17">
        <v>0.33569479466652902</v>
      </c>
      <c r="E89" s="17">
        <v>0.21054290653324401</v>
      </c>
      <c r="F89" s="17"/>
      <c r="G89" s="17">
        <v>0.16164598189805199</v>
      </c>
      <c r="H89" s="17">
        <v>0.24755952503754</v>
      </c>
      <c r="I89" s="17">
        <v>0.27023577114423297</v>
      </c>
      <c r="J89" s="17">
        <v>0.25999071095531101</v>
      </c>
      <c r="K89" s="17">
        <v>0.33495712790286802</v>
      </c>
      <c r="L89" s="17">
        <v>0.33571843660790701</v>
      </c>
      <c r="M89" s="17"/>
      <c r="N89" s="17">
        <v>0.234906683583188</v>
      </c>
      <c r="O89" s="17">
        <v>0.20732306893689201</v>
      </c>
      <c r="P89" s="17">
        <v>0.30686962992536498</v>
      </c>
      <c r="Q89" s="17">
        <v>0.30642247551805002</v>
      </c>
      <c r="R89" s="17">
        <v>0.43700516033386899</v>
      </c>
    </row>
    <row r="90" spans="2:18" x14ac:dyDescent="0.3">
      <c r="B90" t="s">
        <v>43</v>
      </c>
      <c r="C90" s="17">
        <v>0.189669616740159</v>
      </c>
      <c r="D90" s="17">
        <v>0.157252688961529</v>
      </c>
      <c r="E90" s="17">
        <v>0.22135554635011401</v>
      </c>
      <c r="F90" s="17"/>
      <c r="G90" s="17">
        <v>0.18920497707173101</v>
      </c>
      <c r="H90" s="17">
        <v>0.20896926710814401</v>
      </c>
      <c r="I90" s="17">
        <v>0.17620215696804001</v>
      </c>
      <c r="J90" s="17">
        <v>0.177832805317749</v>
      </c>
      <c r="K90" s="17">
        <v>0.19301076531147399</v>
      </c>
      <c r="L90" s="17">
        <v>0.192626630438582</v>
      </c>
      <c r="M90" s="17"/>
      <c r="N90" s="17">
        <v>0.16341548919085699</v>
      </c>
      <c r="O90" s="17">
        <v>0.171929536510189</v>
      </c>
      <c r="P90" s="17">
        <v>0.19507420278545701</v>
      </c>
      <c r="Q90" s="17">
        <v>0.25756187829703497</v>
      </c>
      <c r="R90" s="17">
        <v>0.20664583413458101</v>
      </c>
    </row>
    <row r="91" spans="2:18" x14ac:dyDescent="0.3">
      <c r="B91" t="s">
        <v>93</v>
      </c>
      <c r="C91" s="17">
        <v>0.181881454096668</v>
      </c>
      <c r="D91" s="17">
        <v>0.182556302502141</v>
      </c>
      <c r="E91" s="17">
        <v>0.18122182344877699</v>
      </c>
      <c r="F91" s="17"/>
      <c r="G91" s="17">
        <v>0.244259074246061</v>
      </c>
      <c r="H91" s="17">
        <v>0.25644270419061499</v>
      </c>
      <c r="I91" s="17">
        <v>0.19580327515693799</v>
      </c>
      <c r="J91" s="17">
        <v>0.146463139021211</v>
      </c>
      <c r="K91" s="17">
        <v>0.13947243423238501</v>
      </c>
      <c r="L91" s="17">
        <v>0.126011674388427</v>
      </c>
      <c r="M91" s="17"/>
      <c r="N91" s="17">
        <v>0.10665078956907501</v>
      </c>
      <c r="O91" s="17">
        <v>0.139816611285835</v>
      </c>
      <c r="P91" s="17">
        <v>0.228562764911865</v>
      </c>
      <c r="Q91" s="17">
        <v>0.33110914803445801</v>
      </c>
      <c r="R91" s="17">
        <v>0.31471813409336902</v>
      </c>
    </row>
    <row r="92" spans="2:18" x14ac:dyDescent="0.3">
      <c r="B92" t="s">
        <v>94</v>
      </c>
      <c r="C92" s="17">
        <v>0.15690705913237199</v>
      </c>
      <c r="D92" s="17">
        <v>0.20590435939419</v>
      </c>
      <c r="E92" s="17">
        <v>0.109014642621598</v>
      </c>
      <c r="F92" s="17"/>
      <c r="G92" s="17">
        <v>0.21386843357796001</v>
      </c>
      <c r="H92" s="17">
        <v>0.222388595331141</v>
      </c>
      <c r="I92" s="17">
        <v>0.151482694184672</v>
      </c>
      <c r="J92" s="17">
        <v>0.118075197160269</v>
      </c>
      <c r="K92" s="17">
        <v>0.14838079057794701</v>
      </c>
      <c r="L92" s="17">
        <v>0.10774346864972199</v>
      </c>
      <c r="M92" s="17"/>
      <c r="N92" s="17">
        <v>0.11274300291056399</v>
      </c>
      <c r="O92" s="17">
        <v>0.122473306367909</v>
      </c>
      <c r="P92" s="17">
        <v>0.173623054992673</v>
      </c>
      <c r="Q92" s="17">
        <v>0.23745417423592499</v>
      </c>
      <c r="R92" s="17">
        <v>0.35820383416908202</v>
      </c>
    </row>
    <row r="93" spans="2:18" x14ac:dyDescent="0.3">
      <c r="B93" t="s">
        <v>95</v>
      </c>
      <c r="C93" s="17">
        <v>0.13704885603273401</v>
      </c>
      <c r="D93" s="17">
        <v>0.13956097058303699</v>
      </c>
      <c r="E93" s="17">
        <v>0.134593389390225</v>
      </c>
      <c r="F93" s="17"/>
      <c r="G93" s="17">
        <v>0.110813581151575</v>
      </c>
      <c r="H93" s="17">
        <v>0.157014853671647</v>
      </c>
      <c r="I93" s="17">
        <v>0.131167269896758</v>
      </c>
      <c r="J93" s="17">
        <v>0.12942714756014401</v>
      </c>
      <c r="K93" s="17">
        <v>0.16807013577900901</v>
      </c>
      <c r="L93" s="17">
        <v>0.12828792647430301</v>
      </c>
      <c r="M93" s="17"/>
      <c r="N93" s="17">
        <v>0.10531721087801001</v>
      </c>
      <c r="O93" s="17">
        <v>0.11209000977399</v>
      </c>
      <c r="P93" s="17">
        <v>0.15122584594376901</v>
      </c>
      <c r="Q93" s="17">
        <v>0.17517369633862101</v>
      </c>
      <c r="R93" s="17">
        <v>0.28771429229519002</v>
      </c>
    </row>
    <row r="94" spans="2:18" x14ac:dyDescent="0.3">
      <c r="B94" t="s">
        <v>42</v>
      </c>
      <c r="C94" s="17">
        <v>0.12117567775129399</v>
      </c>
      <c r="D94" s="17">
        <v>0.150851772816365</v>
      </c>
      <c r="E94" s="17">
        <v>9.2168775377588802E-2</v>
      </c>
      <c r="F94" s="17"/>
      <c r="G94" s="17">
        <v>0.12504762590938501</v>
      </c>
      <c r="H94" s="17">
        <v>0.19785498563598899</v>
      </c>
      <c r="I94" s="17">
        <v>8.5646303414082095E-2</v>
      </c>
      <c r="J94" s="17">
        <v>0.102582249959548</v>
      </c>
      <c r="K94" s="17">
        <v>0.13447645228579899</v>
      </c>
      <c r="L94" s="17">
        <v>9.1310294124220107E-2</v>
      </c>
      <c r="M94" s="17"/>
      <c r="N94" s="17">
        <v>7.6281186778919804E-2</v>
      </c>
      <c r="O94" s="17">
        <v>7.6447594215004605E-2</v>
      </c>
      <c r="P94" s="17">
        <v>0.12548277489783499</v>
      </c>
      <c r="Q94" s="17">
        <v>0.23429748084265301</v>
      </c>
      <c r="R94" s="17">
        <v>0.27399109260033699</v>
      </c>
    </row>
    <row r="95" spans="2:18" x14ac:dyDescent="0.3">
      <c r="B95" t="s">
        <v>73</v>
      </c>
      <c r="C95" s="17">
        <v>5.4774815813677498E-2</v>
      </c>
      <c r="D95" s="17">
        <v>2.8195864008108799E-2</v>
      </c>
      <c r="E95" s="17">
        <v>8.0754415168950905E-2</v>
      </c>
      <c r="F95" s="17"/>
      <c r="G95" s="17">
        <v>2.1423799802636999E-2</v>
      </c>
      <c r="H95" s="17">
        <v>5.9260144461914098E-2</v>
      </c>
      <c r="I95" s="17">
        <v>5.3913405855906503E-2</v>
      </c>
      <c r="J95" s="17">
        <v>4.8529929454229598E-2</v>
      </c>
      <c r="K95" s="17">
        <v>5.0366454036173097E-2</v>
      </c>
      <c r="L95" s="17">
        <v>8.1942440740137096E-2</v>
      </c>
      <c r="M95" s="17"/>
      <c r="N95" s="17">
        <v>5.3437560994161401E-2</v>
      </c>
      <c r="O95" s="17">
        <v>6.9442236384613706E-2</v>
      </c>
      <c r="P95" s="17">
        <v>4.6410426414682099E-2</v>
      </c>
      <c r="Q95" s="17">
        <v>1.6205935000717799E-2</v>
      </c>
      <c r="R95" s="17">
        <v>6.1850883849059402E-2</v>
      </c>
    </row>
    <row r="96" spans="2:18" x14ac:dyDescent="0.3">
      <c r="B96" t="s">
        <v>47</v>
      </c>
      <c r="C96" s="17">
        <v>2.9949562639830798E-2</v>
      </c>
      <c r="D96" s="17">
        <v>3.1424739082853502E-2</v>
      </c>
      <c r="E96" s="17">
        <v>2.8507651263926299E-2</v>
      </c>
      <c r="F96" s="17"/>
      <c r="G96" s="17">
        <v>2.38772727831882E-2</v>
      </c>
      <c r="H96" s="17">
        <v>2.0879587639952901E-2</v>
      </c>
      <c r="I96" s="17">
        <v>4.3700007381630997E-2</v>
      </c>
      <c r="J96" s="17">
        <v>3.1587328914876402E-2</v>
      </c>
      <c r="K96" s="17">
        <v>2.1081914908334699E-2</v>
      </c>
      <c r="L96" s="17">
        <v>3.4794213353513299E-2</v>
      </c>
      <c r="M96" s="17"/>
      <c r="N96" s="17">
        <v>3.0536544132949799E-2</v>
      </c>
      <c r="O96" s="17">
        <v>2.9769585085378199E-2</v>
      </c>
      <c r="P96" s="17">
        <v>3.8909700140813297E-2</v>
      </c>
      <c r="Q96" s="17">
        <v>1.6424163120240701E-2</v>
      </c>
      <c r="R96" s="17">
        <v>0</v>
      </c>
    </row>
    <row r="97" spans="2:18" x14ac:dyDescent="0.3">
      <c r="C97" s="17"/>
      <c r="D97" s="17"/>
      <c r="E97" s="17"/>
      <c r="F97" s="17"/>
      <c r="G97" s="17"/>
      <c r="H97" s="17"/>
      <c r="I97" s="17"/>
      <c r="J97" s="17"/>
      <c r="K97" s="17"/>
      <c r="L97" s="17"/>
      <c r="M97" s="17"/>
      <c r="N97" s="17"/>
      <c r="O97" s="17"/>
      <c r="P97" s="17"/>
      <c r="Q97" s="17"/>
      <c r="R97" s="17"/>
    </row>
    <row r="98" spans="2:18" x14ac:dyDescent="0.3">
      <c r="B98" s="6" t="s">
        <v>98</v>
      </c>
      <c r="C98" s="17"/>
      <c r="D98" s="17"/>
      <c r="E98" s="17"/>
      <c r="F98" s="17"/>
      <c r="G98" s="17"/>
      <c r="H98" s="17"/>
      <c r="I98" s="17"/>
      <c r="J98" s="17"/>
      <c r="K98" s="17"/>
      <c r="L98" s="17"/>
      <c r="M98" s="17"/>
      <c r="N98" s="17"/>
      <c r="O98" s="17"/>
      <c r="P98" s="17"/>
      <c r="Q98" s="17"/>
      <c r="R98" s="17"/>
    </row>
    <row r="99" spans="2:18" x14ac:dyDescent="0.3">
      <c r="B99" s="24" t="s">
        <v>49</v>
      </c>
      <c r="C99" s="17"/>
      <c r="D99" s="17"/>
      <c r="E99" s="17"/>
      <c r="F99" s="17"/>
      <c r="G99" s="17"/>
      <c r="H99" s="17"/>
      <c r="I99" s="17"/>
      <c r="J99" s="17"/>
      <c r="K99" s="17"/>
      <c r="L99" s="17"/>
      <c r="M99" s="17"/>
      <c r="N99" s="17"/>
      <c r="O99" s="17"/>
      <c r="P99" s="17"/>
      <c r="Q99" s="17"/>
      <c r="R99" s="17"/>
    </row>
    <row r="100" spans="2:18" x14ac:dyDescent="0.3">
      <c r="B100" t="s">
        <v>88</v>
      </c>
      <c r="C100" s="17">
        <v>0.470362480255127</v>
      </c>
      <c r="D100" s="17">
        <v>0.46237602599798699</v>
      </c>
      <c r="E100" s="17">
        <v>0.47816884084404399</v>
      </c>
      <c r="F100" s="17"/>
      <c r="G100" s="17">
        <v>0.37267046820598299</v>
      </c>
      <c r="H100" s="17">
        <v>0.42425577897203298</v>
      </c>
      <c r="I100" s="17">
        <v>0.478932874701894</v>
      </c>
      <c r="J100" s="17">
        <v>0.51563737029777201</v>
      </c>
      <c r="K100" s="17">
        <v>0.50720786221856895</v>
      </c>
      <c r="L100" s="17">
        <v>0.50383782523409804</v>
      </c>
      <c r="M100" s="17"/>
      <c r="N100" s="17">
        <v>0.48012153832485299</v>
      </c>
      <c r="O100" s="17">
        <v>0.44183028587092099</v>
      </c>
      <c r="P100" s="17">
        <v>0.47903534247213603</v>
      </c>
      <c r="Q100" s="17">
        <v>0.45467180680237401</v>
      </c>
      <c r="R100" s="17">
        <v>0.52314201272401195</v>
      </c>
    </row>
    <row r="101" spans="2:18" x14ac:dyDescent="0.3">
      <c r="B101" t="s">
        <v>87</v>
      </c>
      <c r="C101" s="17">
        <v>0.464502914535109</v>
      </c>
      <c r="D101" s="17">
        <v>0.49307729772476799</v>
      </c>
      <c r="E101" s="17">
        <v>0.43657288055476601</v>
      </c>
      <c r="F101" s="17"/>
      <c r="G101" s="17">
        <v>0.38322308905910901</v>
      </c>
      <c r="H101" s="17">
        <v>0.35106627592157102</v>
      </c>
      <c r="I101" s="17">
        <v>0.45628296667978702</v>
      </c>
      <c r="J101" s="17">
        <v>0.56922282494177201</v>
      </c>
      <c r="K101" s="17">
        <v>0.54005401088845395</v>
      </c>
      <c r="L101" s="17">
        <v>0.48107148847882902</v>
      </c>
      <c r="M101" s="17"/>
      <c r="N101" s="17">
        <v>0.474593107334433</v>
      </c>
      <c r="O101" s="17">
        <v>0.46659046155287598</v>
      </c>
      <c r="P101" s="17">
        <v>0.440765026348725</v>
      </c>
      <c r="Q101" s="17">
        <v>0.45051514902978201</v>
      </c>
      <c r="R101" s="17">
        <v>0.52452864422986401</v>
      </c>
    </row>
    <row r="102" spans="2:18" x14ac:dyDescent="0.3">
      <c r="B102" t="s">
        <v>90</v>
      </c>
      <c r="C102" s="17">
        <v>0.38044404899763701</v>
      </c>
      <c r="D102" s="17">
        <v>0.37083567672446799</v>
      </c>
      <c r="E102" s="17">
        <v>0.38983575352907601</v>
      </c>
      <c r="F102" s="17"/>
      <c r="G102" s="17">
        <v>0.33152419767629199</v>
      </c>
      <c r="H102" s="17">
        <v>0.36981323169826502</v>
      </c>
      <c r="I102" s="17">
        <v>0.36751061204805302</v>
      </c>
      <c r="J102" s="17">
        <v>0.42697187908296502</v>
      </c>
      <c r="K102" s="17">
        <v>0.41425075004651402</v>
      </c>
      <c r="L102" s="17">
        <v>0.37128970034266601</v>
      </c>
      <c r="M102" s="17"/>
      <c r="N102" s="17">
        <v>0.34177471770407603</v>
      </c>
      <c r="O102" s="17">
        <v>0.35192256059879401</v>
      </c>
      <c r="P102" s="17">
        <v>0.42122206374933802</v>
      </c>
      <c r="Q102" s="17">
        <v>0.443579347741893</v>
      </c>
      <c r="R102" s="17">
        <v>0.52423122237495001</v>
      </c>
    </row>
    <row r="103" spans="2:18" x14ac:dyDescent="0.3">
      <c r="B103" t="s">
        <v>86</v>
      </c>
      <c r="C103" s="17">
        <v>0.376415301906943</v>
      </c>
      <c r="D103" s="17">
        <v>0.37178062071235202</v>
      </c>
      <c r="E103" s="17">
        <v>0.38094547154853298</v>
      </c>
      <c r="F103" s="17"/>
      <c r="G103" s="17">
        <v>0.26522222155374098</v>
      </c>
      <c r="H103" s="17">
        <v>0.387119685780349</v>
      </c>
      <c r="I103" s="17">
        <v>0.32749985849327401</v>
      </c>
      <c r="J103" s="17">
        <v>0.39366969355489001</v>
      </c>
      <c r="K103" s="17">
        <v>0.38528355411899401</v>
      </c>
      <c r="L103" s="17">
        <v>0.460994188075385</v>
      </c>
      <c r="M103" s="17"/>
      <c r="N103" s="17">
        <v>0.42431403351645502</v>
      </c>
      <c r="O103" s="17">
        <v>0.33392431447568499</v>
      </c>
      <c r="P103" s="17">
        <v>0.335385090736526</v>
      </c>
      <c r="Q103" s="17">
        <v>0.44757266010007601</v>
      </c>
      <c r="R103" s="17">
        <v>0.41786849568830697</v>
      </c>
    </row>
    <row r="104" spans="2:18" x14ac:dyDescent="0.3">
      <c r="B104" t="s">
        <v>97</v>
      </c>
      <c r="C104" s="17">
        <v>0.26399327557897501</v>
      </c>
      <c r="D104" s="17">
        <v>0.32347754963898201</v>
      </c>
      <c r="E104" s="17">
        <v>0.205850365379841</v>
      </c>
      <c r="F104" s="17"/>
      <c r="G104" s="17">
        <v>0.18423044912341099</v>
      </c>
      <c r="H104" s="17">
        <v>0.270081344395523</v>
      </c>
      <c r="I104" s="17">
        <v>0.207655390725414</v>
      </c>
      <c r="J104" s="17">
        <v>0.232152630031387</v>
      </c>
      <c r="K104" s="17">
        <v>0.28591417721476797</v>
      </c>
      <c r="L104" s="17">
        <v>0.36884354882812198</v>
      </c>
      <c r="M104" s="17"/>
      <c r="N104" s="17">
        <v>0.26038323989868201</v>
      </c>
      <c r="O104" s="17">
        <v>0.21119153745218</v>
      </c>
      <c r="P104" s="17">
        <v>0.25727755694167898</v>
      </c>
      <c r="Q104" s="17">
        <v>0.34758907386481402</v>
      </c>
      <c r="R104" s="17">
        <v>0.34569117123229198</v>
      </c>
    </row>
    <row r="105" spans="2:18" x14ac:dyDescent="0.3">
      <c r="B105" t="s">
        <v>89</v>
      </c>
      <c r="C105" s="17">
        <v>0.25262583668619298</v>
      </c>
      <c r="D105" s="17">
        <v>0.32175893216497597</v>
      </c>
      <c r="E105" s="17">
        <v>0.18505168493381499</v>
      </c>
      <c r="F105" s="17"/>
      <c r="G105" s="17">
        <v>0.283158411316143</v>
      </c>
      <c r="H105" s="17">
        <v>0.33406539572829302</v>
      </c>
      <c r="I105" s="17">
        <v>0.282212098534109</v>
      </c>
      <c r="J105" s="17">
        <v>0.20423187173822699</v>
      </c>
      <c r="K105" s="17">
        <v>0.236918919022649</v>
      </c>
      <c r="L105" s="17">
        <v>0.19210865493299101</v>
      </c>
      <c r="M105" s="17"/>
      <c r="N105" s="17">
        <v>0.25184267589432602</v>
      </c>
      <c r="O105" s="17">
        <v>0.23209748942868799</v>
      </c>
      <c r="P105" s="17">
        <v>0.23482628456273799</v>
      </c>
      <c r="Q105" s="17">
        <v>0.31478840617056297</v>
      </c>
      <c r="R105" s="17">
        <v>0.238046957604552</v>
      </c>
    </row>
    <row r="106" spans="2:18" x14ac:dyDescent="0.3">
      <c r="B106" t="s">
        <v>43</v>
      </c>
      <c r="C106" s="17">
        <v>0.24738951367422499</v>
      </c>
      <c r="D106" s="17">
        <v>0.208041550930152</v>
      </c>
      <c r="E106" s="17">
        <v>0.28585018417075903</v>
      </c>
      <c r="F106" s="17"/>
      <c r="G106" s="17">
        <v>0.258702974805813</v>
      </c>
      <c r="H106" s="17">
        <v>0.24010352816041999</v>
      </c>
      <c r="I106" s="17">
        <v>0.21243995732579199</v>
      </c>
      <c r="J106" s="17">
        <v>0.23341185577874901</v>
      </c>
      <c r="K106" s="17">
        <v>0.272782582170015</v>
      </c>
      <c r="L106" s="17">
        <v>0.26858492936176598</v>
      </c>
      <c r="M106" s="17"/>
      <c r="N106" s="17">
        <v>0.21902299380407</v>
      </c>
      <c r="O106" s="17">
        <v>0.26090567123499497</v>
      </c>
      <c r="P106" s="17">
        <v>0.257306312864445</v>
      </c>
      <c r="Q106" s="17">
        <v>0.30061472249317001</v>
      </c>
      <c r="R106" s="17">
        <v>0.232836356582663</v>
      </c>
    </row>
    <row r="107" spans="2:18" x14ac:dyDescent="0.3">
      <c r="B107" t="s">
        <v>91</v>
      </c>
      <c r="C107" s="17">
        <v>0.22669892278148501</v>
      </c>
      <c r="D107" s="17">
        <v>0.251055605508338</v>
      </c>
      <c r="E107" s="17">
        <v>0.20289148058075199</v>
      </c>
      <c r="F107" s="17"/>
      <c r="G107" s="17">
        <v>0.16339379169517601</v>
      </c>
      <c r="H107" s="17">
        <v>0.23203465034954601</v>
      </c>
      <c r="I107" s="17">
        <v>0.196865762977076</v>
      </c>
      <c r="J107" s="17">
        <v>0.22028358209166299</v>
      </c>
      <c r="K107" s="17">
        <v>0.250955669106664</v>
      </c>
      <c r="L107" s="17">
        <v>0.27741146263986199</v>
      </c>
      <c r="M107" s="17"/>
      <c r="N107" s="17">
        <v>0.18867745295319399</v>
      </c>
      <c r="O107" s="17">
        <v>0.17074976867653499</v>
      </c>
      <c r="P107" s="17">
        <v>0.24476156597294299</v>
      </c>
      <c r="Q107" s="17">
        <v>0.352041355000974</v>
      </c>
      <c r="R107" s="17">
        <v>0.34940941652213903</v>
      </c>
    </row>
    <row r="108" spans="2:18" x14ac:dyDescent="0.3">
      <c r="B108" t="s">
        <v>93</v>
      </c>
      <c r="C108" s="17">
        <v>0.12806952779182201</v>
      </c>
      <c r="D108" s="17">
        <v>0.13958836757911899</v>
      </c>
      <c r="E108" s="17">
        <v>0.116810436579322</v>
      </c>
      <c r="F108" s="17"/>
      <c r="G108" s="17">
        <v>0.15840687361784</v>
      </c>
      <c r="H108" s="17">
        <v>0.16567565820083399</v>
      </c>
      <c r="I108" s="17">
        <v>0.13351763878171899</v>
      </c>
      <c r="J108" s="17">
        <v>0.114060641562947</v>
      </c>
      <c r="K108" s="17">
        <v>0.107736323036054</v>
      </c>
      <c r="L108" s="17">
        <v>9.8059101400499102E-2</v>
      </c>
      <c r="M108" s="17"/>
      <c r="N108" s="17">
        <v>9.5539918463738896E-2</v>
      </c>
      <c r="O108" s="17">
        <v>0.10404020010576701</v>
      </c>
      <c r="P108" s="17">
        <v>0.13421617818315901</v>
      </c>
      <c r="Q108" s="17">
        <v>0.21888228472933799</v>
      </c>
      <c r="R108" s="17">
        <v>0.20703304799418101</v>
      </c>
    </row>
    <row r="109" spans="2:18" x14ac:dyDescent="0.3">
      <c r="B109" t="s">
        <v>95</v>
      </c>
      <c r="C109" s="17">
        <v>0.12229802704389101</v>
      </c>
      <c r="D109" s="17">
        <v>0.131094024174125</v>
      </c>
      <c r="E109" s="17">
        <v>0.11370037868494599</v>
      </c>
      <c r="F109" s="17"/>
      <c r="G109" s="17">
        <v>0.122168755818958</v>
      </c>
      <c r="H109" s="17">
        <v>0.159660394879102</v>
      </c>
      <c r="I109" s="17">
        <v>0.100402211582796</v>
      </c>
      <c r="J109" s="17">
        <v>0.12009081844382501</v>
      </c>
      <c r="K109" s="17">
        <v>0.14902980385415199</v>
      </c>
      <c r="L109" s="17">
        <v>9.3599785865819796E-2</v>
      </c>
      <c r="M109" s="17"/>
      <c r="N109" s="17">
        <v>9.1802280087839902E-2</v>
      </c>
      <c r="O109" s="17">
        <v>0.102726268316473</v>
      </c>
      <c r="P109" s="17">
        <v>0.13795902876618099</v>
      </c>
      <c r="Q109" s="17">
        <v>0.14599949812681301</v>
      </c>
      <c r="R109" s="17">
        <v>0.23465840668962601</v>
      </c>
    </row>
    <row r="110" spans="2:18" x14ac:dyDescent="0.3">
      <c r="B110" t="s">
        <v>94</v>
      </c>
      <c r="C110" s="17">
        <v>0.104578516741635</v>
      </c>
      <c r="D110" s="17">
        <v>0.13328123908133299</v>
      </c>
      <c r="E110" s="17">
        <v>7.6523037645022302E-2</v>
      </c>
      <c r="F110" s="17"/>
      <c r="G110" s="17">
        <v>0.14467370950986</v>
      </c>
      <c r="H110" s="17">
        <v>0.16822392835245401</v>
      </c>
      <c r="I110" s="17">
        <v>7.1336022845732497E-2</v>
      </c>
      <c r="J110" s="17">
        <v>9.1755601602356504E-2</v>
      </c>
      <c r="K110" s="17">
        <v>8.2663038764850594E-2</v>
      </c>
      <c r="L110" s="17">
        <v>7.8478847054957696E-2</v>
      </c>
      <c r="M110" s="17"/>
      <c r="N110" s="17">
        <v>9.1375797110806595E-2</v>
      </c>
      <c r="O110" s="17">
        <v>9.0868980693099899E-2</v>
      </c>
      <c r="P110" s="17">
        <v>0.100104402340085</v>
      </c>
      <c r="Q110" s="17">
        <v>0.133853980518023</v>
      </c>
      <c r="R110" s="17">
        <v>0.235839577470769</v>
      </c>
    </row>
    <row r="111" spans="2:18" x14ac:dyDescent="0.3">
      <c r="B111" t="s">
        <v>42</v>
      </c>
      <c r="C111" s="17">
        <v>7.9065516560347507E-2</v>
      </c>
      <c r="D111" s="17">
        <v>0.101648659706864</v>
      </c>
      <c r="E111" s="17">
        <v>5.6991620816785299E-2</v>
      </c>
      <c r="F111" s="17"/>
      <c r="G111" s="17">
        <v>0.11332065421722599</v>
      </c>
      <c r="H111" s="17">
        <v>0.14733285883272601</v>
      </c>
      <c r="I111" s="17">
        <v>5.1971793240239997E-2</v>
      </c>
      <c r="J111" s="17">
        <v>6.2328713703323498E-2</v>
      </c>
      <c r="K111" s="17">
        <v>4.9955572916373703E-2</v>
      </c>
      <c r="L111" s="17">
        <v>5.6096271189493903E-2</v>
      </c>
      <c r="M111" s="17"/>
      <c r="N111" s="17">
        <v>5.7529974819402502E-2</v>
      </c>
      <c r="O111" s="17">
        <v>5.33600120386429E-2</v>
      </c>
      <c r="P111" s="17">
        <v>8.9722181146503502E-2</v>
      </c>
      <c r="Q111" s="17">
        <v>0.14103290915611</v>
      </c>
      <c r="R111" s="17">
        <v>0.20874333079377899</v>
      </c>
    </row>
    <row r="112" spans="2:18" x14ac:dyDescent="0.3">
      <c r="B112" t="s">
        <v>73</v>
      </c>
      <c r="C112" s="17">
        <v>6.1871782593209898E-2</v>
      </c>
      <c r="D112" s="17">
        <v>3.1937268134709602E-2</v>
      </c>
      <c r="E112" s="17">
        <v>9.1131277031344202E-2</v>
      </c>
      <c r="F112" s="17"/>
      <c r="G112" s="17">
        <v>4.1085716820993601E-2</v>
      </c>
      <c r="H112" s="17">
        <v>5.8307035182083702E-2</v>
      </c>
      <c r="I112" s="17">
        <v>6.5358384034517603E-2</v>
      </c>
      <c r="J112" s="17">
        <v>7.4372659992387596E-2</v>
      </c>
      <c r="K112" s="17">
        <v>6.0759633110090201E-2</v>
      </c>
      <c r="L112" s="17">
        <v>6.6238684602219294E-2</v>
      </c>
      <c r="M112" s="17"/>
      <c r="N112" s="17">
        <v>6.8912818719119501E-2</v>
      </c>
      <c r="O112" s="17">
        <v>7.6074351838337495E-2</v>
      </c>
      <c r="P112" s="17">
        <v>5.5749664991329398E-2</v>
      </c>
      <c r="Q112" s="17">
        <v>2.0412570465925602E-2</v>
      </c>
      <c r="R112" s="17">
        <v>0</v>
      </c>
    </row>
    <row r="113" spans="2:18" x14ac:dyDescent="0.3">
      <c r="B113" t="s">
        <v>47</v>
      </c>
      <c r="C113" s="17">
        <v>2.6687694189718399E-2</v>
      </c>
      <c r="D113" s="17">
        <v>2.51527715589627E-2</v>
      </c>
      <c r="E113" s="17">
        <v>2.8188004483370398E-2</v>
      </c>
      <c r="F113" s="17"/>
      <c r="G113" s="17">
        <v>2.0737936577779E-2</v>
      </c>
      <c r="H113" s="17">
        <v>2.3964655535816799E-2</v>
      </c>
      <c r="I113" s="17">
        <v>3.9018816064510103E-2</v>
      </c>
      <c r="J113" s="17">
        <v>2.59761924706578E-2</v>
      </c>
      <c r="K113" s="17">
        <v>2.07830086414626E-2</v>
      </c>
      <c r="L113" s="17">
        <v>2.7362562468849098E-2</v>
      </c>
      <c r="M113" s="17"/>
      <c r="N113" s="17">
        <v>2.0563841417953699E-2</v>
      </c>
      <c r="O113" s="17">
        <v>3.20125540102916E-2</v>
      </c>
      <c r="P113" s="17">
        <v>2.7358734755468999E-2</v>
      </c>
      <c r="Q113" s="17">
        <v>7.9972743727832092E-3</v>
      </c>
      <c r="R113" s="17">
        <v>3.38278641585315E-2</v>
      </c>
    </row>
    <row r="114" spans="2:18" x14ac:dyDescent="0.3">
      <c r="C114" s="17"/>
      <c r="D114" s="17"/>
      <c r="E114" s="17"/>
      <c r="F114" s="17"/>
      <c r="G114" s="17"/>
      <c r="H114" s="17"/>
      <c r="I114" s="17"/>
      <c r="J114" s="17"/>
      <c r="K114" s="17"/>
      <c r="L114" s="17"/>
      <c r="M114" s="17"/>
      <c r="N114" s="17"/>
      <c r="O114" s="17"/>
      <c r="P114" s="17"/>
      <c r="Q114" s="17"/>
      <c r="R114" s="17"/>
    </row>
    <row r="115" spans="2:18" x14ac:dyDescent="0.3">
      <c r="B115" s="6" t="s">
        <v>114</v>
      </c>
      <c r="C115" s="17"/>
      <c r="D115" s="17"/>
      <c r="E115" s="17"/>
      <c r="F115" s="17"/>
      <c r="G115" s="17"/>
      <c r="H115" s="17"/>
      <c r="I115" s="17"/>
      <c r="J115" s="17"/>
      <c r="K115" s="17"/>
      <c r="L115" s="17"/>
      <c r="M115" s="17"/>
      <c r="N115" s="17"/>
      <c r="O115" s="17"/>
      <c r="P115" s="17"/>
      <c r="Q115" s="17"/>
      <c r="R115" s="17"/>
    </row>
    <row r="116" spans="2:18" x14ac:dyDescent="0.3">
      <c r="B116" s="24" t="s">
        <v>49</v>
      </c>
      <c r="C116" s="17"/>
      <c r="D116" s="17"/>
      <c r="E116" s="17"/>
      <c r="F116" s="17"/>
      <c r="G116" s="17"/>
      <c r="H116" s="17"/>
      <c r="I116" s="17"/>
      <c r="J116" s="17"/>
      <c r="K116" s="17"/>
      <c r="L116" s="17"/>
      <c r="M116" s="17"/>
      <c r="N116" s="17"/>
      <c r="O116" s="17"/>
      <c r="P116" s="17"/>
      <c r="Q116" s="17"/>
      <c r="R116" s="17"/>
    </row>
    <row r="117" spans="2:18" x14ac:dyDescent="0.3">
      <c r="B117" t="s">
        <v>110</v>
      </c>
      <c r="C117" s="17">
        <v>0.77378552814671098</v>
      </c>
      <c r="D117" s="17">
        <v>0.74918571327884198</v>
      </c>
      <c r="E117" s="17">
        <v>0.797830619885326</v>
      </c>
      <c r="F117" s="17"/>
      <c r="G117" s="17">
        <v>0.72423615968186295</v>
      </c>
      <c r="H117" s="17">
        <v>0.80184536023811004</v>
      </c>
      <c r="I117" s="17">
        <v>0.77932106324884598</v>
      </c>
      <c r="J117" s="17">
        <v>0.79713459398090702</v>
      </c>
      <c r="K117" s="17">
        <v>0.79037236827982404</v>
      </c>
      <c r="L117" s="17">
        <v>0.74901749277447804</v>
      </c>
      <c r="M117" s="17"/>
      <c r="N117" s="17">
        <v>0.72555869776028703</v>
      </c>
      <c r="O117" s="17">
        <v>0.76883297789440996</v>
      </c>
      <c r="P117" s="17">
        <v>0.81493348976660795</v>
      </c>
      <c r="Q117" s="17">
        <v>0.82493939430114205</v>
      </c>
      <c r="R117" s="17">
        <v>0.73425094692919501</v>
      </c>
    </row>
    <row r="118" spans="2:18" x14ac:dyDescent="0.3">
      <c r="B118" t="s">
        <v>111</v>
      </c>
      <c r="C118" s="17">
        <v>0.13811606269606899</v>
      </c>
      <c r="D118" s="17">
        <v>0.16761333346363499</v>
      </c>
      <c r="E118" s="17">
        <v>0.10928395215155801</v>
      </c>
      <c r="F118" s="17"/>
      <c r="G118" s="17">
        <v>0.20228536618972001</v>
      </c>
      <c r="H118" s="17">
        <v>0.112489062624418</v>
      </c>
      <c r="I118" s="17">
        <v>0.12737812638924401</v>
      </c>
      <c r="J118" s="17">
        <v>0.108658733893955</v>
      </c>
      <c r="K118" s="17">
        <v>0.123668158148154</v>
      </c>
      <c r="L118" s="17">
        <v>0.15900798692033399</v>
      </c>
      <c r="M118" s="17"/>
      <c r="N118" s="17">
        <v>0.16207664411858999</v>
      </c>
      <c r="O118" s="17">
        <v>0.138818947738371</v>
      </c>
      <c r="P118" s="17">
        <v>0.11928370449310401</v>
      </c>
      <c r="Q118" s="17">
        <v>9.7558702996841398E-2</v>
      </c>
      <c r="R118" s="17">
        <v>0.154709346359998</v>
      </c>
    </row>
    <row r="119" spans="2:18" x14ac:dyDescent="0.3">
      <c r="B119" t="s">
        <v>112</v>
      </c>
      <c r="C119" s="17">
        <v>1.7490753125640999E-2</v>
      </c>
      <c r="D119" s="17">
        <v>1.7715912819892401E-2</v>
      </c>
      <c r="E119" s="17">
        <v>1.7270670757818699E-2</v>
      </c>
      <c r="F119" s="17"/>
      <c r="G119" s="17">
        <v>2.10037151187661E-2</v>
      </c>
      <c r="H119" s="17">
        <v>2.4337878304474401E-2</v>
      </c>
      <c r="I119" s="17">
        <v>2.1293585601720299E-2</v>
      </c>
      <c r="J119" s="17">
        <v>2.01004747991529E-2</v>
      </c>
      <c r="K119" s="17">
        <v>7.1226585311453001E-3</v>
      </c>
      <c r="L119" s="17">
        <v>1.13442500330287E-2</v>
      </c>
      <c r="M119" s="17"/>
      <c r="N119" s="17">
        <v>2.03690576657116E-2</v>
      </c>
      <c r="O119" s="17">
        <v>1.7055827545580399E-2</v>
      </c>
      <c r="P119" s="17">
        <v>1.5747794185178899E-2</v>
      </c>
      <c r="Q119" s="17">
        <v>2.75629524939815E-2</v>
      </c>
      <c r="R119" s="17">
        <v>0</v>
      </c>
    </row>
    <row r="120" spans="2:18" x14ac:dyDescent="0.3">
      <c r="B120" t="s">
        <v>73</v>
      </c>
      <c r="C120" s="17">
        <v>7.0607656031579397E-2</v>
      </c>
      <c r="D120" s="17">
        <v>6.5485040437630801E-2</v>
      </c>
      <c r="E120" s="17">
        <v>7.5614757205297506E-2</v>
      </c>
      <c r="F120" s="17"/>
      <c r="G120" s="17">
        <v>5.2474759009650901E-2</v>
      </c>
      <c r="H120" s="17">
        <v>6.1327698832997601E-2</v>
      </c>
      <c r="I120" s="17">
        <v>7.2007224760189698E-2</v>
      </c>
      <c r="J120" s="17">
        <v>7.4106197325984405E-2</v>
      </c>
      <c r="K120" s="17">
        <v>7.8836815040876501E-2</v>
      </c>
      <c r="L120" s="17">
        <v>8.0630270272159493E-2</v>
      </c>
      <c r="M120" s="17"/>
      <c r="N120" s="17">
        <v>9.1995600455410803E-2</v>
      </c>
      <c r="O120" s="17">
        <v>7.52922468216385E-2</v>
      </c>
      <c r="P120" s="17">
        <v>5.0035011555109102E-2</v>
      </c>
      <c r="Q120" s="17">
        <v>4.9938950208034502E-2</v>
      </c>
      <c r="R120" s="17">
        <v>0.111039706710807</v>
      </c>
    </row>
    <row r="121" spans="2:18" x14ac:dyDescent="0.3">
      <c r="C121" s="17"/>
      <c r="D121" s="17"/>
      <c r="E121" s="17"/>
      <c r="F121" s="17"/>
      <c r="G121" s="17"/>
      <c r="H121" s="17"/>
      <c r="I121" s="17"/>
      <c r="J121" s="17"/>
      <c r="K121" s="17"/>
      <c r="L121" s="17"/>
      <c r="M121" s="17"/>
      <c r="N121" s="17"/>
      <c r="O121" s="17"/>
      <c r="P121" s="17"/>
      <c r="Q121" s="17"/>
      <c r="R121" s="17"/>
    </row>
    <row r="122" spans="2:18" x14ac:dyDescent="0.3">
      <c r="B122" s="6" t="s">
        <v>115</v>
      </c>
      <c r="C122" s="17"/>
      <c r="D122" s="17"/>
      <c r="E122" s="17"/>
      <c r="F122" s="17"/>
      <c r="G122" s="17"/>
      <c r="H122" s="17"/>
      <c r="I122" s="17"/>
      <c r="J122" s="17"/>
      <c r="K122" s="17"/>
      <c r="L122" s="17"/>
      <c r="M122" s="17"/>
      <c r="N122" s="17"/>
      <c r="O122" s="17"/>
      <c r="P122" s="17"/>
      <c r="Q122" s="17"/>
      <c r="R122" s="17"/>
    </row>
    <row r="123" spans="2:18" x14ac:dyDescent="0.3">
      <c r="B123" s="24" t="s">
        <v>49</v>
      </c>
      <c r="C123" s="17"/>
      <c r="D123" s="17"/>
      <c r="E123" s="17"/>
      <c r="F123" s="17"/>
      <c r="G123" s="17"/>
      <c r="H123" s="17"/>
      <c r="I123" s="17"/>
      <c r="J123" s="17"/>
      <c r="K123" s="17"/>
      <c r="L123" s="17"/>
      <c r="M123" s="17"/>
      <c r="N123" s="17"/>
      <c r="O123" s="17"/>
      <c r="P123" s="17"/>
      <c r="Q123" s="17"/>
      <c r="R123" s="17"/>
    </row>
    <row r="124" spans="2:18" x14ac:dyDescent="0.3">
      <c r="B124" t="s">
        <v>110</v>
      </c>
      <c r="C124" s="17">
        <v>0.73913429306027201</v>
      </c>
      <c r="D124" s="17">
        <v>0.75872652361342197</v>
      </c>
      <c r="E124" s="17">
        <v>0.71998386515888502</v>
      </c>
      <c r="F124" s="17"/>
      <c r="G124" s="17">
        <v>0.65094062608499104</v>
      </c>
      <c r="H124" s="17">
        <v>0.71001941321717199</v>
      </c>
      <c r="I124" s="17">
        <v>0.73599513829390995</v>
      </c>
      <c r="J124" s="17">
        <v>0.74596055607909095</v>
      </c>
      <c r="K124" s="17">
        <v>0.759047092952987</v>
      </c>
      <c r="L124" s="17">
        <v>0.80476520837619503</v>
      </c>
      <c r="M124" s="17"/>
      <c r="N124" s="17">
        <v>0.68120584819219299</v>
      </c>
      <c r="O124" s="17">
        <v>0.69041062892476501</v>
      </c>
      <c r="P124" s="17">
        <v>0.78419739014547196</v>
      </c>
      <c r="Q124" s="17">
        <v>0.83527611672836799</v>
      </c>
      <c r="R124" s="17">
        <v>0.88296445880383601</v>
      </c>
    </row>
    <row r="125" spans="2:18" x14ac:dyDescent="0.3">
      <c r="B125" t="s">
        <v>111</v>
      </c>
      <c r="C125" s="17">
        <v>0.132296707944947</v>
      </c>
      <c r="D125" s="17">
        <v>0.13826567920935501</v>
      </c>
      <c r="E125" s="17">
        <v>0.126462336328381</v>
      </c>
      <c r="F125" s="17"/>
      <c r="G125" s="17">
        <v>0.21786547247395999</v>
      </c>
      <c r="H125" s="17">
        <v>0.136269796954262</v>
      </c>
      <c r="I125" s="17">
        <v>0.12986882846225101</v>
      </c>
      <c r="J125" s="17">
        <v>0.13466009705113799</v>
      </c>
      <c r="K125" s="17">
        <v>0.109160802355748</v>
      </c>
      <c r="L125" s="17">
        <v>8.8067850676959894E-2</v>
      </c>
      <c r="M125" s="17"/>
      <c r="N125" s="17">
        <v>0.16241564382459101</v>
      </c>
      <c r="O125" s="17">
        <v>0.15632236248911499</v>
      </c>
      <c r="P125" s="17">
        <v>0.113513996006153</v>
      </c>
      <c r="Q125" s="17">
        <v>9.9798341811881505E-2</v>
      </c>
      <c r="R125" s="17">
        <v>6.2877488406200194E-2</v>
      </c>
    </row>
    <row r="126" spans="2:18" x14ac:dyDescent="0.3">
      <c r="B126" t="s">
        <v>112</v>
      </c>
      <c r="C126" s="17">
        <v>2.6732676576315E-2</v>
      </c>
      <c r="D126" s="17">
        <v>2.9120687165351301E-2</v>
      </c>
      <c r="E126" s="17">
        <v>2.43985153643476E-2</v>
      </c>
      <c r="F126" s="17"/>
      <c r="G126" s="17">
        <v>3.0468915737836499E-2</v>
      </c>
      <c r="H126" s="17">
        <v>4.4205511236282101E-2</v>
      </c>
      <c r="I126" s="17">
        <v>4.2144000668124397E-2</v>
      </c>
      <c r="J126" s="17">
        <v>1.6582772246317198E-2</v>
      </c>
      <c r="K126" s="17">
        <v>1.7272797601927199E-2</v>
      </c>
      <c r="L126" s="17">
        <v>1.21446641362542E-2</v>
      </c>
      <c r="M126" s="17"/>
      <c r="N126" s="17">
        <v>2.3004383544836599E-2</v>
      </c>
      <c r="O126" s="17">
        <v>2.3535998685917402E-2</v>
      </c>
      <c r="P126" s="17">
        <v>3.0740673814867801E-2</v>
      </c>
      <c r="Q126" s="17">
        <v>2.0089717461755301E-2</v>
      </c>
      <c r="R126" s="17">
        <v>5.4158052789964203E-2</v>
      </c>
    </row>
    <row r="127" spans="2:18" x14ac:dyDescent="0.3">
      <c r="B127" t="s">
        <v>73</v>
      </c>
      <c r="C127" s="17">
        <v>0.101836322418467</v>
      </c>
      <c r="D127" s="17">
        <v>7.3887110011872398E-2</v>
      </c>
      <c r="E127" s="17">
        <v>0.12915528314838601</v>
      </c>
      <c r="F127" s="17"/>
      <c r="G127" s="17">
        <v>0.10072498570321201</v>
      </c>
      <c r="H127" s="17">
        <v>0.109505278592284</v>
      </c>
      <c r="I127" s="17">
        <v>9.1992032575714699E-2</v>
      </c>
      <c r="J127" s="17">
        <v>0.102796574623453</v>
      </c>
      <c r="K127" s="17">
        <v>0.114519307089338</v>
      </c>
      <c r="L127" s="17">
        <v>9.5022276810590903E-2</v>
      </c>
      <c r="M127" s="17"/>
      <c r="N127" s="17">
        <v>0.13337412443838001</v>
      </c>
      <c r="O127" s="17">
        <v>0.129731009900203</v>
      </c>
      <c r="P127" s="17">
        <v>7.1547940033507604E-2</v>
      </c>
      <c r="Q127" s="17">
        <v>4.4835823997995301E-2</v>
      </c>
      <c r="R127" s="17">
        <v>0</v>
      </c>
    </row>
    <row r="128" spans="2:18" x14ac:dyDescent="0.3">
      <c r="C128" s="17"/>
      <c r="D128" s="17"/>
      <c r="E128" s="17"/>
      <c r="F128" s="17"/>
      <c r="G128" s="17"/>
      <c r="H128" s="17"/>
      <c r="I128" s="17"/>
      <c r="J128" s="17"/>
      <c r="K128" s="17"/>
      <c r="L128" s="17"/>
      <c r="M128" s="17"/>
      <c r="N128" s="17"/>
      <c r="O128" s="17"/>
      <c r="P128" s="17"/>
      <c r="Q128" s="17"/>
      <c r="R128" s="17"/>
    </row>
    <row r="129" spans="2:18" x14ac:dyDescent="0.3">
      <c r="B129" s="6" t="s">
        <v>116</v>
      </c>
      <c r="C129" s="17"/>
      <c r="D129" s="17"/>
      <c r="E129" s="17"/>
      <c r="F129" s="17"/>
      <c r="G129" s="17"/>
      <c r="H129" s="17"/>
      <c r="I129" s="17"/>
      <c r="J129" s="17"/>
      <c r="K129" s="17"/>
      <c r="L129" s="17"/>
      <c r="M129" s="17"/>
      <c r="N129" s="17"/>
      <c r="O129" s="17"/>
      <c r="P129" s="17"/>
      <c r="Q129" s="17"/>
      <c r="R129" s="17"/>
    </row>
    <row r="130" spans="2:18" x14ac:dyDescent="0.3">
      <c r="B130" s="24" t="s">
        <v>49</v>
      </c>
      <c r="C130" s="17"/>
      <c r="D130" s="17"/>
      <c r="E130" s="17"/>
      <c r="F130" s="17"/>
      <c r="G130" s="17"/>
      <c r="H130" s="17"/>
      <c r="I130" s="17"/>
      <c r="J130" s="17"/>
      <c r="K130" s="17"/>
      <c r="L130" s="17"/>
      <c r="M130" s="17"/>
      <c r="N130" s="17"/>
      <c r="O130" s="17"/>
      <c r="P130" s="17"/>
      <c r="Q130" s="17"/>
      <c r="R130" s="17"/>
    </row>
    <row r="131" spans="2:18" x14ac:dyDescent="0.3">
      <c r="B131" t="s">
        <v>110</v>
      </c>
      <c r="C131" s="17">
        <v>0.27071954901108802</v>
      </c>
      <c r="D131" s="17">
        <v>0.302024105815003</v>
      </c>
      <c r="E131" s="17">
        <v>0.24012090653227899</v>
      </c>
      <c r="F131" s="17"/>
      <c r="G131" s="17">
        <v>0.340947710764193</v>
      </c>
      <c r="H131" s="17">
        <v>0.38721768619387797</v>
      </c>
      <c r="I131" s="17">
        <v>0.25025560591206902</v>
      </c>
      <c r="J131" s="17">
        <v>0.21584089732958001</v>
      </c>
      <c r="K131" s="17">
        <v>0.219184026766094</v>
      </c>
      <c r="L131" s="17">
        <v>0.22549336957244701</v>
      </c>
      <c r="M131" s="17"/>
      <c r="N131" s="17">
        <v>0.22902665568930899</v>
      </c>
      <c r="O131" s="17">
        <v>0.22194181115702599</v>
      </c>
      <c r="P131" s="17">
        <v>0.27537017469587899</v>
      </c>
      <c r="Q131" s="17">
        <v>0.42171851269221999</v>
      </c>
      <c r="R131" s="17">
        <v>0.44509626421829601</v>
      </c>
    </row>
    <row r="132" spans="2:18" x14ac:dyDescent="0.3">
      <c r="B132" t="s">
        <v>111</v>
      </c>
      <c r="C132" s="17">
        <v>0.26389030612126702</v>
      </c>
      <c r="D132" s="17">
        <v>0.29412894477226598</v>
      </c>
      <c r="E132" s="17">
        <v>0.23433354545784399</v>
      </c>
      <c r="F132" s="17"/>
      <c r="G132" s="17">
        <v>0.20063378447544999</v>
      </c>
      <c r="H132" s="17">
        <v>0.18756819372417899</v>
      </c>
      <c r="I132" s="17">
        <v>0.19863629894331999</v>
      </c>
      <c r="J132" s="17">
        <v>0.28589998208384199</v>
      </c>
      <c r="K132" s="17">
        <v>0.33166246792195497</v>
      </c>
      <c r="L132" s="17">
        <v>0.35740182163596301</v>
      </c>
      <c r="M132" s="17"/>
      <c r="N132" s="17">
        <v>0.30384619288591103</v>
      </c>
      <c r="O132" s="17">
        <v>0.25407259157564499</v>
      </c>
      <c r="P132" s="17">
        <v>0.25452924107205699</v>
      </c>
      <c r="Q132" s="17">
        <v>0.20088640173342601</v>
      </c>
      <c r="R132" s="17">
        <v>0.14548647241319301</v>
      </c>
    </row>
    <row r="133" spans="2:18" x14ac:dyDescent="0.3">
      <c r="B133" t="s">
        <v>112</v>
      </c>
      <c r="C133" s="17">
        <v>0.36859321347346502</v>
      </c>
      <c r="D133" s="17">
        <v>0.34805626213444302</v>
      </c>
      <c r="E133" s="17">
        <v>0.38866705881053998</v>
      </c>
      <c r="F133" s="17"/>
      <c r="G133" s="17">
        <v>0.39634571115928802</v>
      </c>
      <c r="H133" s="17">
        <v>0.35636413495550301</v>
      </c>
      <c r="I133" s="17">
        <v>0.42011946032188802</v>
      </c>
      <c r="J133" s="17">
        <v>0.39685214051379097</v>
      </c>
      <c r="K133" s="17">
        <v>0.36273173289980098</v>
      </c>
      <c r="L133" s="17">
        <v>0.29917933336506197</v>
      </c>
      <c r="M133" s="17"/>
      <c r="N133" s="17">
        <v>0.36610354023095798</v>
      </c>
      <c r="O133" s="17">
        <v>0.41270242499922699</v>
      </c>
      <c r="P133" s="17">
        <v>0.37983703358575499</v>
      </c>
      <c r="Q133" s="17">
        <v>0.32145239089140099</v>
      </c>
      <c r="R133" s="17">
        <v>0.272323304501357</v>
      </c>
    </row>
    <row r="134" spans="2:18" x14ac:dyDescent="0.3">
      <c r="B134" t="s">
        <v>73</v>
      </c>
      <c r="C134" s="17">
        <v>9.6796931394179594E-2</v>
      </c>
      <c r="D134" s="17">
        <v>5.5790687278288301E-2</v>
      </c>
      <c r="E134" s="17">
        <v>0.13687848919933701</v>
      </c>
      <c r="F134" s="17"/>
      <c r="G134" s="17">
        <v>6.20727936010688E-2</v>
      </c>
      <c r="H134" s="17">
        <v>6.8849985126440499E-2</v>
      </c>
      <c r="I134" s="17">
        <v>0.13098863482272199</v>
      </c>
      <c r="J134" s="17">
        <v>0.10140698007278701</v>
      </c>
      <c r="K134" s="17">
        <v>8.6421772412150294E-2</v>
      </c>
      <c r="L134" s="17">
        <v>0.117925475426528</v>
      </c>
      <c r="M134" s="17"/>
      <c r="N134" s="17">
        <v>0.101023611193822</v>
      </c>
      <c r="O134" s="17">
        <v>0.111283172268102</v>
      </c>
      <c r="P134" s="17">
        <v>9.0263550646309601E-2</v>
      </c>
      <c r="Q134" s="17">
        <v>5.5942694682953098E-2</v>
      </c>
      <c r="R134" s="17">
        <v>0.137093958867154</v>
      </c>
    </row>
    <row r="135" spans="2:18" x14ac:dyDescent="0.3">
      <c r="C135" s="17"/>
      <c r="D135" s="17"/>
      <c r="E135" s="17"/>
      <c r="F135" s="17"/>
      <c r="G135" s="17"/>
      <c r="H135" s="17"/>
      <c r="I135" s="17"/>
      <c r="J135" s="17"/>
      <c r="K135" s="17"/>
      <c r="L135" s="17"/>
      <c r="M135" s="17"/>
      <c r="N135" s="17"/>
      <c r="O135" s="17"/>
      <c r="P135" s="17"/>
      <c r="Q135" s="17"/>
      <c r="R135" s="17"/>
    </row>
    <row r="136" spans="2:18" x14ac:dyDescent="0.3">
      <c r="B136" s="6" t="s">
        <v>117</v>
      </c>
      <c r="C136" s="17"/>
      <c r="D136" s="17"/>
      <c r="E136" s="17"/>
      <c r="F136" s="17"/>
      <c r="G136" s="17"/>
      <c r="H136" s="17"/>
      <c r="I136" s="17"/>
      <c r="J136" s="17"/>
      <c r="K136" s="17"/>
      <c r="L136" s="17"/>
      <c r="M136" s="17"/>
      <c r="N136" s="17"/>
      <c r="O136" s="17"/>
      <c r="P136" s="17"/>
      <c r="Q136" s="17"/>
      <c r="R136" s="17"/>
    </row>
    <row r="137" spans="2:18" x14ac:dyDescent="0.3">
      <c r="B137" s="24" t="s">
        <v>49</v>
      </c>
      <c r="C137" s="17"/>
      <c r="D137" s="17"/>
      <c r="E137" s="17"/>
      <c r="F137" s="17"/>
      <c r="G137" s="17"/>
      <c r="H137" s="17"/>
      <c r="I137" s="17"/>
      <c r="J137" s="17"/>
      <c r="K137" s="17"/>
      <c r="L137" s="17"/>
      <c r="M137" s="17"/>
      <c r="N137" s="17"/>
      <c r="O137" s="17"/>
      <c r="P137" s="17"/>
      <c r="Q137" s="17"/>
      <c r="R137" s="17"/>
    </row>
    <row r="138" spans="2:18" x14ac:dyDescent="0.3">
      <c r="B138" t="s">
        <v>110</v>
      </c>
      <c r="C138" s="17">
        <v>0.758627591465736</v>
      </c>
      <c r="D138" s="17">
        <v>0.79103190866314099</v>
      </c>
      <c r="E138" s="17">
        <v>0.72695398806978195</v>
      </c>
      <c r="F138" s="17"/>
      <c r="G138" s="17">
        <v>0.64373253569275701</v>
      </c>
      <c r="H138" s="17">
        <v>0.70522716015617004</v>
      </c>
      <c r="I138" s="17">
        <v>0.76378812084653802</v>
      </c>
      <c r="J138" s="17">
        <v>0.738974635998076</v>
      </c>
      <c r="K138" s="17">
        <v>0.79439105686544698</v>
      </c>
      <c r="L138" s="17">
        <v>0.865878474206212</v>
      </c>
      <c r="M138" s="17"/>
      <c r="N138" s="17">
        <v>0.752126498908404</v>
      </c>
      <c r="O138" s="17">
        <v>0.73593227853765497</v>
      </c>
      <c r="P138" s="17">
        <v>0.77308630320069505</v>
      </c>
      <c r="Q138" s="17">
        <v>0.79033501486838098</v>
      </c>
      <c r="R138" s="17">
        <v>0.75319484042778395</v>
      </c>
    </row>
    <row r="139" spans="2:18" x14ac:dyDescent="0.3">
      <c r="B139" t="s">
        <v>111</v>
      </c>
      <c r="C139" s="17">
        <v>0.14172167736987101</v>
      </c>
      <c r="D139" s="17">
        <v>0.144333909481665</v>
      </c>
      <c r="E139" s="17">
        <v>0.13916835080591</v>
      </c>
      <c r="F139" s="17"/>
      <c r="G139" s="17">
        <v>0.222281914618356</v>
      </c>
      <c r="H139" s="17">
        <v>0.178325213887917</v>
      </c>
      <c r="I139" s="17">
        <v>0.14218219734151299</v>
      </c>
      <c r="J139" s="17">
        <v>0.14274966245791401</v>
      </c>
      <c r="K139" s="17">
        <v>0.116443070637547</v>
      </c>
      <c r="L139" s="17">
        <v>7.4424326448349704E-2</v>
      </c>
      <c r="M139" s="17"/>
      <c r="N139" s="17">
        <v>0.13114308247280601</v>
      </c>
      <c r="O139" s="17">
        <v>0.153488037336344</v>
      </c>
      <c r="P139" s="17">
        <v>0.146144214525674</v>
      </c>
      <c r="Q139" s="17">
        <v>0.13147810513373001</v>
      </c>
      <c r="R139" s="17">
        <v>0.19246906792941501</v>
      </c>
    </row>
    <row r="140" spans="2:18" x14ac:dyDescent="0.3">
      <c r="B140" t="s">
        <v>112</v>
      </c>
      <c r="C140" s="17">
        <v>1.86224996173938E-2</v>
      </c>
      <c r="D140" s="17">
        <v>1.67158808253061E-2</v>
      </c>
      <c r="E140" s="17">
        <v>2.0486124364675801E-2</v>
      </c>
      <c r="F140" s="17"/>
      <c r="G140" s="17">
        <v>3.45816425457584E-2</v>
      </c>
      <c r="H140" s="17">
        <v>2.6753340692915802E-2</v>
      </c>
      <c r="I140" s="17">
        <v>1.7660897556438401E-2</v>
      </c>
      <c r="J140" s="17">
        <v>1.9781029157223299E-2</v>
      </c>
      <c r="K140" s="17">
        <v>1.06909950344023E-2</v>
      </c>
      <c r="L140" s="17">
        <v>6.6182602065907002E-3</v>
      </c>
      <c r="M140" s="17"/>
      <c r="N140" s="17">
        <v>2.0194378911863001E-2</v>
      </c>
      <c r="O140" s="17">
        <v>1.8433931877675801E-2</v>
      </c>
      <c r="P140" s="17">
        <v>1.1204715668447799E-2</v>
      </c>
      <c r="Q140" s="17">
        <v>2.01595173618789E-2</v>
      </c>
      <c r="R140" s="17">
        <v>0</v>
      </c>
    </row>
    <row r="141" spans="2:18" x14ac:dyDescent="0.3">
      <c r="B141" t="s">
        <v>73</v>
      </c>
      <c r="C141" s="17">
        <v>8.10282315469988E-2</v>
      </c>
      <c r="D141" s="17">
        <v>4.7918301029886902E-2</v>
      </c>
      <c r="E141" s="17">
        <v>0.113391536759633</v>
      </c>
      <c r="F141" s="17"/>
      <c r="G141" s="17">
        <v>9.9403907143127704E-2</v>
      </c>
      <c r="H141" s="17">
        <v>8.9694285262997497E-2</v>
      </c>
      <c r="I141" s="17">
        <v>7.6368784255510594E-2</v>
      </c>
      <c r="J141" s="17">
        <v>9.8494672386786705E-2</v>
      </c>
      <c r="K141" s="17">
        <v>7.8474877462604301E-2</v>
      </c>
      <c r="L141" s="17">
        <v>5.3078939138847203E-2</v>
      </c>
      <c r="M141" s="17"/>
      <c r="N141" s="17">
        <v>9.6536039706926105E-2</v>
      </c>
      <c r="O141" s="17">
        <v>9.2145752248325205E-2</v>
      </c>
      <c r="P141" s="17">
        <v>6.9564766605182904E-2</v>
      </c>
      <c r="Q141" s="17">
        <v>5.8027362636009903E-2</v>
      </c>
      <c r="R141" s="17">
        <v>5.4336091642800698E-2</v>
      </c>
    </row>
    <row r="142" spans="2:18" x14ac:dyDescent="0.3">
      <c r="C142" s="17"/>
      <c r="D142" s="17"/>
      <c r="E142" s="17"/>
      <c r="F142" s="17"/>
      <c r="G142" s="17"/>
      <c r="H142" s="17"/>
      <c r="I142" s="17"/>
      <c r="J142" s="17"/>
      <c r="K142" s="17"/>
      <c r="L142" s="17"/>
      <c r="M142" s="17"/>
      <c r="N142" s="17"/>
      <c r="O142" s="17"/>
      <c r="P142" s="17"/>
      <c r="Q142" s="17"/>
      <c r="R142" s="17"/>
    </row>
    <row r="143" spans="2:18" x14ac:dyDescent="0.3">
      <c r="B143" s="6" t="s">
        <v>118</v>
      </c>
      <c r="C143" s="17"/>
      <c r="D143" s="17"/>
      <c r="E143" s="17"/>
      <c r="F143" s="17"/>
      <c r="G143" s="17"/>
      <c r="H143" s="17"/>
      <c r="I143" s="17"/>
      <c r="J143" s="17"/>
      <c r="K143" s="17"/>
      <c r="L143" s="17"/>
      <c r="M143" s="17"/>
      <c r="N143" s="17"/>
      <c r="O143" s="17"/>
      <c r="P143" s="17"/>
      <c r="Q143" s="17"/>
      <c r="R143" s="17"/>
    </row>
    <row r="144" spans="2:18" x14ac:dyDescent="0.3">
      <c r="B144" s="24" t="s">
        <v>49</v>
      </c>
      <c r="C144" s="17"/>
      <c r="D144" s="17"/>
      <c r="E144" s="17"/>
      <c r="F144" s="17"/>
      <c r="G144" s="17"/>
      <c r="H144" s="17"/>
      <c r="I144" s="17"/>
      <c r="J144" s="17"/>
      <c r="K144" s="17"/>
      <c r="L144" s="17"/>
      <c r="M144" s="17"/>
      <c r="N144" s="17"/>
      <c r="O144" s="17"/>
      <c r="P144" s="17"/>
      <c r="Q144" s="17"/>
      <c r="R144" s="17"/>
    </row>
    <row r="145" spans="2:18" x14ac:dyDescent="0.3">
      <c r="B145" t="s">
        <v>110</v>
      </c>
      <c r="C145" s="17">
        <v>0.81290248560107203</v>
      </c>
      <c r="D145" s="17">
        <v>0.81501730005446504</v>
      </c>
      <c r="E145" s="17">
        <v>0.81083535998183098</v>
      </c>
      <c r="F145" s="17"/>
      <c r="G145" s="17">
        <v>0.67615554917202103</v>
      </c>
      <c r="H145" s="17">
        <v>0.74886494545021298</v>
      </c>
      <c r="I145" s="17">
        <v>0.82477836042178299</v>
      </c>
      <c r="J145" s="17">
        <v>0.83399524895404598</v>
      </c>
      <c r="K145" s="17">
        <v>0.88592827596433998</v>
      </c>
      <c r="L145" s="17">
        <v>0.87951275406642604</v>
      </c>
      <c r="M145" s="17"/>
      <c r="N145" s="17">
        <v>0.830730700075891</v>
      </c>
      <c r="O145" s="17">
        <v>0.813321539982652</v>
      </c>
      <c r="P145" s="17">
        <v>0.80353699695296699</v>
      </c>
      <c r="Q145" s="17">
        <v>0.80344262001648803</v>
      </c>
      <c r="R145" s="17">
        <v>0.82093348228950802</v>
      </c>
    </row>
    <row r="146" spans="2:18" x14ac:dyDescent="0.3">
      <c r="B146" t="s">
        <v>111</v>
      </c>
      <c r="C146" s="17">
        <v>0.117742421543325</v>
      </c>
      <c r="D146" s="17">
        <v>0.12695841011828701</v>
      </c>
      <c r="E146" s="17">
        <v>0.108734252500702</v>
      </c>
      <c r="F146" s="17"/>
      <c r="G146" s="17">
        <v>0.19949854454197199</v>
      </c>
      <c r="H146" s="17">
        <v>0.18293676248308299</v>
      </c>
      <c r="I146" s="17">
        <v>0.104019512689801</v>
      </c>
      <c r="J146" s="17">
        <v>9.7278039366173005E-2</v>
      </c>
      <c r="K146" s="17">
        <v>7.4562278960143294E-2</v>
      </c>
      <c r="L146" s="17">
        <v>6.7483395233431206E-2</v>
      </c>
      <c r="M146" s="17"/>
      <c r="N146" s="17">
        <v>9.6946173788556203E-2</v>
      </c>
      <c r="O146" s="17">
        <v>0.13040145439158399</v>
      </c>
      <c r="P146" s="17">
        <v>0.13417295239594901</v>
      </c>
      <c r="Q146" s="17">
        <v>0.127329287144407</v>
      </c>
      <c r="R146" s="17">
        <v>0.14913178034091401</v>
      </c>
    </row>
    <row r="147" spans="2:18" x14ac:dyDescent="0.3">
      <c r="B147" t="s">
        <v>112</v>
      </c>
      <c r="C147" s="17">
        <v>2.0232801311386099E-2</v>
      </c>
      <c r="D147" s="17">
        <v>2.2118222656609701E-2</v>
      </c>
      <c r="E147" s="17">
        <v>1.83898960108646E-2</v>
      </c>
      <c r="F147" s="17"/>
      <c r="G147" s="17">
        <v>5.2092924314930698E-2</v>
      </c>
      <c r="H147" s="17">
        <v>1.45275881441019E-2</v>
      </c>
      <c r="I147" s="17">
        <v>1.81991685804343E-2</v>
      </c>
      <c r="J147" s="17">
        <v>1.76706674836467E-2</v>
      </c>
      <c r="K147" s="17">
        <v>1.7226691053242201E-2</v>
      </c>
      <c r="L147" s="17">
        <v>9.5683054046688098E-3</v>
      </c>
      <c r="M147" s="17"/>
      <c r="N147" s="17">
        <v>1.5717652856633599E-2</v>
      </c>
      <c r="O147" s="17">
        <v>1.6496683864289201E-2</v>
      </c>
      <c r="P147" s="17">
        <v>1.27424483098751E-2</v>
      </c>
      <c r="Q147" s="17">
        <v>2.9054464658453301E-2</v>
      </c>
      <c r="R147" s="17">
        <v>0</v>
      </c>
    </row>
    <row r="148" spans="2:18" x14ac:dyDescent="0.3">
      <c r="B148" t="s">
        <v>73</v>
      </c>
      <c r="C148" s="17">
        <v>4.9122291544216802E-2</v>
      </c>
      <c r="D148" s="17">
        <v>3.5906067170638697E-2</v>
      </c>
      <c r="E148" s="17">
        <v>6.2040491506602902E-2</v>
      </c>
      <c r="F148" s="17"/>
      <c r="G148" s="17">
        <v>7.2252981971076602E-2</v>
      </c>
      <c r="H148" s="17">
        <v>5.3670703922602502E-2</v>
      </c>
      <c r="I148" s="17">
        <v>5.3002958307981698E-2</v>
      </c>
      <c r="J148" s="17">
        <v>5.1056044196134701E-2</v>
      </c>
      <c r="K148" s="17">
        <v>2.2282754022274701E-2</v>
      </c>
      <c r="L148" s="17">
        <v>4.3435545295474401E-2</v>
      </c>
      <c r="M148" s="17"/>
      <c r="N148" s="17">
        <v>5.6605473278919502E-2</v>
      </c>
      <c r="O148" s="17">
        <v>3.97803217614753E-2</v>
      </c>
      <c r="P148" s="17">
        <v>4.9547602341209501E-2</v>
      </c>
      <c r="Q148" s="17">
        <v>4.0173628180651101E-2</v>
      </c>
      <c r="R148" s="17">
        <v>2.9934737369577798E-2</v>
      </c>
    </row>
    <row r="149" spans="2:18" x14ac:dyDescent="0.3">
      <c r="C149" s="17"/>
      <c r="D149" s="17"/>
      <c r="E149" s="17"/>
      <c r="F149" s="17"/>
      <c r="G149" s="17"/>
      <c r="H149" s="17"/>
      <c r="I149" s="17"/>
      <c r="J149" s="17"/>
      <c r="K149" s="17"/>
      <c r="L149" s="17"/>
      <c r="M149" s="17"/>
      <c r="N149" s="17"/>
      <c r="O149" s="17"/>
      <c r="P149" s="17"/>
      <c r="Q149" s="17"/>
      <c r="R149" s="17"/>
    </row>
    <row r="150" spans="2:18" x14ac:dyDescent="0.3">
      <c r="B150" s="6" t="s">
        <v>119</v>
      </c>
      <c r="C150" s="17"/>
      <c r="D150" s="17"/>
      <c r="E150" s="17"/>
      <c r="F150" s="17"/>
      <c r="G150" s="17"/>
      <c r="H150" s="17"/>
      <c r="I150" s="17"/>
      <c r="J150" s="17"/>
      <c r="K150" s="17"/>
      <c r="L150" s="17"/>
      <c r="M150" s="17"/>
      <c r="N150" s="17"/>
      <c r="O150" s="17"/>
      <c r="P150" s="17"/>
      <c r="Q150" s="17"/>
      <c r="R150" s="17"/>
    </row>
    <row r="151" spans="2:18" x14ac:dyDescent="0.3">
      <c r="B151" s="24" t="s">
        <v>49</v>
      </c>
      <c r="C151" s="17"/>
      <c r="D151" s="17"/>
      <c r="E151" s="17"/>
      <c r="F151" s="17"/>
      <c r="G151" s="17"/>
      <c r="H151" s="17"/>
      <c r="I151" s="17"/>
      <c r="J151" s="17"/>
      <c r="K151" s="17"/>
      <c r="L151" s="17"/>
      <c r="M151" s="17"/>
      <c r="N151" s="17"/>
      <c r="O151" s="17"/>
      <c r="P151" s="17"/>
      <c r="Q151" s="17"/>
      <c r="R151" s="17"/>
    </row>
    <row r="152" spans="2:18" x14ac:dyDescent="0.3">
      <c r="B152" t="s">
        <v>110</v>
      </c>
      <c r="C152" s="17">
        <v>0.79257476475239796</v>
      </c>
      <c r="D152" s="17">
        <v>0.78394610593189695</v>
      </c>
      <c r="E152" s="17">
        <v>0.80100884826215601</v>
      </c>
      <c r="F152" s="17"/>
      <c r="G152" s="17">
        <v>0.71261971212856301</v>
      </c>
      <c r="H152" s="17">
        <v>0.77180137380481895</v>
      </c>
      <c r="I152" s="17">
        <v>0.770325134646764</v>
      </c>
      <c r="J152" s="17">
        <v>0.83209426719066304</v>
      </c>
      <c r="K152" s="17">
        <v>0.82167390284996</v>
      </c>
      <c r="L152" s="17">
        <v>0.82866378355721404</v>
      </c>
      <c r="M152" s="17"/>
      <c r="N152" s="17">
        <v>0.83017330687594104</v>
      </c>
      <c r="O152" s="17">
        <v>0.76169585115291905</v>
      </c>
      <c r="P152" s="17">
        <v>0.79245762562252697</v>
      </c>
      <c r="Q152" s="17">
        <v>0.80215108293305604</v>
      </c>
      <c r="R152" s="17">
        <v>0.81255468141671106</v>
      </c>
    </row>
    <row r="153" spans="2:18" x14ac:dyDescent="0.3">
      <c r="B153" t="s">
        <v>111</v>
      </c>
      <c r="C153" s="17">
        <v>0.12827879609433801</v>
      </c>
      <c r="D153" s="17">
        <v>0.14985089894713099</v>
      </c>
      <c r="E153" s="17">
        <v>0.107193141796681</v>
      </c>
      <c r="F153" s="17"/>
      <c r="G153" s="17">
        <v>0.18052698251503799</v>
      </c>
      <c r="H153" s="17">
        <v>0.122833867715207</v>
      </c>
      <c r="I153" s="17">
        <v>0.118833000940892</v>
      </c>
      <c r="J153" s="17">
        <v>0.108676763940357</v>
      </c>
      <c r="K153" s="17">
        <v>0.133897524906643</v>
      </c>
      <c r="L153" s="17">
        <v>0.118043266719997</v>
      </c>
      <c r="M153" s="17"/>
      <c r="N153" s="17">
        <v>0.107808210355819</v>
      </c>
      <c r="O153" s="17">
        <v>0.126432633869378</v>
      </c>
      <c r="P153" s="17">
        <v>0.14699193847598899</v>
      </c>
      <c r="Q153" s="17">
        <v>0.123735836510037</v>
      </c>
      <c r="R153" s="17">
        <v>9.6181162005375007E-2</v>
      </c>
    </row>
    <row r="154" spans="2:18" x14ac:dyDescent="0.3">
      <c r="B154" t="s">
        <v>112</v>
      </c>
      <c r="C154" s="17">
        <v>2.29433567734382E-2</v>
      </c>
      <c r="D154" s="17">
        <v>2.17236350688991E-2</v>
      </c>
      <c r="E154" s="17">
        <v>2.4135573887215302E-2</v>
      </c>
      <c r="F154" s="17"/>
      <c r="G154" s="17">
        <v>4.7640337546489803E-2</v>
      </c>
      <c r="H154" s="17">
        <v>3.6343211011597903E-2</v>
      </c>
      <c r="I154" s="17">
        <v>3.6881407085954603E-2</v>
      </c>
      <c r="J154" s="17">
        <v>1.09513751630727E-2</v>
      </c>
      <c r="K154" s="17">
        <v>7.1226585311453001E-3</v>
      </c>
      <c r="L154" s="17">
        <v>4.7845121003501998E-3</v>
      </c>
      <c r="M154" s="17"/>
      <c r="N154" s="17">
        <v>1.8384602195459E-2</v>
      </c>
      <c r="O154" s="17">
        <v>3.8278904855246598E-2</v>
      </c>
      <c r="P154" s="17">
        <v>2.0215339967775098E-2</v>
      </c>
      <c r="Q154" s="17">
        <v>1.6269949004252601E-2</v>
      </c>
      <c r="R154" s="17">
        <v>3.4246608109859702E-2</v>
      </c>
    </row>
    <row r="155" spans="2:18" x14ac:dyDescent="0.3">
      <c r="B155" t="s">
        <v>73</v>
      </c>
      <c r="C155" s="17">
        <v>5.6203082379825103E-2</v>
      </c>
      <c r="D155" s="17">
        <v>4.4479360052073202E-2</v>
      </c>
      <c r="E155" s="17">
        <v>6.7662436053947603E-2</v>
      </c>
      <c r="F155" s="17"/>
      <c r="G155" s="17">
        <v>5.92129678099097E-2</v>
      </c>
      <c r="H155" s="17">
        <v>6.9021547468375896E-2</v>
      </c>
      <c r="I155" s="17">
        <v>7.3960457326389201E-2</v>
      </c>
      <c r="J155" s="17">
        <v>4.8277593705907097E-2</v>
      </c>
      <c r="K155" s="17">
        <v>3.7305913712251899E-2</v>
      </c>
      <c r="L155" s="17">
        <v>4.8508437622439199E-2</v>
      </c>
      <c r="M155" s="17"/>
      <c r="N155" s="17">
        <v>4.3633880572780497E-2</v>
      </c>
      <c r="O155" s="17">
        <v>7.3592610122456006E-2</v>
      </c>
      <c r="P155" s="17">
        <v>4.0335095933709202E-2</v>
      </c>
      <c r="Q155" s="17">
        <v>5.78431315526544E-2</v>
      </c>
      <c r="R155" s="17">
        <v>5.7017548468054298E-2</v>
      </c>
    </row>
    <row r="156" spans="2:18" x14ac:dyDescent="0.3">
      <c r="C156" s="17"/>
      <c r="D156" s="17"/>
      <c r="E156" s="17"/>
      <c r="F156" s="17"/>
      <c r="G156" s="17"/>
      <c r="H156" s="17"/>
      <c r="I156" s="17"/>
      <c r="J156" s="17"/>
      <c r="K156" s="17"/>
      <c r="L156" s="17"/>
      <c r="M156" s="17"/>
      <c r="N156" s="17"/>
      <c r="O156" s="17"/>
      <c r="P156" s="17"/>
      <c r="Q156" s="17"/>
      <c r="R156" s="17"/>
    </row>
    <row r="157" spans="2:18" x14ac:dyDescent="0.3">
      <c r="B157" s="6" t="s">
        <v>120</v>
      </c>
      <c r="C157" s="17"/>
      <c r="D157" s="17"/>
      <c r="E157" s="17"/>
      <c r="F157" s="17"/>
      <c r="G157" s="17"/>
      <c r="H157" s="17"/>
      <c r="I157" s="17"/>
      <c r="J157" s="17"/>
      <c r="K157" s="17"/>
      <c r="L157" s="17"/>
      <c r="M157" s="17"/>
      <c r="N157" s="17"/>
      <c r="O157" s="17"/>
      <c r="P157" s="17"/>
      <c r="Q157" s="17"/>
      <c r="R157" s="17"/>
    </row>
    <row r="158" spans="2:18" x14ac:dyDescent="0.3">
      <c r="B158" s="24" t="s">
        <v>49</v>
      </c>
      <c r="C158" s="17"/>
      <c r="D158" s="17"/>
      <c r="E158" s="17"/>
      <c r="F158" s="17"/>
      <c r="G158" s="17"/>
      <c r="H158" s="17"/>
      <c r="I158" s="17"/>
      <c r="J158" s="17"/>
      <c r="K158" s="17"/>
      <c r="L158" s="17"/>
      <c r="M158" s="17"/>
      <c r="N158" s="17"/>
      <c r="O158" s="17"/>
      <c r="P158" s="17"/>
      <c r="Q158" s="17"/>
      <c r="R158" s="17"/>
    </row>
    <row r="159" spans="2:18" x14ac:dyDescent="0.3">
      <c r="B159" t="s">
        <v>110</v>
      </c>
      <c r="C159" s="17">
        <v>0.75850418670229403</v>
      </c>
      <c r="D159" s="17">
        <v>0.76573769365505395</v>
      </c>
      <c r="E159" s="17">
        <v>0.75143379453856196</v>
      </c>
      <c r="F159" s="17"/>
      <c r="G159" s="17">
        <v>0.74533862775897997</v>
      </c>
      <c r="H159" s="17">
        <v>0.77686603682667099</v>
      </c>
      <c r="I159" s="17">
        <v>0.76277358795739703</v>
      </c>
      <c r="J159" s="17">
        <v>0.76036551838903199</v>
      </c>
      <c r="K159" s="17">
        <v>0.785302483234532</v>
      </c>
      <c r="L159" s="17">
        <v>0.72925372205317895</v>
      </c>
      <c r="M159" s="17"/>
      <c r="N159" s="17">
        <v>0.79591686242917803</v>
      </c>
      <c r="O159" s="17">
        <v>0.73438412471812398</v>
      </c>
      <c r="P159" s="17">
        <v>0.747029714192882</v>
      </c>
      <c r="Q159" s="17">
        <v>0.78907029495592795</v>
      </c>
      <c r="R159" s="17">
        <v>0.76137686278083205</v>
      </c>
    </row>
    <row r="160" spans="2:18" x14ac:dyDescent="0.3">
      <c r="B160" t="s">
        <v>111</v>
      </c>
      <c r="C160" s="17">
        <v>0.163767524583594</v>
      </c>
      <c r="D160" s="17">
        <v>0.18713986672351299</v>
      </c>
      <c r="E160" s="17">
        <v>0.14092222619743799</v>
      </c>
      <c r="F160" s="17"/>
      <c r="G160" s="17">
        <v>0.17563914230557301</v>
      </c>
      <c r="H160" s="17">
        <v>0.14925959651266299</v>
      </c>
      <c r="I160" s="17">
        <v>0.14872048926051301</v>
      </c>
      <c r="J160" s="17">
        <v>0.167488661083771</v>
      </c>
      <c r="K160" s="17">
        <v>0.14973963047369199</v>
      </c>
      <c r="L160" s="17">
        <v>0.18636047149451601</v>
      </c>
      <c r="M160" s="17"/>
      <c r="N160" s="17">
        <v>0.13056523009572099</v>
      </c>
      <c r="O160" s="17">
        <v>0.179765233301035</v>
      </c>
      <c r="P160" s="17">
        <v>0.17746643982638699</v>
      </c>
      <c r="Q160" s="17">
        <v>0.15055564819411399</v>
      </c>
      <c r="R160" s="17">
        <v>0.152976794737609</v>
      </c>
    </row>
    <row r="161" spans="2:18" x14ac:dyDescent="0.3">
      <c r="B161" t="s">
        <v>112</v>
      </c>
      <c r="C161" s="17">
        <v>2.1739246889101602E-2</v>
      </c>
      <c r="D161" s="17">
        <v>1.91145401040511E-2</v>
      </c>
      <c r="E161" s="17">
        <v>2.43047668238041E-2</v>
      </c>
      <c r="F161" s="17"/>
      <c r="G161" s="17">
        <v>3.02998794698064E-2</v>
      </c>
      <c r="H161" s="17">
        <v>3.03047419292003E-2</v>
      </c>
      <c r="I161" s="17">
        <v>3.2796715496228097E-2</v>
      </c>
      <c r="J161" s="17">
        <v>1.4610519870088301E-2</v>
      </c>
      <c r="K161" s="17">
        <v>1.7083690181242499E-2</v>
      </c>
      <c r="L161" s="17">
        <v>9.0568497568916297E-3</v>
      </c>
      <c r="M161" s="17"/>
      <c r="N161" s="17">
        <v>1.4011228490833199E-2</v>
      </c>
      <c r="O161" s="17">
        <v>3.0737246520516199E-2</v>
      </c>
      <c r="P161" s="17">
        <v>2.0624643013209799E-2</v>
      </c>
      <c r="Q161" s="17">
        <v>2.3979354214502299E-2</v>
      </c>
      <c r="R161" s="17">
        <v>0</v>
      </c>
    </row>
    <row r="162" spans="2:18" x14ac:dyDescent="0.3">
      <c r="B162" t="s">
        <v>73</v>
      </c>
      <c r="C162" s="17">
        <v>5.5989041825011E-2</v>
      </c>
      <c r="D162" s="17">
        <v>2.80078995173818E-2</v>
      </c>
      <c r="E162" s="17">
        <v>8.3339212440196597E-2</v>
      </c>
      <c r="F162" s="17"/>
      <c r="G162" s="17">
        <v>4.8722350465640302E-2</v>
      </c>
      <c r="H162" s="17">
        <v>4.3569624731466E-2</v>
      </c>
      <c r="I162" s="17">
        <v>5.5709207285862698E-2</v>
      </c>
      <c r="J162" s="17">
        <v>5.7535300657109101E-2</v>
      </c>
      <c r="K162" s="17">
        <v>4.78741961105335E-2</v>
      </c>
      <c r="L162" s="17">
        <v>7.5328956695413701E-2</v>
      </c>
      <c r="M162" s="17"/>
      <c r="N162" s="17">
        <v>5.95066789842685E-2</v>
      </c>
      <c r="O162" s="17">
        <v>5.5113395460325003E-2</v>
      </c>
      <c r="P162" s="17">
        <v>5.4879202967521502E-2</v>
      </c>
      <c r="Q162" s="17">
        <v>3.63947026354558E-2</v>
      </c>
      <c r="R162" s="17">
        <v>8.5646342481558793E-2</v>
      </c>
    </row>
    <row r="163" spans="2:18" x14ac:dyDescent="0.3">
      <c r="C163" s="17"/>
      <c r="D163" s="17"/>
      <c r="E163" s="17"/>
      <c r="F163" s="17"/>
      <c r="G163" s="17"/>
      <c r="H163" s="17"/>
      <c r="I163" s="17"/>
      <c r="J163" s="17"/>
      <c r="K163" s="17"/>
      <c r="L163" s="17"/>
      <c r="M163" s="17"/>
      <c r="N163" s="17"/>
      <c r="O163" s="17"/>
      <c r="P163" s="17"/>
      <c r="Q163" s="17"/>
      <c r="R163" s="17"/>
    </row>
    <row r="164" spans="2:18" x14ac:dyDescent="0.3">
      <c r="B164" s="6" t="s">
        <v>121</v>
      </c>
      <c r="C164" s="17"/>
      <c r="D164" s="17"/>
      <c r="E164" s="17"/>
      <c r="F164" s="17"/>
      <c r="G164" s="17"/>
      <c r="H164" s="17"/>
      <c r="I164" s="17"/>
      <c r="J164" s="17"/>
      <c r="K164" s="17"/>
      <c r="L164" s="17"/>
      <c r="M164" s="17"/>
      <c r="N164" s="17"/>
      <c r="O164" s="17"/>
      <c r="P164" s="17"/>
      <c r="Q164" s="17"/>
      <c r="R164" s="17"/>
    </row>
    <row r="165" spans="2:18" x14ac:dyDescent="0.3">
      <c r="B165" s="24" t="s">
        <v>49</v>
      </c>
      <c r="C165" s="17"/>
      <c r="D165" s="17"/>
      <c r="E165" s="17"/>
      <c r="F165" s="17"/>
      <c r="G165" s="17"/>
      <c r="H165" s="17"/>
      <c r="I165" s="17"/>
      <c r="J165" s="17"/>
      <c r="K165" s="17"/>
      <c r="L165" s="17"/>
      <c r="M165" s="17"/>
      <c r="N165" s="17"/>
      <c r="O165" s="17"/>
      <c r="P165" s="17"/>
      <c r="Q165" s="17"/>
      <c r="R165" s="17"/>
    </row>
    <row r="166" spans="2:18" x14ac:dyDescent="0.3">
      <c r="B166" t="s">
        <v>110</v>
      </c>
      <c r="C166" s="17">
        <v>0.59265094137152297</v>
      </c>
      <c r="D166" s="17">
        <v>0.59279286273776499</v>
      </c>
      <c r="E166" s="17">
        <v>0.59251222031653705</v>
      </c>
      <c r="F166" s="17"/>
      <c r="G166" s="17">
        <v>0.64553302277146196</v>
      </c>
      <c r="H166" s="17">
        <v>0.65134601478784604</v>
      </c>
      <c r="I166" s="17">
        <v>0.59800674699442902</v>
      </c>
      <c r="J166" s="17">
        <v>0.54635315317889099</v>
      </c>
      <c r="K166" s="17">
        <v>0.57040936665382402</v>
      </c>
      <c r="L166" s="17">
        <v>0.55825583016486402</v>
      </c>
      <c r="M166" s="17"/>
      <c r="N166" s="17">
        <v>0.56746892203877997</v>
      </c>
      <c r="O166" s="17">
        <v>0.57091328420890397</v>
      </c>
      <c r="P166" s="17">
        <v>0.60055722560255498</v>
      </c>
      <c r="Q166" s="17">
        <v>0.72002400731739102</v>
      </c>
      <c r="R166" s="17">
        <v>0.64624920392081897</v>
      </c>
    </row>
    <row r="167" spans="2:18" x14ac:dyDescent="0.3">
      <c r="B167" t="s">
        <v>111</v>
      </c>
      <c r="C167" s="17">
        <v>0.259956878175229</v>
      </c>
      <c r="D167" s="17">
        <v>0.28958207981455297</v>
      </c>
      <c r="E167" s="17">
        <v>0.230999721586097</v>
      </c>
      <c r="F167" s="17"/>
      <c r="G167" s="17">
        <v>0.21131680776772099</v>
      </c>
      <c r="H167" s="17">
        <v>0.23212049263981799</v>
      </c>
      <c r="I167" s="17">
        <v>0.23431164491340301</v>
      </c>
      <c r="J167" s="17">
        <v>0.29125768790255802</v>
      </c>
      <c r="K167" s="17">
        <v>0.28189280023394903</v>
      </c>
      <c r="L167" s="17">
        <v>0.29536424717378101</v>
      </c>
      <c r="M167" s="17"/>
      <c r="N167" s="17">
        <v>0.28119589100882098</v>
      </c>
      <c r="O167" s="17">
        <v>0.247142703396209</v>
      </c>
      <c r="P167" s="17">
        <v>0.27461615944126799</v>
      </c>
      <c r="Q167" s="17">
        <v>0.17985815186718901</v>
      </c>
      <c r="R167" s="17">
        <v>0.15575679524375599</v>
      </c>
    </row>
    <row r="168" spans="2:18" x14ac:dyDescent="0.3">
      <c r="B168" t="s">
        <v>112</v>
      </c>
      <c r="C168" s="17">
        <v>6.9418674806949701E-2</v>
      </c>
      <c r="D168" s="17">
        <v>6.2566311906715105E-2</v>
      </c>
      <c r="E168" s="17">
        <v>7.6116517674768694E-2</v>
      </c>
      <c r="F168" s="17"/>
      <c r="G168" s="17">
        <v>8.4866137021131896E-2</v>
      </c>
      <c r="H168" s="17">
        <v>6.6011515489275904E-2</v>
      </c>
      <c r="I168" s="17">
        <v>7.8115240877142306E-2</v>
      </c>
      <c r="J168" s="17">
        <v>8.2395535526109703E-2</v>
      </c>
      <c r="K168" s="17">
        <v>5.2380870414067297E-2</v>
      </c>
      <c r="L168" s="17">
        <v>5.57748546883663E-2</v>
      </c>
      <c r="M168" s="17"/>
      <c r="N168" s="17">
        <v>7.5987955909444196E-2</v>
      </c>
      <c r="O168" s="17">
        <v>7.6706509331742001E-2</v>
      </c>
      <c r="P168" s="17">
        <v>6.0267388984261802E-2</v>
      </c>
      <c r="Q168" s="17">
        <v>6.8921743233770205E-2</v>
      </c>
      <c r="R168" s="17">
        <v>5.2790108727772803E-2</v>
      </c>
    </row>
    <row r="169" spans="2:18" x14ac:dyDescent="0.3">
      <c r="B169" t="s">
        <v>73</v>
      </c>
      <c r="C169" s="17">
        <v>7.7973505646298402E-2</v>
      </c>
      <c r="D169" s="17">
        <v>5.5058745540967298E-2</v>
      </c>
      <c r="E169" s="17">
        <v>0.10037154042259799</v>
      </c>
      <c r="F169" s="17"/>
      <c r="G169" s="17">
        <v>5.8284032439685003E-2</v>
      </c>
      <c r="H169" s="17">
        <v>5.05219770830602E-2</v>
      </c>
      <c r="I169" s="17">
        <v>8.95663672150257E-2</v>
      </c>
      <c r="J169" s="17">
        <v>7.9993623392441995E-2</v>
      </c>
      <c r="K169" s="17">
        <v>9.5316962698160104E-2</v>
      </c>
      <c r="L169" s="17">
        <v>9.0605067972988895E-2</v>
      </c>
      <c r="M169" s="17"/>
      <c r="N169" s="17">
        <v>7.5347231042954793E-2</v>
      </c>
      <c r="O169" s="17">
        <v>0.105237503063145</v>
      </c>
      <c r="P169" s="17">
        <v>6.4559225971915296E-2</v>
      </c>
      <c r="Q169" s="17">
        <v>3.1196097581649301E-2</v>
      </c>
      <c r="R169" s="17">
        <v>0.145203892107652</v>
      </c>
    </row>
    <row r="170" spans="2:18" x14ac:dyDescent="0.3">
      <c r="C170" s="17"/>
      <c r="D170" s="17"/>
      <c r="E170" s="17"/>
      <c r="F170" s="17"/>
      <c r="G170" s="17"/>
      <c r="H170" s="17"/>
      <c r="I170" s="17"/>
      <c r="J170" s="17"/>
      <c r="K170" s="17"/>
      <c r="L170" s="17"/>
      <c r="M170" s="17"/>
      <c r="N170" s="17"/>
      <c r="O170" s="17"/>
      <c r="P170" s="17"/>
      <c r="Q170" s="17"/>
      <c r="R170" s="17"/>
    </row>
    <row r="171" spans="2:18" x14ac:dyDescent="0.3">
      <c r="B171" s="6" t="s">
        <v>122</v>
      </c>
      <c r="C171" s="17"/>
      <c r="D171" s="17"/>
      <c r="E171" s="17"/>
      <c r="F171" s="17"/>
      <c r="G171" s="17"/>
      <c r="H171" s="17"/>
      <c r="I171" s="17"/>
      <c r="J171" s="17"/>
      <c r="K171" s="17"/>
      <c r="L171" s="17"/>
      <c r="M171" s="17"/>
      <c r="N171" s="17"/>
      <c r="O171" s="17"/>
      <c r="P171" s="17"/>
      <c r="Q171" s="17"/>
      <c r="R171" s="17"/>
    </row>
    <row r="172" spans="2:18" x14ac:dyDescent="0.3">
      <c r="B172" s="24" t="s">
        <v>49</v>
      </c>
      <c r="C172" s="17"/>
      <c r="D172" s="17"/>
      <c r="E172" s="17"/>
      <c r="F172" s="17"/>
      <c r="G172" s="17"/>
      <c r="H172" s="17"/>
      <c r="I172" s="17"/>
      <c r="J172" s="17"/>
      <c r="K172" s="17"/>
      <c r="L172" s="17"/>
      <c r="M172" s="17"/>
      <c r="N172" s="17"/>
      <c r="O172" s="17"/>
      <c r="P172" s="17"/>
      <c r="Q172" s="17"/>
      <c r="R172" s="17"/>
    </row>
    <row r="173" spans="2:18" x14ac:dyDescent="0.3">
      <c r="B173" t="s">
        <v>110</v>
      </c>
      <c r="C173" s="17">
        <v>0.72578056194575802</v>
      </c>
      <c r="D173" s="17">
        <v>0.73280314707845795</v>
      </c>
      <c r="E173" s="17">
        <v>0.71891633533816102</v>
      </c>
      <c r="F173" s="17"/>
      <c r="G173" s="17">
        <v>0.56507850188304498</v>
      </c>
      <c r="H173" s="17">
        <v>0.72772062296832296</v>
      </c>
      <c r="I173" s="17">
        <v>0.70896699155992404</v>
      </c>
      <c r="J173" s="17">
        <v>0.72858507919730697</v>
      </c>
      <c r="K173" s="17">
        <v>0.77988340710502202</v>
      </c>
      <c r="L173" s="17">
        <v>0.80550155778858001</v>
      </c>
      <c r="M173" s="17"/>
      <c r="N173" s="17">
        <v>0.74310953608073504</v>
      </c>
      <c r="O173" s="17">
        <v>0.67715926170354601</v>
      </c>
      <c r="P173" s="17">
        <v>0.71848167908113103</v>
      </c>
      <c r="Q173" s="17">
        <v>0.78214648141135701</v>
      </c>
      <c r="R173" s="17">
        <v>0.70006885935528396</v>
      </c>
    </row>
    <row r="174" spans="2:18" x14ac:dyDescent="0.3">
      <c r="B174" t="s">
        <v>111</v>
      </c>
      <c r="C174" s="17">
        <v>0.12304112589928</v>
      </c>
      <c r="D174" s="17">
        <v>0.12025877883677399</v>
      </c>
      <c r="E174" s="17">
        <v>0.12576073134045901</v>
      </c>
      <c r="F174" s="17"/>
      <c r="G174" s="17">
        <v>0.17989450988939801</v>
      </c>
      <c r="H174" s="17">
        <v>0.13270191048497601</v>
      </c>
      <c r="I174" s="17">
        <v>0.109540123456524</v>
      </c>
      <c r="J174" s="17">
        <v>0.12272109166088301</v>
      </c>
      <c r="K174" s="17">
        <v>0.106756347229977</v>
      </c>
      <c r="L174" s="17">
        <v>9.9762961239206305E-2</v>
      </c>
      <c r="M174" s="17"/>
      <c r="N174" s="17">
        <v>0.14018099154188601</v>
      </c>
      <c r="O174" s="17">
        <v>0.123880701486227</v>
      </c>
      <c r="P174" s="17">
        <v>0.11733632911382</v>
      </c>
      <c r="Q174" s="17">
        <v>9.6520300484248506E-2</v>
      </c>
      <c r="R174" s="17">
        <v>9.0967099465461193E-2</v>
      </c>
    </row>
    <row r="175" spans="2:18" x14ac:dyDescent="0.3">
      <c r="B175" t="s">
        <v>112</v>
      </c>
      <c r="C175" s="17">
        <v>9.4689460708998502E-2</v>
      </c>
      <c r="D175" s="17">
        <v>0.107969645316719</v>
      </c>
      <c r="E175" s="17">
        <v>8.1708742808740006E-2</v>
      </c>
      <c r="F175" s="17"/>
      <c r="G175" s="17">
        <v>0.188851141412616</v>
      </c>
      <c r="H175" s="17">
        <v>8.5905647232063898E-2</v>
      </c>
      <c r="I175" s="17">
        <v>0.116997152718069</v>
      </c>
      <c r="J175" s="17">
        <v>9.1431164066179696E-2</v>
      </c>
      <c r="K175" s="17">
        <v>4.5281345151907598E-2</v>
      </c>
      <c r="L175" s="17">
        <v>5.72978163619055E-2</v>
      </c>
      <c r="M175" s="17"/>
      <c r="N175" s="17">
        <v>6.8849175171693394E-2</v>
      </c>
      <c r="O175" s="17">
        <v>0.11665715191298499</v>
      </c>
      <c r="P175" s="17">
        <v>0.10897726224246999</v>
      </c>
      <c r="Q175" s="17">
        <v>9.7079276719410995E-2</v>
      </c>
      <c r="R175" s="17">
        <v>0.123569275078909</v>
      </c>
    </row>
    <row r="176" spans="2:18" x14ac:dyDescent="0.3">
      <c r="B176" t="s">
        <v>73</v>
      </c>
      <c r="C176" s="17">
        <v>5.6488851445962898E-2</v>
      </c>
      <c r="D176" s="17">
        <v>3.8968428768048902E-2</v>
      </c>
      <c r="E176" s="17">
        <v>7.3614190512640801E-2</v>
      </c>
      <c r="F176" s="17"/>
      <c r="G176" s="17">
        <v>6.6175846814940098E-2</v>
      </c>
      <c r="H176" s="17">
        <v>5.3671819314637201E-2</v>
      </c>
      <c r="I176" s="17">
        <v>6.4495732265482997E-2</v>
      </c>
      <c r="J176" s="17">
        <v>5.7262665075630603E-2</v>
      </c>
      <c r="K176" s="17">
        <v>6.8078900513093399E-2</v>
      </c>
      <c r="L176" s="17">
        <v>3.7437664610307703E-2</v>
      </c>
      <c r="M176" s="17"/>
      <c r="N176" s="17">
        <v>4.7860297205686297E-2</v>
      </c>
      <c r="O176" s="17">
        <v>8.2302884897242704E-2</v>
      </c>
      <c r="P176" s="17">
        <v>5.5204729562579803E-2</v>
      </c>
      <c r="Q176" s="17">
        <v>2.4253941384983501E-2</v>
      </c>
      <c r="R176" s="17">
        <v>8.5394766100345604E-2</v>
      </c>
    </row>
    <row r="177" spans="2:18" x14ac:dyDescent="0.3">
      <c r="C177" s="17"/>
      <c r="D177" s="17"/>
      <c r="E177" s="17"/>
      <c r="F177" s="17"/>
      <c r="G177" s="17"/>
      <c r="H177" s="17"/>
      <c r="I177" s="17"/>
      <c r="J177" s="17"/>
      <c r="K177" s="17"/>
      <c r="L177" s="17"/>
      <c r="M177" s="17"/>
      <c r="N177" s="17"/>
      <c r="O177" s="17"/>
      <c r="P177" s="17"/>
      <c r="Q177" s="17"/>
      <c r="R177" s="17"/>
    </row>
    <row r="178" spans="2:18" x14ac:dyDescent="0.3">
      <c r="B178" s="6" t="s">
        <v>123</v>
      </c>
      <c r="C178" s="17"/>
      <c r="D178" s="17"/>
      <c r="E178" s="17"/>
      <c r="F178" s="17"/>
      <c r="G178" s="17"/>
      <c r="H178" s="17"/>
      <c r="I178" s="17"/>
      <c r="J178" s="17"/>
      <c r="K178" s="17"/>
      <c r="L178" s="17"/>
      <c r="M178" s="17"/>
      <c r="N178" s="17"/>
      <c r="O178" s="17"/>
      <c r="P178" s="17"/>
      <c r="Q178" s="17"/>
      <c r="R178" s="17"/>
    </row>
    <row r="179" spans="2:18" x14ac:dyDescent="0.3">
      <c r="B179" s="24" t="s">
        <v>49</v>
      </c>
      <c r="C179" s="17"/>
      <c r="D179" s="17"/>
      <c r="E179" s="17"/>
      <c r="F179" s="17"/>
      <c r="G179" s="17"/>
      <c r="H179" s="17"/>
      <c r="I179" s="17"/>
      <c r="J179" s="17"/>
      <c r="K179" s="17"/>
      <c r="L179" s="17"/>
      <c r="M179" s="17"/>
      <c r="N179" s="17"/>
      <c r="O179" s="17"/>
      <c r="P179" s="17"/>
      <c r="Q179" s="17"/>
      <c r="R179" s="17"/>
    </row>
    <row r="180" spans="2:18" x14ac:dyDescent="0.3">
      <c r="B180" t="s">
        <v>110</v>
      </c>
      <c r="C180" s="17">
        <v>0.59212738782868102</v>
      </c>
      <c r="D180" s="17">
        <v>0.55854200171836699</v>
      </c>
      <c r="E180" s="17">
        <v>0.62495542716299701</v>
      </c>
      <c r="F180" s="17"/>
      <c r="G180" s="17">
        <v>0.54022654560802197</v>
      </c>
      <c r="H180" s="17">
        <v>0.57671403383073305</v>
      </c>
      <c r="I180" s="17">
        <v>0.56843077271791398</v>
      </c>
      <c r="J180" s="17">
        <v>0.60969464393169903</v>
      </c>
      <c r="K180" s="17">
        <v>0.61642420004151399</v>
      </c>
      <c r="L180" s="17">
        <v>0.62760815816376803</v>
      </c>
      <c r="M180" s="17"/>
      <c r="N180" s="17">
        <v>0.61054532935091999</v>
      </c>
      <c r="O180" s="17">
        <v>0.56111036329228403</v>
      </c>
      <c r="P180" s="17">
        <v>0.59588309958067798</v>
      </c>
      <c r="Q180" s="17">
        <v>0.64789009675852804</v>
      </c>
      <c r="R180" s="17">
        <v>0.57595346441555695</v>
      </c>
    </row>
    <row r="181" spans="2:18" x14ac:dyDescent="0.3">
      <c r="B181" t="s">
        <v>111</v>
      </c>
      <c r="C181" s="17">
        <v>0.27314281306840599</v>
      </c>
      <c r="D181" s="17">
        <v>0.31204938690017298</v>
      </c>
      <c r="E181" s="17">
        <v>0.235113578212579</v>
      </c>
      <c r="F181" s="17"/>
      <c r="G181" s="17">
        <v>0.315539629008457</v>
      </c>
      <c r="H181" s="17">
        <v>0.27909712173601497</v>
      </c>
      <c r="I181" s="17">
        <v>0.25103627405465001</v>
      </c>
      <c r="J181" s="17">
        <v>0.26097648176045102</v>
      </c>
      <c r="K181" s="17">
        <v>0.29516241921022601</v>
      </c>
      <c r="L181" s="17">
        <v>0.25334636293139001</v>
      </c>
      <c r="M181" s="17"/>
      <c r="N181" s="17">
        <v>0.26728559734426799</v>
      </c>
      <c r="O181" s="17">
        <v>0.28451121189799899</v>
      </c>
      <c r="P181" s="17">
        <v>0.295189813579885</v>
      </c>
      <c r="Q181" s="17">
        <v>0.23862441473089999</v>
      </c>
      <c r="R181" s="17">
        <v>0.207637757905026</v>
      </c>
    </row>
    <row r="182" spans="2:18" x14ac:dyDescent="0.3">
      <c r="B182" t="s">
        <v>112</v>
      </c>
      <c r="C182" s="17">
        <v>3.6940407088378098E-2</v>
      </c>
      <c r="D182" s="17">
        <v>4.5007546104255801E-2</v>
      </c>
      <c r="E182" s="17">
        <v>2.9055181173190399E-2</v>
      </c>
      <c r="F182" s="17"/>
      <c r="G182" s="17">
        <v>6.8589379977432405E-2</v>
      </c>
      <c r="H182" s="17">
        <v>4.6296828158688998E-2</v>
      </c>
      <c r="I182" s="17">
        <v>4.9194152629951401E-2</v>
      </c>
      <c r="J182" s="17">
        <v>2.6253275560384402E-2</v>
      </c>
      <c r="K182" s="17">
        <v>2.0436500440560602E-2</v>
      </c>
      <c r="L182" s="17">
        <v>1.82395786747706E-2</v>
      </c>
      <c r="M182" s="17"/>
      <c r="N182" s="17">
        <v>3.2460150039074501E-2</v>
      </c>
      <c r="O182" s="17">
        <v>3.6127313581611899E-2</v>
      </c>
      <c r="P182" s="17">
        <v>2.57643077768578E-2</v>
      </c>
      <c r="Q182" s="17">
        <v>4.9095013533934299E-2</v>
      </c>
      <c r="R182" s="17">
        <v>6.8074472268391195E-2</v>
      </c>
    </row>
    <row r="183" spans="2:18" x14ac:dyDescent="0.3">
      <c r="B183" t="s">
        <v>73</v>
      </c>
      <c r="C183" s="17">
        <v>9.7789392014535598E-2</v>
      </c>
      <c r="D183" s="17">
        <v>8.4401065277204604E-2</v>
      </c>
      <c r="E183" s="17">
        <v>0.110875813451234</v>
      </c>
      <c r="F183" s="17"/>
      <c r="G183" s="17">
        <v>7.5644445406088501E-2</v>
      </c>
      <c r="H183" s="17">
        <v>9.7892016274562996E-2</v>
      </c>
      <c r="I183" s="17">
        <v>0.13133880059748401</v>
      </c>
      <c r="J183" s="17">
        <v>0.103075598747466</v>
      </c>
      <c r="K183" s="17">
        <v>6.7976880307699203E-2</v>
      </c>
      <c r="L183" s="17">
        <v>0.10080590023007199</v>
      </c>
      <c r="M183" s="17"/>
      <c r="N183" s="17">
        <v>8.97089232657374E-2</v>
      </c>
      <c r="O183" s="17">
        <v>0.118251111228105</v>
      </c>
      <c r="P183" s="17">
        <v>8.3162779062578601E-2</v>
      </c>
      <c r="Q183" s="17">
        <v>6.4390474976637205E-2</v>
      </c>
      <c r="R183" s="17">
        <v>0.14833430541102699</v>
      </c>
    </row>
    <row r="184" spans="2:18" x14ac:dyDescent="0.3">
      <c r="C184" s="17"/>
      <c r="D184" s="17"/>
      <c r="E184" s="17"/>
      <c r="F184" s="17"/>
      <c r="G184" s="17"/>
      <c r="H184" s="17"/>
      <c r="I184" s="17"/>
      <c r="J184" s="17"/>
      <c r="K184" s="17"/>
      <c r="L184" s="17"/>
      <c r="M184" s="17"/>
      <c r="N184" s="17"/>
      <c r="O184" s="17"/>
      <c r="P184" s="17"/>
      <c r="Q184" s="17"/>
      <c r="R184" s="17"/>
    </row>
    <row r="185" spans="2:18" x14ac:dyDescent="0.3">
      <c r="B185" s="6" t="s">
        <v>124</v>
      </c>
      <c r="C185" s="17"/>
      <c r="D185" s="17"/>
      <c r="E185" s="17"/>
      <c r="F185" s="17"/>
      <c r="G185" s="17"/>
      <c r="H185" s="17"/>
      <c r="I185" s="17"/>
      <c r="J185" s="17"/>
      <c r="K185" s="17"/>
      <c r="L185" s="17"/>
      <c r="M185" s="17"/>
      <c r="N185" s="17"/>
      <c r="O185" s="17"/>
      <c r="P185" s="17"/>
      <c r="Q185" s="17"/>
      <c r="R185" s="17"/>
    </row>
    <row r="186" spans="2:18" x14ac:dyDescent="0.3">
      <c r="B186" s="24" t="s">
        <v>49</v>
      </c>
      <c r="C186" s="17"/>
      <c r="D186" s="17"/>
      <c r="E186" s="17"/>
      <c r="F186" s="17"/>
      <c r="G186" s="17"/>
      <c r="H186" s="17"/>
      <c r="I186" s="17"/>
      <c r="J186" s="17"/>
      <c r="K186" s="17"/>
      <c r="L186" s="17"/>
      <c r="M186" s="17"/>
      <c r="N186" s="17"/>
      <c r="O186" s="17"/>
      <c r="P186" s="17"/>
      <c r="Q186" s="17"/>
      <c r="R186" s="17"/>
    </row>
    <row r="187" spans="2:18" x14ac:dyDescent="0.3">
      <c r="B187" t="s">
        <v>110</v>
      </c>
      <c r="C187" s="17">
        <v>0.48817467932054098</v>
      </c>
      <c r="D187" s="17">
        <v>0.55159348575751599</v>
      </c>
      <c r="E187" s="17">
        <v>0.42618596001833497</v>
      </c>
      <c r="F187" s="17"/>
      <c r="G187" s="17">
        <v>0.46886511645221601</v>
      </c>
      <c r="H187" s="17">
        <v>0.52519883877997098</v>
      </c>
      <c r="I187" s="17">
        <v>0.51379991787891999</v>
      </c>
      <c r="J187" s="17">
        <v>0.47560067243083598</v>
      </c>
      <c r="K187" s="17">
        <v>0.488237084453018</v>
      </c>
      <c r="L187" s="17">
        <v>0.46018196071422601</v>
      </c>
      <c r="M187" s="17"/>
      <c r="N187" s="17">
        <v>0.47156975322557498</v>
      </c>
      <c r="O187" s="17">
        <v>0.43438777361909398</v>
      </c>
      <c r="P187" s="17">
        <v>0.47489656248675599</v>
      </c>
      <c r="Q187" s="17">
        <v>0.62643470330484796</v>
      </c>
      <c r="R187" s="17">
        <v>0.61608245558089203</v>
      </c>
    </row>
    <row r="188" spans="2:18" x14ac:dyDescent="0.3">
      <c r="B188" t="s">
        <v>111</v>
      </c>
      <c r="C188" s="17">
        <v>0.27812547716685099</v>
      </c>
      <c r="D188" s="17">
        <v>0.27815594525868498</v>
      </c>
      <c r="E188" s="17">
        <v>0.27809569612715002</v>
      </c>
      <c r="F188" s="17"/>
      <c r="G188" s="17">
        <v>0.24196182602079599</v>
      </c>
      <c r="H188" s="17">
        <v>0.24101759551612001</v>
      </c>
      <c r="I188" s="17">
        <v>0.24225978376243701</v>
      </c>
      <c r="J188" s="17">
        <v>0.30317198575295101</v>
      </c>
      <c r="K188" s="17">
        <v>0.29385706527368999</v>
      </c>
      <c r="L188" s="17">
        <v>0.33041313005024397</v>
      </c>
      <c r="M188" s="17"/>
      <c r="N188" s="17">
        <v>0.30506590425559899</v>
      </c>
      <c r="O188" s="17">
        <v>0.30091717995714801</v>
      </c>
      <c r="P188" s="17">
        <v>0.29383138704835099</v>
      </c>
      <c r="Q188" s="17">
        <v>0.19563161229682199</v>
      </c>
      <c r="R188" s="17">
        <v>0.21491819367895701</v>
      </c>
    </row>
    <row r="189" spans="2:18" x14ac:dyDescent="0.3">
      <c r="B189" t="s">
        <v>112</v>
      </c>
      <c r="C189" s="17">
        <v>9.8716033878359005E-2</v>
      </c>
      <c r="D189" s="17">
        <v>8.2025887377866799E-2</v>
      </c>
      <c r="E189" s="17">
        <v>0.115029819404422</v>
      </c>
      <c r="F189" s="17"/>
      <c r="G189" s="17">
        <v>0.18580724050993999</v>
      </c>
      <c r="H189" s="17">
        <v>0.119127427812264</v>
      </c>
      <c r="I189" s="17">
        <v>8.8129207869088594E-2</v>
      </c>
      <c r="J189" s="17">
        <v>8.5904635602824006E-2</v>
      </c>
      <c r="K189" s="17">
        <v>8.4110058617363107E-2</v>
      </c>
      <c r="L189" s="17">
        <v>5.3375173478851998E-2</v>
      </c>
      <c r="M189" s="17"/>
      <c r="N189" s="17">
        <v>7.8338001786345104E-2</v>
      </c>
      <c r="O189" s="17">
        <v>0.117504080980477</v>
      </c>
      <c r="P189" s="17">
        <v>0.11317100500181899</v>
      </c>
      <c r="Q189" s="17">
        <v>9.1736909480868101E-2</v>
      </c>
      <c r="R189" s="17">
        <v>2.84507551606679E-2</v>
      </c>
    </row>
    <row r="190" spans="2:18" x14ac:dyDescent="0.3">
      <c r="B190" t="s">
        <v>73</v>
      </c>
      <c r="C190" s="17">
        <v>0.134983809634249</v>
      </c>
      <c r="D190" s="17">
        <v>8.8224681605931804E-2</v>
      </c>
      <c r="E190" s="17">
        <v>0.18068852445009401</v>
      </c>
      <c r="F190" s="17"/>
      <c r="G190" s="17">
        <v>0.103365817017048</v>
      </c>
      <c r="H190" s="17">
        <v>0.114656137891644</v>
      </c>
      <c r="I190" s="17">
        <v>0.15581109048955399</v>
      </c>
      <c r="J190" s="17">
        <v>0.13532270621338999</v>
      </c>
      <c r="K190" s="17">
        <v>0.133795791655929</v>
      </c>
      <c r="L190" s="17">
        <v>0.156029735756679</v>
      </c>
      <c r="M190" s="17"/>
      <c r="N190" s="17">
        <v>0.145026340732481</v>
      </c>
      <c r="O190" s="17">
        <v>0.147190965443281</v>
      </c>
      <c r="P190" s="17">
        <v>0.118101045463074</v>
      </c>
      <c r="Q190" s="17">
        <v>8.6196774917461499E-2</v>
      </c>
      <c r="R190" s="17">
        <v>0.14054859557948399</v>
      </c>
    </row>
    <row r="191" spans="2:18" x14ac:dyDescent="0.3">
      <c r="C191" s="17"/>
      <c r="D191" s="17"/>
      <c r="E191" s="17"/>
      <c r="F191" s="17"/>
      <c r="G191" s="17"/>
      <c r="H191" s="17"/>
      <c r="I191" s="17"/>
      <c r="J191" s="17"/>
      <c r="K191" s="17"/>
      <c r="L191" s="17"/>
      <c r="M191" s="17"/>
      <c r="N191" s="17"/>
      <c r="O191" s="17"/>
      <c r="P191" s="17"/>
      <c r="Q191" s="17"/>
      <c r="R191" s="17"/>
    </row>
    <row r="192" spans="2:18" hidden="1" x14ac:dyDescent="0.3">
      <c r="B192" s="6" t="s">
        <v>334</v>
      </c>
      <c r="C192" s="17"/>
      <c r="D192" s="17"/>
      <c r="E192" s="17"/>
      <c r="F192" s="17"/>
      <c r="G192" s="17"/>
      <c r="H192" s="17"/>
      <c r="I192" s="17"/>
      <c r="J192" s="17"/>
      <c r="K192" s="17"/>
      <c r="L192" s="17"/>
      <c r="M192" s="17"/>
      <c r="N192" s="17"/>
      <c r="O192" s="17"/>
      <c r="P192" s="17"/>
      <c r="Q192" s="17"/>
      <c r="R192" s="17"/>
    </row>
    <row r="193" spans="2:18" hidden="1" x14ac:dyDescent="0.3">
      <c r="B193" s="24" t="s">
        <v>49</v>
      </c>
      <c r="C193" s="17"/>
      <c r="D193" s="17"/>
      <c r="E193" s="17"/>
      <c r="F193" s="17"/>
      <c r="G193" s="17"/>
      <c r="H193" s="17"/>
      <c r="I193" s="17"/>
      <c r="J193" s="17"/>
      <c r="K193" s="17"/>
      <c r="L193" s="17"/>
      <c r="M193" s="17"/>
      <c r="N193" s="17"/>
      <c r="O193" s="17"/>
      <c r="P193" s="17"/>
      <c r="Q193" s="17"/>
      <c r="R193" s="17"/>
    </row>
    <row r="194" spans="2:18" hidden="1" x14ac:dyDescent="0.3">
      <c r="B194" t="s">
        <v>130</v>
      </c>
      <c r="C194" s="17">
        <v>2.5336692054014902E-3</v>
      </c>
      <c r="D194" s="17">
        <v>4.10989648597698E-3</v>
      </c>
      <c r="E194" s="17">
        <v>9.9298567725635196E-4</v>
      </c>
      <c r="F194" s="17"/>
      <c r="G194" s="17">
        <v>0</v>
      </c>
      <c r="H194" s="17">
        <v>2.9466973730918702E-3</v>
      </c>
      <c r="I194" s="17">
        <v>6.41220591037534E-3</v>
      </c>
      <c r="J194" s="17">
        <v>5.5042213649047203E-3</v>
      </c>
      <c r="K194" s="17">
        <v>0</v>
      </c>
      <c r="L194" s="17">
        <v>0</v>
      </c>
      <c r="M194" s="17"/>
      <c r="N194" s="17">
        <v>0</v>
      </c>
      <c r="O194" s="17">
        <v>4.17329217240941E-3</v>
      </c>
      <c r="P194" s="17">
        <v>5.7330368645837704E-3</v>
      </c>
      <c r="Q194" s="17">
        <v>0</v>
      </c>
      <c r="R194" s="17">
        <v>0</v>
      </c>
    </row>
    <row r="195" spans="2:18" hidden="1" x14ac:dyDescent="0.3">
      <c r="B195" t="s">
        <v>131</v>
      </c>
      <c r="C195" s="17">
        <v>1.64003416437226E-3</v>
      </c>
      <c r="D195" s="17">
        <v>2.2878953702306199E-3</v>
      </c>
      <c r="E195" s="17">
        <v>1.00678215770365E-3</v>
      </c>
      <c r="F195" s="17"/>
      <c r="G195" s="17">
        <v>0</v>
      </c>
      <c r="H195" s="17">
        <v>9.6238973471492496E-3</v>
      </c>
      <c r="I195" s="17">
        <v>0</v>
      </c>
      <c r="J195" s="17">
        <v>0</v>
      </c>
      <c r="K195" s="17">
        <v>0</v>
      </c>
      <c r="L195" s="17">
        <v>0</v>
      </c>
      <c r="M195" s="17"/>
      <c r="N195" s="17">
        <v>0</v>
      </c>
      <c r="O195" s="17">
        <v>2.1740656636099801E-3</v>
      </c>
      <c r="P195" s="17">
        <v>2.1048122597771401E-3</v>
      </c>
      <c r="Q195" s="17">
        <v>0</v>
      </c>
      <c r="R195" s="17">
        <v>3.2133218726946799E-2</v>
      </c>
    </row>
    <row r="196" spans="2:18" hidden="1" x14ac:dyDescent="0.3">
      <c r="B196" t="s">
        <v>132</v>
      </c>
      <c r="C196" s="17">
        <v>1.91090830605821E-3</v>
      </c>
      <c r="D196" s="17">
        <v>2.9265321596658499E-3</v>
      </c>
      <c r="E196" s="17">
        <v>9.1818665904212402E-4</v>
      </c>
      <c r="F196" s="17"/>
      <c r="G196" s="17">
        <v>6.8849229919498598E-3</v>
      </c>
      <c r="H196" s="17">
        <v>2.7247303543019201E-3</v>
      </c>
      <c r="I196" s="17">
        <v>0</v>
      </c>
      <c r="J196" s="17">
        <v>0</v>
      </c>
      <c r="K196" s="17">
        <v>0</v>
      </c>
      <c r="L196" s="17">
        <v>2.3560829769404398E-3</v>
      </c>
      <c r="M196" s="17"/>
      <c r="N196" s="17">
        <v>4.3353524684557202E-3</v>
      </c>
      <c r="O196" s="17">
        <v>2.1121333831709498E-3</v>
      </c>
      <c r="P196" s="17">
        <v>0</v>
      </c>
      <c r="Q196" s="17">
        <v>0</v>
      </c>
      <c r="R196" s="17">
        <v>0</v>
      </c>
    </row>
    <row r="197" spans="2:18" hidden="1" x14ac:dyDescent="0.3">
      <c r="B197" t="s">
        <v>133</v>
      </c>
      <c r="C197" s="17">
        <v>1.46829461887954E-3</v>
      </c>
      <c r="D197" s="17">
        <v>2.01682448379538E-3</v>
      </c>
      <c r="E197" s="17">
        <v>9.3213404230142098E-4</v>
      </c>
      <c r="F197" s="17"/>
      <c r="G197" s="17">
        <v>6.7170442161745697E-3</v>
      </c>
      <c r="H197" s="17">
        <v>0</v>
      </c>
      <c r="I197" s="17">
        <v>3.1611802514165898E-3</v>
      </c>
      <c r="J197" s="17">
        <v>0</v>
      </c>
      <c r="K197" s="17">
        <v>0</v>
      </c>
      <c r="L197" s="17">
        <v>0</v>
      </c>
      <c r="M197" s="17"/>
      <c r="N197" s="17">
        <v>2.21396146950257E-3</v>
      </c>
      <c r="O197" s="17">
        <v>0</v>
      </c>
      <c r="P197" s="17">
        <v>0</v>
      </c>
      <c r="Q197" s="17">
        <v>4.2727538143612197E-3</v>
      </c>
      <c r="R197" s="17">
        <v>0</v>
      </c>
    </row>
    <row r="198" spans="2:18" hidden="1" x14ac:dyDescent="0.3">
      <c r="B198" t="s">
        <v>134</v>
      </c>
      <c r="C198" s="17">
        <v>1.9670298545623002E-3</v>
      </c>
      <c r="D198" s="17">
        <v>2.0582636844839199E-3</v>
      </c>
      <c r="E198" s="17">
        <v>1.8778533375066399E-3</v>
      </c>
      <c r="F198" s="17"/>
      <c r="G198" s="17">
        <v>3.4054082563289801E-3</v>
      </c>
      <c r="H198" s="17">
        <v>5.9589626552046604E-3</v>
      </c>
      <c r="I198" s="17">
        <v>2.8194087531005999E-3</v>
      </c>
      <c r="J198" s="17">
        <v>0</v>
      </c>
      <c r="K198" s="17">
        <v>0</v>
      </c>
      <c r="L198" s="17">
        <v>0</v>
      </c>
      <c r="M198" s="17"/>
      <c r="N198" s="17">
        <v>0</v>
      </c>
      <c r="O198" s="17">
        <v>4.0189700846055502E-3</v>
      </c>
      <c r="P198" s="17">
        <v>2.01071568226359E-3</v>
      </c>
      <c r="Q198" s="17">
        <v>3.8108043660767701E-3</v>
      </c>
      <c r="R198" s="17">
        <v>0</v>
      </c>
    </row>
    <row r="199" spans="2:18" hidden="1" x14ac:dyDescent="0.3">
      <c r="B199" t="s">
        <v>135</v>
      </c>
      <c r="C199" s="17">
        <v>9.7078391213863602E-4</v>
      </c>
      <c r="D199" s="17">
        <v>0</v>
      </c>
      <c r="E199" s="17">
        <v>1.9196767534516101E-3</v>
      </c>
      <c r="F199" s="17"/>
      <c r="G199" s="17">
        <v>0</v>
      </c>
      <c r="H199" s="17">
        <v>5.6966646912884403E-3</v>
      </c>
      <c r="I199" s="17">
        <v>0</v>
      </c>
      <c r="J199" s="17">
        <v>0</v>
      </c>
      <c r="K199" s="17">
        <v>0</v>
      </c>
      <c r="L199" s="17">
        <v>0</v>
      </c>
      <c r="M199" s="17"/>
      <c r="N199" s="17">
        <v>0</v>
      </c>
      <c r="O199" s="17">
        <v>0</v>
      </c>
      <c r="P199" s="17">
        <v>0</v>
      </c>
      <c r="Q199" s="17">
        <v>3.9434059275555598E-3</v>
      </c>
      <c r="R199" s="17">
        <v>0</v>
      </c>
    </row>
    <row r="200" spans="2:18" hidden="1" x14ac:dyDescent="0.3">
      <c r="B200" t="s">
        <v>136</v>
      </c>
      <c r="C200" s="17">
        <v>2.8483129151290502E-3</v>
      </c>
      <c r="D200" s="17">
        <v>3.7375162839904498E-3</v>
      </c>
      <c r="E200" s="17">
        <v>1.97916098478322E-3</v>
      </c>
      <c r="F200" s="17"/>
      <c r="G200" s="17">
        <v>9.8698027420611595E-3</v>
      </c>
      <c r="H200" s="17">
        <v>0</v>
      </c>
      <c r="I200" s="17">
        <v>5.8788374614466401E-3</v>
      </c>
      <c r="J200" s="17">
        <v>0</v>
      </c>
      <c r="K200" s="17">
        <v>0</v>
      </c>
      <c r="L200" s="17">
        <v>2.2966227220358299E-3</v>
      </c>
      <c r="M200" s="17"/>
      <c r="N200" s="17">
        <v>4.7008112174878403E-3</v>
      </c>
      <c r="O200" s="17">
        <v>2.0063236527098701E-3</v>
      </c>
      <c r="P200" s="17">
        <v>1.68850598472523E-3</v>
      </c>
      <c r="Q200" s="17">
        <v>3.48084766508436E-3</v>
      </c>
      <c r="R200" s="17">
        <v>0</v>
      </c>
    </row>
    <row r="201" spans="2:18" hidden="1" x14ac:dyDescent="0.3">
      <c r="B201" t="s">
        <v>137</v>
      </c>
      <c r="C201" s="17">
        <v>2.4708376101498998E-3</v>
      </c>
      <c r="D201" s="17">
        <v>1.07885209900702E-3</v>
      </c>
      <c r="E201" s="17">
        <v>3.8314340005711702E-3</v>
      </c>
      <c r="F201" s="17"/>
      <c r="G201" s="17">
        <v>6.6677830287833898E-3</v>
      </c>
      <c r="H201" s="17">
        <v>0</v>
      </c>
      <c r="I201" s="17">
        <v>6.2356788693664596E-3</v>
      </c>
      <c r="J201" s="17">
        <v>0</v>
      </c>
      <c r="K201" s="17">
        <v>0</v>
      </c>
      <c r="L201" s="17">
        <v>2.3212509307090502E-3</v>
      </c>
      <c r="M201" s="17"/>
      <c r="N201" s="17">
        <v>4.7186181234275103E-3</v>
      </c>
      <c r="O201" s="17">
        <v>0</v>
      </c>
      <c r="P201" s="17">
        <v>0</v>
      </c>
      <c r="Q201" s="17">
        <v>7.78233404410419E-3</v>
      </c>
      <c r="R201" s="17">
        <v>0</v>
      </c>
    </row>
    <row r="202" spans="2:18" hidden="1" x14ac:dyDescent="0.3">
      <c r="B202" t="s">
        <v>138</v>
      </c>
      <c r="C202" s="17">
        <v>3.9200003389967999E-2</v>
      </c>
      <c r="D202" s="17">
        <v>3.0142898375527E-2</v>
      </c>
      <c r="E202" s="17">
        <v>4.8052871678946701E-2</v>
      </c>
      <c r="F202" s="17"/>
      <c r="G202" s="17">
        <v>3.7756665023535203E-2</v>
      </c>
      <c r="H202" s="17">
        <v>4.78466037256918E-2</v>
      </c>
      <c r="I202" s="17">
        <v>3.8881738389739601E-2</v>
      </c>
      <c r="J202" s="17">
        <v>2.8715351484052201E-2</v>
      </c>
      <c r="K202" s="17">
        <v>3.8835173958110397E-2</v>
      </c>
      <c r="L202" s="17">
        <v>4.2172003828951601E-2</v>
      </c>
      <c r="M202" s="17"/>
      <c r="N202" s="17">
        <v>5.8935555570074599E-2</v>
      </c>
      <c r="O202" s="17">
        <v>2.7475212776563999E-2</v>
      </c>
      <c r="P202" s="17">
        <v>2.6305386416891299E-2</v>
      </c>
      <c r="Q202" s="17">
        <v>4.86924009207991E-2</v>
      </c>
      <c r="R202" s="17">
        <v>3.0744269679253401E-2</v>
      </c>
    </row>
    <row r="203" spans="2:18" hidden="1" x14ac:dyDescent="0.3">
      <c r="B203" t="s">
        <v>139</v>
      </c>
      <c r="C203" s="17">
        <v>6.2295672589753499E-3</v>
      </c>
      <c r="D203" s="17">
        <v>5.8594131174826598E-3</v>
      </c>
      <c r="E203" s="17">
        <v>6.59137446514442E-3</v>
      </c>
      <c r="F203" s="17"/>
      <c r="G203" s="17">
        <v>1.33045494935071E-2</v>
      </c>
      <c r="H203" s="17">
        <v>2.8134604270425899E-3</v>
      </c>
      <c r="I203" s="17">
        <v>8.7797184964539393E-3</v>
      </c>
      <c r="J203" s="17">
        <v>5.4924934801697098E-3</v>
      </c>
      <c r="K203" s="17">
        <v>6.9416109148658402E-3</v>
      </c>
      <c r="L203" s="17">
        <v>2.3790765739867201E-3</v>
      </c>
      <c r="M203" s="17"/>
      <c r="N203" s="17">
        <v>1.1358092115682001E-2</v>
      </c>
      <c r="O203" s="17">
        <v>1.22100703393263E-2</v>
      </c>
      <c r="P203" s="17">
        <v>1.7661190897899999E-3</v>
      </c>
      <c r="Q203" s="17">
        <v>0</v>
      </c>
      <c r="R203" s="17">
        <v>0</v>
      </c>
    </row>
    <row r="204" spans="2:18" hidden="1" x14ac:dyDescent="0.3">
      <c r="B204" t="s">
        <v>140</v>
      </c>
      <c r="C204" s="17">
        <v>5.3341117165551805E-4</v>
      </c>
      <c r="D204" s="17">
        <v>1.0791282025498399E-3</v>
      </c>
      <c r="E204" s="17">
        <v>0</v>
      </c>
      <c r="F204" s="17"/>
      <c r="G204" s="17">
        <v>0</v>
      </c>
      <c r="H204" s="17">
        <v>0</v>
      </c>
      <c r="I204" s="17">
        <v>3.1331268201642902E-3</v>
      </c>
      <c r="J204" s="17">
        <v>0</v>
      </c>
      <c r="K204" s="17">
        <v>0</v>
      </c>
      <c r="L204" s="17">
        <v>0</v>
      </c>
      <c r="M204" s="17"/>
      <c r="N204" s="17">
        <v>0</v>
      </c>
      <c r="O204" s="17">
        <v>0</v>
      </c>
      <c r="P204" s="17">
        <v>1.9648950923264901E-3</v>
      </c>
      <c r="Q204" s="17">
        <v>0</v>
      </c>
      <c r="R204" s="17">
        <v>0</v>
      </c>
    </row>
    <row r="205" spans="2:18" hidden="1" x14ac:dyDescent="0.3">
      <c r="B205" t="s">
        <v>141</v>
      </c>
      <c r="C205" s="17">
        <v>0</v>
      </c>
      <c r="D205" s="17">
        <v>0</v>
      </c>
      <c r="E205" s="17">
        <v>0</v>
      </c>
      <c r="F205" s="17"/>
      <c r="G205" s="17">
        <v>0</v>
      </c>
      <c r="H205" s="17">
        <v>0</v>
      </c>
      <c r="I205" s="17">
        <v>0</v>
      </c>
      <c r="J205" s="17">
        <v>0</v>
      </c>
      <c r="K205" s="17">
        <v>0</v>
      </c>
      <c r="L205" s="17">
        <v>0</v>
      </c>
      <c r="M205" s="17"/>
      <c r="N205" s="17">
        <v>0</v>
      </c>
      <c r="O205" s="17">
        <v>0</v>
      </c>
      <c r="P205" s="17">
        <v>0</v>
      </c>
      <c r="Q205" s="17">
        <v>0</v>
      </c>
      <c r="R205" s="17">
        <v>0</v>
      </c>
    </row>
    <row r="206" spans="2:18" hidden="1" x14ac:dyDescent="0.3">
      <c r="B206" t="s">
        <v>142</v>
      </c>
      <c r="C206" s="17">
        <v>0</v>
      </c>
      <c r="D206" s="17">
        <v>0</v>
      </c>
      <c r="E206" s="17">
        <v>0</v>
      </c>
      <c r="F206" s="17"/>
      <c r="G206" s="17">
        <v>0</v>
      </c>
      <c r="H206" s="17">
        <v>0</v>
      </c>
      <c r="I206" s="17">
        <v>0</v>
      </c>
      <c r="J206" s="17">
        <v>0</v>
      </c>
      <c r="K206" s="17">
        <v>0</v>
      </c>
      <c r="L206" s="17">
        <v>0</v>
      </c>
      <c r="M206" s="17"/>
      <c r="N206" s="17">
        <v>0</v>
      </c>
      <c r="O206" s="17">
        <v>0</v>
      </c>
      <c r="P206" s="17">
        <v>0</v>
      </c>
      <c r="Q206" s="17">
        <v>0</v>
      </c>
      <c r="R206" s="17">
        <v>0</v>
      </c>
    </row>
    <row r="207" spans="2:18" hidden="1" x14ac:dyDescent="0.3">
      <c r="B207" t="s">
        <v>143</v>
      </c>
      <c r="C207" s="17">
        <v>9.7267146023889998E-4</v>
      </c>
      <c r="D207" s="17">
        <v>0</v>
      </c>
      <c r="E207" s="17">
        <v>1.9234092856493499E-3</v>
      </c>
      <c r="F207" s="17"/>
      <c r="G207" s="17">
        <v>3.3074164344932301E-3</v>
      </c>
      <c r="H207" s="17">
        <v>0</v>
      </c>
      <c r="I207" s="17">
        <v>0</v>
      </c>
      <c r="J207" s="17">
        <v>3.0143210113425501E-3</v>
      </c>
      <c r="K207" s="17">
        <v>0</v>
      </c>
      <c r="L207" s="17">
        <v>0</v>
      </c>
      <c r="M207" s="17"/>
      <c r="N207" s="17">
        <v>0</v>
      </c>
      <c r="O207" s="17">
        <v>2.1978198399275999E-3</v>
      </c>
      <c r="P207" s="17">
        <v>1.6870230853869299E-3</v>
      </c>
      <c r="Q207" s="17">
        <v>0</v>
      </c>
      <c r="R207" s="17">
        <v>0</v>
      </c>
    </row>
    <row r="208" spans="2:18" hidden="1" x14ac:dyDescent="0.3">
      <c r="B208" t="s">
        <v>144</v>
      </c>
      <c r="C208" s="17">
        <v>0</v>
      </c>
      <c r="D208" s="17">
        <v>0</v>
      </c>
      <c r="E208" s="17">
        <v>0</v>
      </c>
      <c r="F208" s="17"/>
      <c r="G208" s="17">
        <v>0</v>
      </c>
      <c r="H208" s="17">
        <v>0</v>
      </c>
      <c r="I208" s="17">
        <v>0</v>
      </c>
      <c r="J208" s="17">
        <v>0</v>
      </c>
      <c r="K208" s="17">
        <v>0</v>
      </c>
      <c r="L208" s="17">
        <v>0</v>
      </c>
      <c r="M208" s="17"/>
      <c r="N208" s="17">
        <v>0</v>
      </c>
      <c r="O208" s="17">
        <v>0</v>
      </c>
      <c r="P208" s="17">
        <v>0</v>
      </c>
      <c r="Q208" s="17">
        <v>0</v>
      </c>
      <c r="R208" s="17">
        <v>0</v>
      </c>
    </row>
    <row r="209" spans="2:18" hidden="1" x14ac:dyDescent="0.3">
      <c r="B209" t="s">
        <v>145</v>
      </c>
      <c r="C209" s="17">
        <v>0</v>
      </c>
      <c r="D209" s="17">
        <v>0</v>
      </c>
      <c r="E209" s="17">
        <v>0</v>
      </c>
      <c r="F209" s="17"/>
      <c r="G209" s="17">
        <v>0</v>
      </c>
      <c r="H209" s="17">
        <v>0</v>
      </c>
      <c r="I209" s="17">
        <v>0</v>
      </c>
      <c r="J209" s="17">
        <v>0</v>
      </c>
      <c r="K209" s="17">
        <v>0</v>
      </c>
      <c r="L209" s="17">
        <v>0</v>
      </c>
      <c r="M209" s="17"/>
      <c r="N209" s="17">
        <v>0</v>
      </c>
      <c r="O209" s="17">
        <v>0</v>
      </c>
      <c r="P209" s="17">
        <v>0</v>
      </c>
      <c r="Q209" s="17">
        <v>0</v>
      </c>
      <c r="R209" s="17">
        <v>0</v>
      </c>
    </row>
    <row r="210" spans="2:18" hidden="1" x14ac:dyDescent="0.3">
      <c r="B210" t="s">
        <v>146</v>
      </c>
      <c r="C210" s="17">
        <v>6.9392430843587503E-3</v>
      </c>
      <c r="D210" s="17">
        <v>7.2325000134176101E-3</v>
      </c>
      <c r="E210" s="17">
        <v>6.6525990669106701E-3</v>
      </c>
      <c r="F210" s="17"/>
      <c r="G210" s="17">
        <v>1.3363300078313E-2</v>
      </c>
      <c r="H210" s="17">
        <v>1.23623792523556E-2</v>
      </c>
      <c r="I210" s="17">
        <v>0</v>
      </c>
      <c r="J210" s="17">
        <v>2.88064429790179E-3</v>
      </c>
      <c r="K210" s="17">
        <v>1.07171848725426E-2</v>
      </c>
      <c r="L210" s="17">
        <v>4.6885901405953898E-3</v>
      </c>
      <c r="M210" s="17"/>
      <c r="N210" s="17">
        <v>8.9358553971578703E-3</v>
      </c>
      <c r="O210" s="17">
        <v>8.3475686990311798E-3</v>
      </c>
      <c r="P210" s="17">
        <v>7.6443073779591496E-3</v>
      </c>
      <c r="Q210" s="17">
        <v>4.0193139459271101E-3</v>
      </c>
      <c r="R210" s="17">
        <v>0</v>
      </c>
    </row>
    <row r="211" spans="2:18" hidden="1" x14ac:dyDescent="0.3">
      <c r="B211" t="s">
        <v>147</v>
      </c>
      <c r="C211" s="17">
        <v>0</v>
      </c>
      <c r="D211" s="17">
        <v>0</v>
      </c>
      <c r="E211" s="17">
        <v>0</v>
      </c>
      <c r="F211" s="17"/>
      <c r="G211" s="17">
        <v>0</v>
      </c>
      <c r="H211" s="17">
        <v>0</v>
      </c>
      <c r="I211" s="17">
        <v>0</v>
      </c>
      <c r="J211" s="17">
        <v>0</v>
      </c>
      <c r="K211" s="17">
        <v>0</v>
      </c>
      <c r="L211" s="17">
        <v>0</v>
      </c>
      <c r="M211" s="17"/>
      <c r="N211" s="17">
        <v>0</v>
      </c>
      <c r="O211" s="17">
        <v>0</v>
      </c>
      <c r="P211" s="17">
        <v>0</v>
      </c>
      <c r="Q211" s="17">
        <v>0</v>
      </c>
      <c r="R211" s="17">
        <v>0</v>
      </c>
    </row>
    <row r="212" spans="2:18" hidden="1" x14ac:dyDescent="0.3">
      <c r="B212" t="s">
        <v>148</v>
      </c>
      <c r="C212" s="17">
        <v>4.6768063691978698E-4</v>
      </c>
      <c r="D212" s="17">
        <v>0</v>
      </c>
      <c r="E212" s="17">
        <v>9.2481512673249402E-4</v>
      </c>
      <c r="F212" s="17"/>
      <c r="G212" s="17">
        <v>0</v>
      </c>
      <c r="H212" s="17">
        <v>0</v>
      </c>
      <c r="I212" s="17">
        <v>0</v>
      </c>
      <c r="J212" s="17">
        <v>0</v>
      </c>
      <c r="K212" s="17">
        <v>0</v>
      </c>
      <c r="L212" s="17">
        <v>2.2340549347823501E-3</v>
      </c>
      <c r="M212" s="17"/>
      <c r="N212" s="17">
        <v>0</v>
      </c>
      <c r="O212" s="17">
        <v>0</v>
      </c>
      <c r="P212" s="17">
        <v>1.7227674205017899E-3</v>
      </c>
      <c r="Q212" s="17">
        <v>0</v>
      </c>
      <c r="R212" s="17">
        <v>0</v>
      </c>
    </row>
    <row r="213" spans="2:18" hidden="1" x14ac:dyDescent="0.3">
      <c r="B213" t="s">
        <v>149</v>
      </c>
      <c r="C213" s="17">
        <v>0</v>
      </c>
      <c r="D213" s="17">
        <v>0</v>
      </c>
      <c r="E213" s="17">
        <v>0</v>
      </c>
      <c r="F213" s="17"/>
      <c r="G213" s="17">
        <v>0</v>
      </c>
      <c r="H213" s="17">
        <v>0</v>
      </c>
      <c r="I213" s="17">
        <v>0</v>
      </c>
      <c r="J213" s="17">
        <v>0</v>
      </c>
      <c r="K213" s="17">
        <v>0</v>
      </c>
      <c r="L213" s="17">
        <v>0</v>
      </c>
      <c r="M213" s="17"/>
      <c r="N213" s="17">
        <v>0</v>
      </c>
      <c r="O213" s="17">
        <v>0</v>
      </c>
      <c r="P213" s="17">
        <v>0</v>
      </c>
      <c r="Q213" s="17">
        <v>0</v>
      </c>
      <c r="R213" s="17">
        <v>0</v>
      </c>
    </row>
    <row r="214" spans="2:18" hidden="1" x14ac:dyDescent="0.3">
      <c r="B214" t="s">
        <v>150</v>
      </c>
      <c r="C214" s="17">
        <v>0</v>
      </c>
      <c r="D214" s="17">
        <v>0</v>
      </c>
      <c r="E214" s="17">
        <v>0</v>
      </c>
      <c r="F214" s="17"/>
      <c r="G214" s="17">
        <v>0</v>
      </c>
      <c r="H214" s="17">
        <v>0</v>
      </c>
      <c r="I214" s="17">
        <v>0</v>
      </c>
      <c r="J214" s="17">
        <v>0</v>
      </c>
      <c r="K214" s="17">
        <v>0</v>
      </c>
      <c r="L214" s="17">
        <v>0</v>
      </c>
      <c r="M214" s="17"/>
      <c r="N214" s="17">
        <v>0</v>
      </c>
      <c r="O214" s="17">
        <v>0</v>
      </c>
      <c r="P214" s="17">
        <v>0</v>
      </c>
      <c r="Q214" s="17">
        <v>0</v>
      </c>
      <c r="R214" s="17">
        <v>0</v>
      </c>
    </row>
    <row r="215" spans="2:18" hidden="1" x14ac:dyDescent="0.3">
      <c r="B215" t="s">
        <v>151</v>
      </c>
      <c r="C215" s="17">
        <v>0</v>
      </c>
      <c r="D215" s="17">
        <v>0</v>
      </c>
      <c r="E215" s="17">
        <v>0</v>
      </c>
      <c r="F215" s="17"/>
      <c r="G215" s="17">
        <v>0</v>
      </c>
      <c r="H215" s="17">
        <v>0</v>
      </c>
      <c r="I215" s="17">
        <v>0</v>
      </c>
      <c r="J215" s="17">
        <v>0</v>
      </c>
      <c r="K215" s="17">
        <v>0</v>
      </c>
      <c r="L215" s="17">
        <v>0</v>
      </c>
      <c r="M215" s="17"/>
      <c r="N215" s="17">
        <v>0</v>
      </c>
      <c r="O215" s="17">
        <v>0</v>
      </c>
      <c r="P215" s="17">
        <v>0</v>
      </c>
      <c r="Q215" s="17">
        <v>0</v>
      </c>
      <c r="R215" s="17">
        <v>0</v>
      </c>
    </row>
    <row r="216" spans="2:18" hidden="1" x14ac:dyDescent="0.3">
      <c r="B216" t="s">
        <v>152</v>
      </c>
      <c r="C216" s="17">
        <v>0</v>
      </c>
      <c r="D216" s="17">
        <v>0</v>
      </c>
      <c r="E216" s="17">
        <v>0</v>
      </c>
      <c r="F216" s="17"/>
      <c r="G216" s="17">
        <v>0</v>
      </c>
      <c r="H216" s="17">
        <v>0</v>
      </c>
      <c r="I216" s="17">
        <v>0</v>
      </c>
      <c r="J216" s="17">
        <v>0</v>
      </c>
      <c r="K216" s="17">
        <v>0</v>
      </c>
      <c r="L216" s="17">
        <v>0</v>
      </c>
      <c r="M216" s="17"/>
      <c r="N216" s="17">
        <v>0</v>
      </c>
      <c r="O216" s="17">
        <v>0</v>
      </c>
      <c r="P216" s="17">
        <v>0</v>
      </c>
      <c r="Q216" s="17">
        <v>0</v>
      </c>
      <c r="R216" s="17">
        <v>0</v>
      </c>
    </row>
    <row r="217" spans="2:18" hidden="1" x14ac:dyDescent="0.3">
      <c r="B217" t="s">
        <v>153</v>
      </c>
      <c r="C217" s="17">
        <v>0</v>
      </c>
      <c r="D217" s="17">
        <v>0</v>
      </c>
      <c r="E217" s="17">
        <v>0</v>
      </c>
      <c r="F217" s="17"/>
      <c r="G217" s="17">
        <v>0</v>
      </c>
      <c r="H217" s="17">
        <v>0</v>
      </c>
      <c r="I217" s="17">
        <v>0</v>
      </c>
      <c r="J217" s="17">
        <v>0</v>
      </c>
      <c r="K217" s="17">
        <v>0</v>
      </c>
      <c r="L217" s="17">
        <v>0</v>
      </c>
      <c r="M217" s="17"/>
      <c r="N217" s="17">
        <v>0</v>
      </c>
      <c r="O217" s="17">
        <v>0</v>
      </c>
      <c r="P217" s="17">
        <v>0</v>
      </c>
      <c r="Q217" s="17">
        <v>0</v>
      </c>
      <c r="R217" s="17">
        <v>0</v>
      </c>
    </row>
    <row r="218" spans="2:18" hidden="1" x14ac:dyDescent="0.3">
      <c r="B218" t="s">
        <v>154</v>
      </c>
      <c r="C218" s="17">
        <v>4.6984900473313402E-4</v>
      </c>
      <c r="D218" s="17">
        <v>9.5053748194637105E-4</v>
      </c>
      <c r="E218" s="17">
        <v>0</v>
      </c>
      <c r="F218" s="17"/>
      <c r="G218" s="17">
        <v>3.3931528724676502E-3</v>
      </c>
      <c r="H218" s="17">
        <v>0</v>
      </c>
      <c r="I218" s="17">
        <v>0</v>
      </c>
      <c r="J218" s="17">
        <v>0</v>
      </c>
      <c r="K218" s="17">
        <v>0</v>
      </c>
      <c r="L218" s="17">
        <v>0</v>
      </c>
      <c r="M218" s="17"/>
      <c r="N218" s="17">
        <v>2.2067621976666701E-3</v>
      </c>
      <c r="O218" s="17">
        <v>0</v>
      </c>
      <c r="P218" s="17">
        <v>0</v>
      </c>
      <c r="Q218" s="17">
        <v>0</v>
      </c>
      <c r="R218" s="17">
        <v>0</v>
      </c>
    </row>
    <row r="219" spans="2:18" hidden="1" x14ac:dyDescent="0.3">
      <c r="B219" t="s">
        <v>155</v>
      </c>
      <c r="C219" s="17">
        <v>0</v>
      </c>
      <c r="D219" s="17">
        <v>0</v>
      </c>
      <c r="E219" s="17">
        <v>0</v>
      </c>
      <c r="F219" s="17"/>
      <c r="G219" s="17">
        <v>0</v>
      </c>
      <c r="H219" s="17">
        <v>0</v>
      </c>
      <c r="I219" s="17">
        <v>0</v>
      </c>
      <c r="J219" s="17">
        <v>0</v>
      </c>
      <c r="K219" s="17">
        <v>0</v>
      </c>
      <c r="L219" s="17">
        <v>0</v>
      </c>
      <c r="M219" s="17"/>
      <c r="N219" s="17">
        <v>0</v>
      </c>
      <c r="O219" s="17">
        <v>0</v>
      </c>
      <c r="P219" s="17">
        <v>0</v>
      </c>
      <c r="Q219" s="17">
        <v>0</v>
      </c>
      <c r="R219" s="17">
        <v>0</v>
      </c>
    </row>
    <row r="220" spans="2:18" hidden="1" x14ac:dyDescent="0.3">
      <c r="B220" t="s">
        <v>156</v>
      </c>
      <c r="C220" s="17">
        <v>9.8752480836195792E-4</v>
      </c>
      <c r="D220" s="17">
        <v>1.99783193162897E-3</v>
      </c>
      <c r="E220" s="17">
        <v>0</v>
      </c>
      <c r="F220" s="17"/>
      <c r="G220" s="17">
        <v>0</v>
      </c>
      <c r="H220" s="17">
        <v>0</v>
      </c>
      <c r="I220" s="17">
        <v>0</v>
      </c>
      <c r="J220" s="17">
        <v>2.9259361763182301E-3</v>
      </c>
      <c r="K220" s="17">
        <v>3.4659108588152099E-3</v>
      </c>
      <c r="L220" s="17">
        <v>0</v>
      </c>
      <c r="M220" s="17"/>
      <c r="N220" s="17">
        <v>0</v>
      </c>
      <c r="O220" s="17">
        <v>2.13337615817167E-3</v>
      </c>
      <c r="P220" s="17">
        <v>0</v>
      </c>
      <c r="Q220" s="17">
        <v>0</v>
      </c>
      <c r="R220" s="17">
        <v>2.8021951495398201E-2</v>
      </c>
    </row>
    <row r="221" spans="2:18" hidden="1" x14ac:dyDescent="0.3">
      <c r="B221" t="s">
        <v>157</v>
      </c>
      <c r="C221" s="17">
        <v>0</v>
      </c>
      <c r="D221" s="17">
        <v>0</v>
      </c>
      <c r="E221" s="17">
        <v>0</v>
      </c>
      <c r="F221" s="17"/>
      <c r="G221" s="17">
        <v>0</v>
      </c>
      <c r="H221" s="17">
        <v>0</v>
      </c>
      <c r="I221" s="17">
        <v>0</v>
      </c>
      <c r="J221" s="17">
        <v>0</v>
      </c>
      <c r="K221" s="17">
        <v>0</v>
      </c>
      <c r="L221" s="17">
        <v>0</v>
      </c>
      <c r="M221" s="17"/>
      <c r="N221" s="17">
        <v>0</v>
      </c>
      <c r="O221" s="17">
        <v>0</v>
      </c>
      <c r="P221" s="17">
        <v>0</v>
      </c>
      <c r="Q221" s="17">
        <v>0</v>
      </c>
      <c r="R221" s="17">
        <v>0</v>
      </c>
    </row>
    <row r="222" spans="2:18" hidden="1" x14ac:dyDescent="0.3">
      <c r="B222" t="s">
        <v>158</v>
      </c>
      <c r="C222" s="17">
        <v>0</v>
      </c>
      <c r="D222" s="17">
        <v>0</v>
      </c>
      <c r="E222" s="17">
        <v>0</v>
      </c>
      <c r="F222" s="17"/>
      <c r="G222" s="17">
        <v>0</v>
      </c>
      <c r="H222" s="17">
        <v>0</v>
      </c>
      <c r="I222" s="17">
        <v>0</v>
      </c>
      <c r="J222" s="17">
        <v>0</v>
      </c>
      <c r="K222" s="17">
        <v>0</v>
      </c>
      <c r="L222" s="17">
        <v>0</v>
      </c>
      <c r="M222" s="17"/>
      <c r="N222" s="17">
        <v>0</v>
      </c>
      <c r="O222" s="17">
        <v>0</v>
      </c>
      <c r="P222" s="17">
        <v>0</v>
      </c>
      <c r="Q222" s="17">
        <v>0</v>
      </c>
      <c r="R222" s="17">
        <v>0</v>
      </c>
    </row>
    <row r="223" spans="2:18" hidden="1" x14ac:dyDescent="0.3">
      <c r="B223" t="s">
        <v>159</v>
      </c>
      <c r="C223" s="17">
        <v>0</v>
      </c>
      <c r="D223" s="17">
        <v>0</v>
      </c>
      <c r="E223" s="17">
        <v>0</v>
      </c>
      <c r="F223" s="17"/>
      <c r="G223" s="17">
        <v>0</v>
      </c>
      <c r="H223" s="17">
        <v>0</v>
      </c>
      <c r="I223" s="17">
        <v>0</v>
      </c>
      <c r="J223" s="17">
        <v>0</v>
      </c>
      <c r="K223" s="17">
        <v>0</v>
      </c>
      <c r="L223" s="17">
        <v>0</v>
      </c>
      <c r="M223" s="17"/>
      <c r="N223" s="17">
        <v>0</v>
      </c>
      <c r="O223" s="17">
        <v>0</v>
      </c>
      <c r="P223" s="17">
        <v>0</v>
      </c>
      <c r="Q223" s="17">
        <v>0</v>
      </c>
      <c r="R223" s="17">
        <v>0</v>
      </c>
    </row>
    <row r="224" spans="2:18" hidden="1" x14ac:dyDescent="0.3">
      <c r="B224" t="s">
        <v>160</v>
      </c>
      <c r="C224" s="17">
        <v>0</v>
      </c>
      <c r="D224" s="17">
        <v>0</v>
      </c>
      <c r="E224" s="17">
        <v>0</v>
      </c>
      <c r="F224" s="17"/>
      <c r="G224" s="17">
        <v>0</v>
      </c>
      <c r="H224" s="17">
        <v>0</v>
      </c>
      <c r="I224" s="17">
        <v>0</v>
      </c>
      <c r="J224" s="17">
        <v>0</v>
      </c>
      <c r="K224" s="17">
        <v>0</v>
      </c>
      <c r="L224" s="17">
        <v>0</v>
      </c>
      <c r="M224" s="17"/>
      <c r="N224" s="17">
        <v>0</v>
      </c>
      <c r="O224" s="17">
        <v>0</v>
      </c>
      <c r="P224" s="17">
        <v>0</v>
      </c>
      <c r="Q224" s="17">
        <v>0</v>
      </c>
      <c r="R224" s="17">
        <v>0</v>
      </c>
    </row>
    <row r="225" spans="2:18" hidden="1" x14ac:dyDescent="0.3">
      <c r="B225" t="s">
        <v>161</v>
      </c>
      <c r="C225" s="17">
        <v>2.1682476212154699E-2</v>
      </c>
      <c r="D225" s="17">
        <v>1.4393624389552301E-2</v>
      </c>
      <c r="E225" s="17">
        <v>2.8806965224979102E-2</v>
      </c>
      <c r="F225" s="17"/>
      <c r="G225" s="17">
        <v>6.9906516631836396E-3</v>
      </c>
      <c r="H225" s="17">
        <v>3.0390990156984699E-2</v>
      </c>
      <c r="I225" s="17">
        <v>1.7989263373770301E-2</v>
      </c>
      <c r="J225" s="17">
        <v>1.46100542371738E-2</v>
      </c>
      <c r="K225" s="17">
        <v>2.23156779326757E-2</v>
      </c>
      <c r="L225" s="17">
        <v>3.2657697429033801E-2</v>
      </c>
      <c r="M225" s="17"/>
      <c r="N225" s="17">
        <v>1.16276133111056E-2</v>
      </c>
      <c r="O225" s="17">
        <v>1.3278241080249401E-2</v>
      </c>
      <c r="P225" s="17">
        <v>2.04808121787593E-2</v>
      </c>
      <c r="Q225" s="17">
        <v>3.2705022098622701E-2</v>
      </c>
      <c r="R225" s="17">
        <v>2.9934737369577798E-2</v>
      </c>
    </row>
    <row r="226" spans="2:18" hidden="1" x14ac:dyDescent="0.3">
      <c r="B226" t="s">
        <v>162</v>
      </c>
      <c r="C226" s="17">
        <v>0</v>
      </c>
      <c r="D226" s="17">
        <v>0</v>
      </c>
      <c r="E226" s="17">
        <v>0</v>
      </c>
      <c r="F226" s="17"/>
      <c r="G226" s="17">
        <v>0</v>
      </c>
      <c r="H226" s="17">
        <v>0</v>
      </c>
      <c r="I226" s="17">
        <v>0</v>
      </c>
      <c r="J226" s="17">
        <v>0</v>
      </c>
      <c r="K226" s="17">
        <v>0</v>
      </c>
      <c r="L226" s="17">
        <v>0</v>
      </c>
      <c r="M226" s="17"/>
      <c r="N226" s="17">
        <v>0</v>
      </c>
      <c r="O226" s="17">
        <v>0</v>
      </c>
      <c r="P226" s="17">
        <v>0</v>
      </c>
      <c r="Q226" s="17">
        <v>0</v>
      </c>
      <c r="R226" s="17">
        <v>0</v>
      </c>
    </row>
    <row r="227" spans="2:18" hidden="1" x14ac:dyDescent="0.3">
      <c r="B227" t="s">
        <v>163</v>
      </c>
      <c r="C227" s="17">
        <v>4.64717343211629E-4</v>
      </c>
      <c r="D227" s="17">
        <v>0</v>
      </c>
      <c r="E227" s="17">
        <v>9.1895536126453397E-4</v>
      </c>
      <c r="F227" s="17"/>
      <c r="G227" s="17">
        <v>3.35609306845228E-3</v>
      </c>
      <c r="H227" s="17">
        <v>0</v>
      </c>
      <c r="I227" s="17">
        <v>0</v>
      </c>
      <c r="J227" s="17">
        <v>0</v>
      </c>
      <c r="K227" s="17">
        <v>0</v>
      </c>
      <c r="L227" s="17">
        <v>0</v>
      </c>
      <c r="M227" s="17"/>
      <c r="N227" s="17">
        <v>0</v>
      </c>
      <c r="O227" s="17">
        <v>0</v>
      </c>
      <c r="P227" s="17">
        <v>1.71185171124469E-3</v>
      </c>
      <c r="Q227" s="17">
        <v>0</v>
      </c>
      <c r="R227" s="17">
        <v>0</v>
      </c>
    </row>
    <row r="228" spans="2:18" hidden="1" x14ac:dyDescent="0.3">
      <c r="B228" t="s">
        <v>164</v>
      </c>
      <c r="C228" s="17">
        <v>4.9361376676801795E-4</v>
      </c>
      <c r="D228" s="17">
        <v>0</v>
      </c>
      <c r="E228" s="17">
        <v>9.7609659719301897E-4</v>
      </c>
      <c r="F228" s="17"/>
      <c r="G228" s="17">
        <v>3.56477709588806E-3</v>
      </c>
      <c r="H228" s="17">
        <v>0</v>
      </c>
      <c r="I228" s="17">
        <v>0</v>
      </c>
      <c r="J228" s="17">
        <v>0</v>
      </c>
      <c r="K228" s="17">
        <v>0</v>
      </c>
      <c r="L228" s="17">
        <v>0</v>
      </c>
      <c r="M228" s="17"/>
      <c r="N228" s="17">
        <v>0</v>
      </c>
      <c r="O228" s="17">
        <v>0</v>
      </c>
      <c r="P228" s="17">
        <v>1.8182957526312099E-3</v>
      </c>
      <c r="Q228" s="17">
        <v>0</v>
      </c>
      <c r="R228" s="17">
        <v>0</v>
      </c>
    </row>
    <row r="229" spans="2:18" hidden="1" x14ac:dyDescent="0.3">
      <c r="B229" t="s">
        <v>165</v>
      </c>
      <c r="C229" s="17">
        <v>5.1509034691469896E-4</v>
      </c>
      <c r="D229" s="17">
        <v>1.0420638894601301E-3</v>
      </c>
      <c r="E229" s="17">
        <v>0</v>
      </c>
      <c r="F229" s="17"/>
      <c r="G229" s="17">
        <v>3.7198765403508301E-3</v>
      </c>
      <c r="H229" s="17">
        <v>0</v>
      </c>
      <c r="I229" s="17">
        <v>0</v>
      </c>
      <c r="J229" s="17">
        <v>0</v>
      </c>
      <c r="K229" s="17">
        <v>0</v>
      </c>
      <c r="L229" s="17">
        <v>0</v>
      </c>
      <c r="M229" s="17"/>
      <c r="N229" s="17">
        <v>0</v>
      </c>
      <c r="O229" s="17">
        <v>2.1995107702408902E-3</v>
      </c>
      <c r="P229" s="17">
        <v>0</v>
      </c>
      <c r="Q229" s="17">
        <v>0</v>
      </c>
      <c r="R229" s="17">
        <v>0</v>
      </c>
    </row>
    <row r="230" spans="2:18" hidden="1" x14ac:dyDescent="0.3">
      <c r="B230" t="s">
        <v>166</v>
      </c>
      <c r="C230" s="17">
        <v>8.5907739797760702E-2</v>
      </c>
      <c r="D230" s="17">
        <v>7.4199855267539E-2</v>
      </c>
      <c r="E230" s="17">
        <v>9.7351612814951596E-2</v>
      </c>
      <c r="F230" s="17"/>
      <c r="G230" s="17">
        <v>0.116784702718569</v>
      </c>
      <c r="H230" s="17">
        <v>7.8495074288104899E-2</v>
      </c>
      <c r="I230" s="17">
        <v>9.3901050120346802E-2</v>
      </c>
      <c r="J230" s="17">
        <v>7.1730687045695005E-2</v>
      </c>
      <c r="K230" s="17">
        <v>8.3803072812634105E-2</v>
      </c>
      <c r="L230" s="17">
        <v>7.7996518802611603E-2</v>
      </c>
      <c r="M230" s="17"/>
      <c r="N230" s="17">
        <v>9.0038266251525806E-2</v>
      </c>
      <c r="O230" s="17">
        <v>0.11188436429920499</v>
      </c>
      <c r="P230" s="17">
        <v>7.3330808358772301E-2</v>
      </c>
      <c r="Q230" s="17">
        <v>6.8503001122402304E-2</v>
      </c>
      <c r="R230" s="17">
        <v>0</v>
      </c>
    </row>
    <row r="231" spans="2:18" hidden="1" x14ac:dyDescent="0.3">
      <c r="B231" t="s">
        <v>167</v>
      </c>
      <c r="C231" s="17">
        <v>0</v>
      </c>
      <c r="D231" s="17">
        <v>0</v>
      </c>
      <c r="E231" s="17">
        <v>0</v>
      </c>
      <c r="F231" s="17"/>
      <c r="G231" s="17">
        <v>0</v>
      </c>
      <c r="H231" s="17">
        <v>0</v>
      </c>
      <c r="I231" s="17">
        <v>0</v>
      </c>
      <c r="J231" s="17">
        <v>0</v>
      </c>
      <c r="K231" s="17">
        <v>0</v>
      </c>
      <c r="L231" s="17">
        <v>0</v>
      </c>
      <c r="M231" s="17"/>
      <c r="N231" s="17">
        <v>0</v>
      </c>
      <c r="O231" s="17">
        <v>0</v>
      </c>
      <c r="P231" s="17">
        <v>0</v>
      </c>
      <c r="Q231" s="17">
        <v>0</v>
      </c>
      <c r="R231" s="17">
        <v>0</v>
      </c>
    </row>
    <row r="232" spans="2:18" hidden="1" x14ac:dyDescent="0.3">
      <c r="B232" t="s">
        <v>168</v>
      </c>
      <c r="C232" s="17">
        <v>0</v>
      </c>
      <c r="D232" s="17">
        <v>0</v>
      </c>
      <c r="E232" s="17">
        <v>0</v>
      </c>
      <c r="F232" s="17"/>
      <c r="G232" s="17">
        <v>0</v>
      </c>
      <c r="H232" s="17">
        <v>0</v>
      </c>
      <c r="I232" s="17">
        <v>0</v>
      </c>
      <c r="J232" s="17">
        <v>0</v>
      </c>
      <c r="K232" s="17">
        <v>0</v>
      </c>
      <c r="L232" s="17">
        <v>0</v>
      </c>
      <c r="M232" s="17"/>
      <c r="N232" s="17">
        <v>0</v>
      </c>
      <c r="O232" s="17">
        <v>0</v>
      </c>
      <c r="P232" s="17">
        <v>0</v>
      </c>
      <c r="Q232" s="17">
        <v>0</v>
      </c>
      <c r="R232" s="17">
        <v>0</v>
      </c>
    </row>
    <row r="233" spans="2:18" hidden="1" x14ac:dyDescent="0.3">
      <c r="B233" t="s">
        <v>169</v>
      </c>
      <c r="C233" s="17">
        <v>0</v>
      </c>
      <c r="D233" s="17">
        <v>0</v>
      </c>
      <c r="E233" s="17">
        <v>0</v>
      </c>
      <c r="F233" s="17"/>
      <c r="G233" s="17">
        <v>0</v>
      </c>
      <c r="H233" s="17">
        <v>0</v>
      </c>
      <c r="I233" s="17">
        <v>0</v>
      </c>
      <c r="J233" s="17">
        <v>0</v>
      </c>
      <c r="K233" s="17">
        <v>0</v>
      </c>
      <c r="L233" s="17">
        <v>0</v>
      </c>
      <c r="M233" s="17"/>
      <c r="N233" s="17">
        <v>0</v>
      </c>
      <c r="O233" s="17">
        <v>0</v>
      </c>
      <c r="P233" s="17">
        <v>0</v>
      </c>
      <c r="Q233" s="17">
        <v>0</v>
      </c>
      <c r="R233" s="17">
        <v>0</v>
      </c>
    </row>
    <row r="234" spans="2:18" hidden="1" x14ac:dyDescent="0.3">
      <c r="B234" t="s">
        <v>170</v>
      </c>
      <c r="C234" s="17">
        <v>0</v>
      </c>
      <c r="D234" s="17">
        <v>0</v>
      </c>
      <c r="E234" s="17">
        <v>0</v>
      </c>
      <c r="F234" s="17"/>
      <c r="G234" s="17">
        <v>0</v>
      </c>
      <c r="H234" s="17">
        <v>0</v>
      </c>
      <c r="I234" s="17">
        <v>0</v>
      </c>
      <c r="J234" s="17">
        <v>0</v>
      </c>
      <c r="K234" s="17">
        <v>0</v>
      </c>
      <c r="L234" s="17">
        <v>0</v>
      </c>
      <c r="M234" s="17"/>
      <c r="N234" s="17">
        <v>0</v>
      </c>
      <c r="O234" s="17">
        <v>0</v>
      </c>
      <c r="P234" s="17">
        <v>0</v>
      </c>
      <c r="Q234" s="17">
        <v>0</v>
      </c>
      <c r="R234" s="17">
        <v>0</v>
      </c>
    </row>
    <row r="235" spans="2:18" hidden="1" x14ac:dyDescent="0.3">
      <c r="B235" t="s">
        <v>171</v>
      </c>
      <c r="C235" s="17">
        <v>0</v>
      </c>
      <c r="D235" s="17">
        <v>0</v>
      </c>
      <c r="E235" s="17">
        <v>0</v>
      </c>
      <c r="F235" s="17"/>
      <c r="G235" s="17">
        <v>0</v>
      </c>
      <c r="H235" s="17">
        <v>0</v>
      </c>
      <c r="I235" s="17">
        <v>0</v>
      </c>
      <c r="J235" s="17">
        <v>0</v>
      </c>
      <c r="K235" s="17">
        <v>0</v>
      </c>
      <c r="L235" s="17">
        <v>0</v>
      </c>
      <c r="M235" s="17"/>
      <c r="N235" s="17">
        <v>0</v>
      </c>
      <c r="O235" s="17">
        <v>0</v>
      </c>
      <c r="P235" s="17">
        <v>0</v>
      </c>
      <c r="Q235" s="17">
        <v>0</v>
      </c>
      <c r="R235" s="17">
        <v>0</v>
      </c>
    </row>
    <row r="236" spans="2:18" hidden="1" x14ac:dyDescent="0.3">
      <c r="B236" t="s">
        <v>172</v>
      </c>
      <c r="C236" s="17">
        <v>5.0313636474711104E-4</v>
      </c>
      <c r="D236" s="17">
        <v>0</v>
      </c>
      <c r="E236" s="17">
        <v>9.9492705961040499E-4</v>
      </c>
      <c r="F236" s="17"/>
      <c r="G236" s="17">
        <v>3.6335473398613699E-3</v>
      </c>
      <c r="H236" s="17">
        <v>0</v>
      </c>
      <c r="I236" s="17">
        <v>0</v>
      </c>
      <c r="J236" s="17">
        <v>0</v>
      </c>
      <c r="K236" s="17">
        <v>0</v>
      </c>
      <c r="L236" s="17">
        <v>0</v>
      </c>
      <c r="M236" s="17"/>
      <c r="N236" s="17">
        <v>0</v>
      </c>
      <c r="O236" s="17">
        <v>0</v>
      </c>
      <c r="P236" s="17">
        <v>0</v>
      </c>
      <c r="Q236" s="17">
        <v>3.9944793929161497E-3</v>
      </c>
      <c r="R236" s="17">
        <v>0</v>
      </c>
    </row>
    <row r="237" spans="2:18" hidden="1" x14ac:dyDescent="0.3">
      <c r="B237" t="s">
        <v>173</v>
      </c>
      <c r="C237" s="17">
        <v>0</v>
      </c>
      <c r="D237" s="17">
        <v>0</v>
      </c>
      <c r="E237" s="17">
        <v>0</v>
      </c>
      <c r="F237" s="17"/>
      <c r="G237" s="17">
        <v>0</v>
      </c>
      <c r="H237" s="17">
        <v>0</v>
      </c>
      <c r="I237" s="17">
        <v>0</v>
      </c>
      <c r="J237" s="17">
        <v>0</v>
      </c>
      <c r="K237" s="17">
        <v>0</v>
      </c>
      <c r="L237" s="17">
        <v>0</v>
      </c>
      <c r="M237" s="17"/>
      <c r="N237" s="17">
        <v>0</v>
      </c>
      <c r="O237" s="17">
        <v>0</v>
      </c>
      <c r="P237" s="17">
        <v>0</v>
      </c>
      <c r="Q237" s="17">
        <v>0</v>
      </c>
      <c r="R237" s="17">
        <v>0</v>
      </c>
    </row>
    <row r="238" spans="2:18" hidden="1" x14ac:dyDescent="0.3">
      <c r="B238" t="s">
        <v>174</v>
      </c>
      <c r="C238" s="17">
        <v>0</v>
      </c>
      <c r="D238" s="17">
        <v>0</v>
      </c>
      <c r="E238" s="17">
        <v>0</v>
      </c>
      <c r="F238" s="17"/>
      <c r="G238" s="17">
        <v>0</v>
      </c>
      <c r="H238" s="17">
        <v>0</v>
      </c>
      <c r="I238" s="17">
        <v>0</v>
      </c>
      <c r="J238" s="17">
        <v>0</v>
      </c>
      <c r="K238" s="17">
        <v>0</v>
      </c>
      <c r="L238" s="17">
        <v>0</v>
      </c>
      <c r="M238" s="17"/>
      <c r="N238" s="17">
        <v>0</v>
      </c>
      <c r="O238" s="17">
        <v>0</v>
      </c>
      <c r="P238" s="17">
        <v>0</v>
      </c>
      <c r="Q238" s="17">
        <v>0</v>
      </c>
      <c r="R238" s="17">
        <v>0</v>
      </c>
    </row>
    <row r="239" spans="2:18" hidden="1" x14ac:dyDescent="0.3">
      <c r="B239" t="s">
        <v>175</v>
      </c>
      <c r="C239" s="17">
        <v>0</v>
      </c>
      <c r="D239" s="17">
        <v>0</v>
      </c>
      <c r="E239" s="17">
        <v>0</v>
      </c>
      <c r="F239" s="17"/>
      <c r="G239" s="17">
        <v>0</v>
      </c>
      <c r="H239" s="17">
        <v>0</v>
      </c>
      <c r="I239" s="17">
        <v>0</v>
      </c>
      <c r="J239" s="17">
        <v>0</v>
      </c>
      <c r="K239" s="17">
        <v>0</v>
      </c>
      <c r="L239" s="17">
        <v>0</v>
      </c>
      <c r="M239" s="17"/>
      <c r="N239" s="17">
        <v>0</v>
      </c>
      <c r="O239" s="17">
        <v>0</v>
      </c>
      <c r="P239" s="17">
        <v>0</v>
      </c>
      <c r="Q239" s="17">
        <v>0</v>
      </c>
      <c r="R239" s="17">
        <v>0</v>
      </c>
    </row>
    <row r="240" spans="2:18" hidden="1" x14ac:dyDescent="0.3">
      <c r="B240" t="s">
        <v>176</v>
      </c>
      <c r="C240" s="17">
        <v>5.3143237527535103E-4</v>
      </c>
      <c r="D240" s="17">
        <v>0</v>
      </c>
      <c r="E240" s="17">
        <v>1.0508810087305699E-3</v>
      </c>
      <c r="F240" s="17"/>
      <c r="G240" s="17">
        <v>0</v>
      </c>
      <c r="H240" s="17">
        <v>0</v>
      </c>
      <c r="I240" s="17">
        <v>0</v>
      </c>
      <c r="J240" s="17">
        <v>0</v>
      </c>
      <c r="K240" s="17">
        <v>0</v>
      </c>
      <c r="L240" s="17">
        <v>2.5385894278334899E-3</v>
      </c>
      <c r="M240" s="17"/>
      <c r="N240" s="17">
        <v>0</v>
      </c>
      <c r="O240" s="17">
        <v>0</v>
      </c>
      <c r="P240" s="17">
        <v>0</v>
      </c>
      <c r="Q240" s="17">
        <v>0</v>
      </c>
      <c r="R240" s="17">
        <v>0</v>
      </c>
    </row>
    <row r="241" spans="2:18" hidden="1" x14ac:dyDescent="0.3">
      <c r="B241" t="s">
        <v>177</v>
      </c>
      <c r="C241" s="17">
        <v>9.7553360464409597E-4</v>
      </c>
      <c r="D241" s="17">
        <v>9.4353292364642905E-4</v>
      </c>
      <c r="E241" s="17">
        <v>1.0068126737923799E-3</v>
      </c>
      <c r="F241" s="17"/>
      <c r="G241" s="17">
        <v>0</v>
      </c>
      <c r="H241" s="17">
        <v>0</v>
      </c>
      <c r="I241" s="17">
        <v>0</v>
      </c>
      <c r="J241" s="17">
        <v>2.7314057333710298E-3</v>
      </c>
      <c r="K241" s="17">
        <v>3.61667936648795E-3</v>
      </c>
      <c r="L241" s="17">
        <v>0</v>
      </c>
      <c r="M241" s="17"/>
      <c r="N241" s="17">
        <v>4.5818351419193298E-3</v>
      </c>
      <c r="O241" s="17">
        <v>0</v>
      </c>
      <c r="P241" s="17">
        <v>0</v>
      </c>
      <c r="Q241" s="17">
        <v>0</v>
      </c>
      <c r="R241" s="17">
        <v>0</v>
      </c>
    </row>
    <row r="242" spans="2:18" hidden="1" x14ac:dyDescent="0.3">
      <c r="B242" t="s">
        <v>178</v>
      </c>
      <c r="C242" s="17">
        <v>1.0163081435634101E-2</v>
      </c>
      <c r="D242" s="17">
        <v>7.6722405589587303E-3</v>
      </c>
      <c r="E242" s="17">
        <v>1.25977541235241E-2</v>
      </c>
      <c r="F242" s="17"/>
      <c r="G242" s="17">
        <v>7.1059044706931499E-3</v>
      </c>
      <c r="H242" s="17">
        <v>8.7924614800556095E-3</v>
      </c>
      <c r="I242" s="17">
        <v>0</v>
      </c>
      <c r="J242" s="17">
        <v>1.38722192655811E-2</v>
      </c>
      <c r="K242" s="17">
        <v>1.0787885007096E-2</v>
      </c>
      <c r="L242" s="17">
        <v>1.8120686915608301E-2</v>
      </c>
      <c r="M242" s="17"/>
      <c r="N242" s="17">
        <v>1.1003288816361E-2</v>
      </c>
      <c r="O242" s="17">
        <v>1.05478195502212E-2</v>
      </c>
      <c r="P242" s="17">
        <v>1.85036128983558E-3</v>
      </c>
      <c r="Q242" s="17">
        <v>1.18382773608186E-2</v>
      </c>
      <c r="R242" s="17">
        <v>0</v>
      </c>
    </row>
    <row r="243" spans="2:18" hidden="1" x14ac:dyDescent="0.3">
      <c r="B243" t="s">
        <v>179</v>
      </c>
      <c r="C243" s="17">
        <v>0</v>
      </c>
      <c r="D243" s="17">
        <v>0</v>
      </c>
      <c r="E243" s="17">
        <v>0</v>
      </c>
      <c r="F243" s="17"/>
      <c r="G243" s="17">
        <v>0</v>
      </c>
      <c r="H243" s="17">
        <v>0</v>
      </c>
      <c r="I243" s="17">
        <v>0</v>
      </c>
      <c r="J243" s="17">
        <v>0</v>
      </c>
      <c r="K243" s="17">
        <v>0</v>
      </c>
      <c r="L243" s="17">
        <v>0</v>
      </c>
      <c r="M243" s="17"/>
      <c r="N243" s="17">
        <v>0</v>
      </c>
      <c r="O243" s="17">
        <v>0</v>
      </c>
      <c r="P243" s="17">
        <v>0</v>
      </c>
      <c r="Q243" s="17">
        <v>0</v>
      </c>
      <c r="R243" s="17">
        <v>0</v>
      </c>
    </row>
    <row r="244" spans="2:18" hidden="1" x14ac:dyDescent="0.3">
      <c r="B244" t="s">
        <v>180</v>
      </c>
      <c r="C244" s="17">
        <v>0</v>
      </c>
      <c r="D244" s="17">
        <v>0</v>
      </c>
      <c r="E244" s="17">
        <v>0</v>
      </c>
      <c r="F244" s="17"/>
      <c r="G244" s="17">
        <v>0</v>
      </c>
      <c r="H244" s="17">
        <v>0</v>
      </c>
      <c r="I244" s="17">
        <v>0</v>
      </c>
      <c r="J244" s="17">
        <v>0</v>
      </c>
      <c r="K244" s="17">
        <v>0</v>
      </c>
      <c r="L244" s="17">
        <v>0</v>
      </c>
      <c r="M244" s="17"/>
      <c r="N244" s="17">
        <v>0</v>
      </c>
      <c r="O244" s="17">
        <v>0</v>
      </c>
      <c r="P244" s="17">
        <v>0</v>
      </c>
      <c r="Q244" s="17">
        <v>0</v>
      </c>
      <c r="R244" s="17">
        <v>0</v>
      </c>
    </row>
    <row r="245" spans="2:18" hidden="1" x14ac:dyDescent="0.3">
      <c r="B245" t="s">
        <v>181</v>
      </c>
      <c r="C245" s="17">
        <v>0</v>
      </c>
      <c r="D245" s="17">
        <v>0</v>
      </c>
      <c r="E245" s="17">
        <v>0</v>
      </c>
      <c r="F245" s="17"/>
      <c r="G245" s="17">
        <v>0</v>
      </c>
      <c r="H245" s="17">
        <v>0</v>
      </c>
      <c r="I245" s="17">
        <v>0</v>
      </c>
      <c r="J245" s="17">
        <v>0</v>
      </c>
      <c r="K245" s="17">
        <v>0</v>
      </c>
      <c r="L245" s="17">
        <v>0</v>
      </c>
      <c r="M245" s="17"/>
      <c r="N245" s="17">
        <v>0</v>
      </c>
      <c r="O245" s="17">
        <v>0</v>
      </c>
      <c r="P245" s="17">
        <v>0</v>
      </c>
      <c r="Q245" s="17">
        <v>0</v>
      </c>
      <c r="R245" s="17">
        <v>0</v>
      </c>
    </row>
    <row r="246" spans="2:18" hidden="1" x14ac:dyDescent="0.3">
      <c r="B246" t="s">
        <v>182</v>
      </c>
      <c r="C246" s="17">
        <v>0</v>
      </c>
      <c r="D246" s="17">
        <v>0</v>
      </c>
      <c r="E246" s="17">
        <v>0</v>
      </c>
      <c r="F246" s="17"/>
      <c r="G246" s="17">
        <v>0</v>
      </c>
      <c r="H246" s="17">
        <v>0</v>
      </c>
      <c r="I246" s="17">
        <v>0</v>
      </c>
      <c r="J246" s="17">
        <v>0</v>
      </c>
      <c r="K246" s="17">
        <v>0</v>
      </c>
      <c r="L246" s="17">
        <v>0</v>
      </c>
      <c r="M246" s="17"/>
      <c r="N246" s="17">
        <v>0</v>
      </c>
      <c r="O246" s="17">
        <v>0</v>
      </c>
      <c r="P246" s="17">
        <v>0</v>
      </c>
      <c r="Q246" s="17">
        <v>0</v>
      </c>
      <c r="R246" s="17">
        <v>0</v>
      </c>
    </row>
    <row r="247" spans="2:18" hidden="1" x14ac:dyDescent="0.3">
      <c r="B247" t="s">
        <v>183</v>
      </c>
      <c r="C247" s="17">
        <v>0</v>
      </c>
      <c r="D247" s="17">
        <v>0</v>
      </c>
      <c r="E247" s="17">
        <v>0</v>
      </c>
      <c r="F247" s="17"/>
      <c r="G247" s="17">
        <v>0</v>
      </c>
      <c r="H247" s="17">
        <v>0</v>
      </c>
      <c r="I247" s="17">
        <v>0</v>
      </c>
      <c r="J247" s="17">
        <v>0</v>
      </c>
      <c r="K247" s="17">
        <v>0</v>
      </c>
      <c r="L247" s="17">
        <v>0</v>
      </c>
      <c r="M247" s="17"/>
      <c r="N247" s="17">
        <v>0</v>
      </c>
      <c r="O247" s="17">
        <v>0</v>
      </c>
      <c r="P247" s="17">
        <v>0</v>
      </c>
      <c r="Q247" s="17">
        <v>0</v>
      </c>
      <c r="R247" s="17">
        <v>0</v>
      </c>
    </row>
    <row r="248" spans="2:18" hidden="1" x14ac:dyDescent="0.3">
      <c r="B248" t="s">
        <v>184</v>
      </c>
      <c r="C248" s="17">
        <v>1.5291193070157199E-3</v>
      </c>
      <c r="D248" s="17">
        <v>1.0395362132139001E-3</v>
      </c>
      <c r="E248" s="17">
        <v>2.0076623557081798E-3</v>
      </c>
      <c r="F248" s="17"/>
      <c r="G248" s="17">
        <v>3.7108534433362701E-3</v>
      </c>
      <c r="H248" s="17">
        <v>3.00925063198077E-3</v>
      </c>
      <c r="I248" s="17">
        <v>2.9513501889876798E-3</v>
      </c>
      <c r="J248" s="17">
        <v>0</v>
      </c>
      <c r="K248" s="17">
        <v>0</v>
      </c>
      <c r="L248" s="17">
        <v>0</v>
      </c>
      <c r="M248" s="17"/>
      <c r="N248" s="17">
        <v>0</v>
      </c>
      <c r="O248" s="17">
        <v>2.1455940596117398E-3</v>
      </c>
      <c r="P248" s="17">
        <v>1.88902425497787E-3</v>
      </c>
      <c r="Q248" s="17">
        <v>0</v>
      </c>
      <c r="R248" s="17">
        <v>0</v>
      </c>
    </row>
    <row r="249" spans="2:18" hidden="1" x14ac:dyDescent="0.3">
      <c r="B249" t="s">
        <v>185</v>
      </c>
      <c r="C249" s="17">
        <v>0</v>
      </c>
      <c r="D249" s="17">
        <v>0</v>
      </c>
      <c r="E249" s="17">
        <v>0</v>
      </c>
      <c r="F249" s="17"/>
      <c r="G249" s="17">
        <v>0</v>
      </c>
      <c r="H249" s="17">
        <v>0</v>
      </c>
      <c r="I249" s="17">
        <v>0</v>
      </c>
      <c r="J249" s="17">
        <v>0</v>
      </c>
      <c r="K249" s="17">
        <v>0</v>
      </c>
      <c r="L249" s="17">
        <v>0</v>
      </c>
      <c r="M249" s="17"/>
      <c r="N249" s="17">
        <v>0</v>
      </c>
      <c r="O249" s="17">
        <v>0</v>
      </c>
      <c r="P249" s="17">
        <v>0</v>
      </c>
      <c r="Q249" s="17">
        <v>0</v>
      </c>
      <c r="R249" s="17">
        <v>0</v>
      </c>
    </row>
    <row r="250" spans="2:18" hidden="1" x14ac:dyDescent="0.3">
      <c r="B250" t="s">
        <v>186</v>
      </c>
      <c r="C250" s="17">
        <v>0</v>
      </c>
      <c r="D250" s="17">
        <v>0</v>
      </c>
      <c r="E250" s="17">
        <v>0</v>
      </c>
      <c r="F250" s="17"/>
      <c r="G250" s="17">
        <v>0</v>
      </c>
      <c r="H250" s="17">
        <v>0</v>
      </c>
      <c r="I250" s="17">
        <v>0</v>
      </c>
      <c r="J250" s="17">
        <v>0</v>
      </c>
      <c r="K250" s="17">
        <v>0</v>
      </c>
      <c r="L250" s="17">
        <v>0</v>
      </c>
      <c r="M250" s="17"/>
      <c r="N250" s="17">
        <v>0</v>
      </c>
      <c r="O250" s="17">
        <v>0</v>
      </c>
      <c r="P250" s="17">
        <v>0</v>
      </c>
      <c r="Q250" s="17">
        <v>0</v>
      </c>
      <c r="R250" s="17">
        <v>0</v>
      </c>
    </row>
    <row r="251" spans="2:18" hidden="1" x14ac:dyDescent="0.3">
      <c r="B251" t="s">
        <v>187</v>
      </c>
      <c r="C251" s="17">
        <v>0</v>
      </c>
      <c r="D251" s="17">
        <v>0</v>
      </c>
      <c r="E251" s="17">
        <v>0</v>
      </c>
      <c r="F251" s="17"/>
      <c r="G251" s="17">
        <v>0</v>
      </c>
      <c r="H251" s="17">
        <v>0</v>
      </c>
      <c r="I251" s="17">
        <v>0</v>
      </c>
      <c r="J251" s="17">
        <v>0</v>
      </c>
      <c r="K251" s="17">
        <v>0</v>
      </c>
      <c r="L251" s="17">
        <v>0</v>
      </c>
      <c r="M251" s="17"/>
      <c r="N251" s="17">
        <v>0</v>
      </c>
      <c r="O251" s="17">
        <v>0</v>
      </c>
      <c r="P251" s="17">
        <v>0</v>
      </c>
      <c r="Q251" s="17">
        <v>0</v>
      </c>
      <c r="R251" s="17">
        <v>0</v>
      </c>
    </row>
    <row r="252" spans="2:18" hidden="1" x14ac:dyDescent="0.3">
      <c r="B252" t="s">
        <v>188</v>
      </c>
      <c r="C252" s="17">
        <v>4.8273470774062198E-4</v>
      </c>
      <c r="D252" s="17">
        <v>9.7660616266392105E-4</v>
      </c>
      <c r="E252" s="17">
        <v>0</v>
      </c>
      <c r="F252" s="17"/>
      <c r="G252" s="17">
        <v>3.4862107692242E-3</v>
      </c>
      <c r="H252" s="17">
        <v>0</v>
      </c>
      <c r="I252" s="17">
        <v>0</v>
      </c>
      <c r="J252" s="17">
        <v>0</v>
      </c>
      <c r="K252" s="17">
        <v>0</v>
      </c>
      <c r="L252" s="17">
        <v>0</v>
      </c>
      <c r="M252" s="17"/>
      <c r="N252" s="17">
        <v>0</v>
      </c>
      <c r="O252" s="17">
        <v>0</v>
      </c>
      <c r="P252" s="17">
        <v>1.77822120821229E-3</v>
      </c>
      <c r="Q252" s="17">
        <v>0</v>
      </c>
      <c r="R252" s="17">
        <v>0</v>
      </c>
    </row>
    <row r="253" spans="2:18" hidden="1" x14ac:dyDescent="0.3">
      <c r="B253" t="s">
        <v>189</v>
      </c>
      <c r="C253" s="17">
        <v>0</v>
      </c>
      <c r="D253" s="17">
        <v>0</v>
      </c>
      <c r="E253" s="17">
        <v>0</v>
      </c>
      <c r="F253" s="17"/>
      <c r="G253" s="17">
        <v>0</v>
      </c>
      <c r="H253" s="17">
        <v>0</v>
      </c>
      <c r="I253" s="17">
        <v>0</v>
      </c>
      <c r="J253" s="17">
        <v>0</v>
      </c>
      <c r="K253" s="17">
        <v>0</v>
      </c>
      <c r="L253" s="17">
        <v>0</v>
      </c>
      <c r="M253" s="17"/>
      <c r="N253" s="17">
        <v>0</v>
      </c>
      <c r="O253" s="17">
        <v>0</v>
      </c>
      <c r="P253" s="17">
        <v>0</v>
      </c>
      <c r="Q253" s="17">
        <v>0</v>
      </c>
      <c r="R253" s="17">
        <v>0</v>
      </c>
    </row>
    <row r="254" spans="2:18" hidden="1" x14ac:dyDescent="0.3">
      <c r="B254" t="s">
        <v>190</v>
      </c>
      <c r="C254" s="17">
        <v>4.7081439938087701E-4</v>
      </c>
      <c r="D254" s="17">
        <v>9.5249054301132098E-4</v>
      </c>
      <c r="E254" s="17">
        <v>0</v>
      </c>
      <c r="F254" s="17"/>
      <c r="G254" s="17">
        <v>3.4001247540488698E-3</v>
      </c>
      <c r="H254" s="17">
        <v>0</v>
      </c>
      <c r="I254" s="17">
        <v>0</v>
      </c>
      <c r="J254" s="17">
        <v>0</v>
      </c>
      <c r="K254" s="17">
        <v>0</v>
      </c>
      <c r="L254" s="17">
        <v>0</v>
      </c>
      <c r="M254" s="17"/>
      <c r="N254" s="17">
        <v>0</v>
      </c>
      <c r="O254" s="17">
        <v>0</v>
      </c>
      <c r="P254" s="17">
        <v>0</v>
      </c>
      <c r="Q254" s="17">
        <v>0</v>
      </c>
      <c r="R254" s="17">
        <v>0</v>
      </c>
    </row>
    <row r="255" spans="2:18" hidden="1" x14ac:dyDescent="0.3">
      <c r="B255" t="s">
        <v>191</v>
      </c>
      <c r="C255" s="17">
        <v>2.9800134465805799E-3</v>
      </c>
      <c r="D255" s="17">
        <v>1.05220442908617E-3</v>
      </c>
      <c r="E255" s="17">
        <v>4.8643505820087302E-3</v>
      </c>
      <c r="F255" s="17"/>
      <c r="G255" s="17">
        <v>3.7560754297307898E-3</v>
      </c>
      <c r="H255" s="17">
        <v>2.7881970890953501E-3</v>
      </c>
      <c r="I255" s="17">
        <v>5.8778914195033302E-3</v>
      </c>
      <c r="J255" s="17">
        <v>0</v>
      </c>
      <c r="K255" s="17">
        <v>0</v>
      </c>
      <c r="L255" s="17">
        <v>4.7007492443687298E-3</v>
      </c>
      <c r="M255" s="17"/>
      <c r="N255" s="17">
        <v>2.2668903645946801E-3</v>
      </c>
      <c r="O255" s="17">
        <v>2.2209146652891099E-3</v>
      </c>
      <c r="P255" s="17">
        <v>5.41339633206108E-3</v>
      </c>
      <c r="Q255" s="17">
        <v>4.0305665040029299E-3</v>
      </c>
      <c r="R255" s="17">
        <v>0</v>
      </c>
    </row>
    <row r="256" spans="2:18" hidden="1" x14ac:dyDescent="0.3">
      <c r="B256" t="s">
        <v>192</v>
      </c>
      <c r="C256" s="17">
        <v>2.2592254147158999E-2</v>
      </c>
      <c r="D256" s="17">
        <v>2.26570412992598E-2</v>
      </c>
      <c r="E256" s="17">
        <v>2.25289279382377E-2</v>
      </c>
      <c r="F256" s="17"/>
      <c r="G256" s="17">
        <v>1.42870071018642E-2</v>
      </c>
      <c r="H256" s="17">
        <v>1.52226154093033E-2</v>
      </c>
      <c r="I256" s="17">
        <v>6.5490600661510202E-3</v>
      </c>
      <c r="J256" s="17">
        <v>2.8315647841444601E-2</v>
      </c>
      <c r="K256" s="17">
        <v>4.0948030966966101E-2</v>
      </c>
      <c r="L256" s="17">
        <v>3.0120108117811201E-2</v>
      </c>
      <c r="M256" s="17"/>
      <c r="N256" s="17">
        <v>3.4834573130791899E-2</v>
      </c>
      <c r="O256" s="17">
        <v>1.6529576611196001E-2</v>
      </c>
      <c r="P256" s="17">
        <v>1.8383589321109201E-2</v>
      </c>
      <c r="Q256" s="17">
        <v>1.1846852276985899E-2</v>
      </c>
      <c r="R256" s="17">
        <v>2.7031373750663199E-2</v>
      </c>
    </row>
    <row r="257" spans="2:18" hidden="1" x14ac:dyDescent="0.3">
      <c r="B257" t="s">
        <v>193</v>
      </c>
      <c r="C257" s="17">
        <v>5.2834233020336899E-4</v>
      </c>
      <c r="D257" s="17">
        <v>0</v>
      </c>
      <c r="E257" s="17">
        <v>1.04477059876433E-3</v>
      </c>
      <c r="F257" s="17"/>
      <c r="G257" s="17">
        <v>0</v>
      </c>
      <c r="H257" s="17">
        <v>0</v>
      </c>
      <c r="I257" s="17">
        <v>3.1033536846455899E-3</v>
      </c>
      <c r="J257" s="17">
        <v>0</v>
      </c>
      <c r="K257" s="17">
        <v>0</v>
      </c>
      <c r="L257" s="17">
        <v>0</v>
      </c>
      <c r="M257" s="17"/>
      <c r="N257" s="17">
        <v>0</v>
      </c>
      <c r="O257" s="17">
        <v>0</v>
      </c>
      <c r="P257" s="17">
        <v>1.946223301741E-3</v>
      </c>
      <c r="Q257" s="17">
        <v>0</v>
      </c>
      <c r="R257" s="17">
        <v>0</v>
      </c>
    </row>
    <row r="258" spans="2:18" hidden="1" x14ac:dyDescent="0.3">
      <c r="B258" t="s">
        <v>194</v>
      </c>
      <c r="C258" s="17">
        <v>0</v>
      </c>
      <c r="D258" s="17">
        <v>0</v>
      </c>
      <c r="E258" s="17">
        <v>0</v>
      </c>
      <c r="F258" s="17"/>
      <c r="G258" s="17">
        <v>0</v>
      </c>
      <c r="H258" s="17">
        <v>0</v>
      </c>
      <c r="I258" s="17">
        <v>0</v>
      </c>
      <c r="J258" s="17">
        <v>0</v>
      </c>
      <c r="K258" s="17">
        <v>0</v>
      </c>
      <c r="L258" s="17">
        <v>0</v>
      </c>
      <c r="M258" s="17"/>
      <c r="N258" s="17">
        <v>0</v>
      </c>
      <c r="O258" s="17">
        <v>0</v>
      </c>
      <c r="P258" s="17">
        <v>0</v>
      </c>
      <c r="Q258" s="17">
        <v>0</v>
      </c>
      <c r="R258" s="17">
        <v>0</v>
      </c>
    </row>
    <row r="259" spans="2:18" hidden="1" x14ac:dyDescent="0.3">
      <c r="B259" t="s">
        <v>195</v>
      </c>
      <c r="C259" s="17">
        <v>4.4761905657064E-4</v>
      </c>
      <c r="D259" s="17">
        <v>9.0556473807054303E-4</v>
      </c>
      <c r="E259" s="17">
        <v>0</v>
      </c>
      <c r="F259" s="17"/>
      <c r="G259" s="17">
        <v>3.2326127591493E-3</v>
      </c>
      <c r="H259" s="17">
        <v>0</v>
      </c>
      <c r="I259" s="17">
        <v>0</v>
      </c>
      <c r="J259" s="17">
        <v>0</v>
      </c>
      <c r="K259" s="17">
        <v>0</v>
      </c>
      <c r="L259" s="17">
        <v>0</v>
      </c>
      <c r="M259" s="17"/>
      <c r="N259" s="17">
        <v>0</v>
      </c>
      <c r="O259" s="17">
        <v>0</v>
      </c>
      <c r="P259" s="17">
        <v>0</v>
      </c>
      <c r="Q259" s="17">
        <v>0</v>
      </c>
      <c r="R259" s="17">
        <v>2.57072976292963E-2</v>
      </c>
    </row>
    <row r="260" spans="2:18" hidden="1" x14ac:dyDescent="0.3">
      <c r="B260" t="s">
        <v>196</v>
      </c>
      <c r="C260" s="17">
        <v>4.5546428822385798E-2</v>
      </c>
      <c r="D260" s="17">
        <v>3.59998771014872E-2</v>
      </c>
      <c r="E260" s="17">
        <v>5.4877706848232503E-2</v>
      </c>
      <c r="F260" s="17"/>
      <c r="G260" s="17">
        <v>2.1272916557713201E-2</v>
      </c>
      <c r="H260" s="17">
        <v>2.1281753193291401E-2</v>
      </c>
      <c r="I260" s="17">
        <v>3.0614168148687299E-2</v>
      </c>
      <c r="J260" s="17">
        <v>5.4516157200303297E-2</v>
      </c>
      <c r="K260" s="17">
        <v>4.5291389213059002E-2</v>
      </c>
      <c r="L260" s="17">
        <v>8.63538023142119E-2</v>
      </c>
      <c r="M260" s="17"/>
      <c r="N260" s="17">
        <v>5.7280886349323198E-2</v>
      </c>
      <c r="O260" s="17">
        <v>4.2390400624403801E-2</v>
      </c>
      <c r="P260" s="17">
        <v>4.23065759231036E-2</v>
      </c>
      <c r="Q260" s="17">
        <v>3.2079727141146201E-2</v>
      </c>
      <c r="R260" s="17">
        <v>2.9304951535859498E-2</v>
      </c>
    </row>
    <row r="261" spans="2:18" hidden="1" x14ac:dyDescent="0.3">
      <c r="B261" t="s">
        <v>197</v>
      </c>
      <c r="C261" s="17">
        <v>0</v>
      </c>
      <c r="D261" s="17">
        <v>0</v>
      </c>
      <c r="E261" s="17">
        <v>0</v>
      </c>
      <c r="F261" s="17"/>
      <c r="G261" s="17">
        <v>0</v>
      </c>
      <c r="H261" s="17">
        <v>0</v>
      </c>
      <c r="I261" s="17">
        <v>0</v>
      </c>
      <c r="J261" s="17">
        <v>0</v>
      </c>
      <c r="K261" s="17">
        <v>0</v>
      </c>
      <c r="L261" s="17">
        <v>0</v>
      </c>
      <c r="M261" s="17"/>
      <c r="N261" s="17">
        <v>0</v>
      </c>
      <c r="O261" s="17">
        <v>0</v>
      </c>
      <c r="P261" s="17">
        <v>0</v>
      </c>
      <c r="Q261" s="17">
        <v>0</v>
      </c>
      <c r="R261" s="17">
        <v>0</v>
      </c>
    </row>
    <row r="262" spans="2:18" hidden="1" x14ac:dyDescent="0.3">
      <c r="B262" t="s">
        <v>198</v>
      </c>
      <c r="C262" s="17">
        <v>4.4884123327672401E-4</v>
      </c>
      <c r="D262" s="17">
        <v>0</v>
      </c>
      <c r="E262" s="17">
        <v>8.8756114593381498E-4</v>
      </c>
      <c r="F262" s="17"/>
      <c r="G262" s="17">
        <v>3.2414390679402902E-3</v>
      </c>
      <c r="H262" s="17">
        <v>0</v>
      </c>
      <c r="I262" s="17">
        <v>0</v>
      </c>
      <c r="J262" s="17">
        <v>0</v>
      </c>
      <c r="K262" s="17">
        <v>0</v>
      </c>
      <c r="L262" s="17">
        <v>0</v>
      </c>
      <c r="M262" s="17"/>
      <c r="N262" s="17">
        <v>0</v>
      </c>
      <c r="O262" s="17">
        <v>1.9166174101955199E-3</v>
      </c>
      <c r="P262" s="17">
        <v>0</v>
      </c>
      <c r="Q262" s="17">
        <v>0</v>
      </c>
      <c r="R262" s="17">
        <v>0</v>
      </c>
    </row>
    <row r="263" spans="2:18" hidden="1" x14ac:dyDescent="0.3">
      <c r="B263" t="s">
        <v>199</v>
      </c>
      <c r="C263" s="17">
        <v>0</v>
      </c>
      <c r="D263" s="17">
        <v>0</v>
      </c>
      <c r="E263" s="17">
        <v>0</v>
      </c>
      <c r="F263" s="17"/>
      <c r="G263" s="17">
        <v>0</v>
      </c>
      <c r="H263" s="17">
        <v>0</v>
      </c>
      <c r="I263" s="17">
        <v>0</v>
      </c>
      <c r="J263" s="17">
        <v>0</v>
      </c>
      <c r="K263" s="17">
        <v>0</v>
      </c>
      <c r="L263" s="17">
        <v>0</v>
      </c>
      <c r="M263" s="17"/>
      <c r="N263" s="17">
        <v>0</v>
      </c>
      <c r="O263" s="17">
        <v>0</v>
      </c>
      <c r="P263" s="17">
        <v>0</v>
      </c>
      <c r="Q263" s="17">
        <v>0</v>
      </c>
      <c r="R263" s="17">
        <v>0</v>
      </c>
    </row>
    <row r="264" spans="2:18" hidden="1" x14ac:dyDescent="0.3">
      <c r="B264" t="s">
        <v>200</v>
      </c>
      <c r="C264" s="17">
        <v>0</v>
      </c>
      <c r="D264" s="17">
        <v>0</v>
      </c>
      <c r="E264" s="17">
        <v>0</v>
      </c>
      <c r="F264" s="17"/>
      <c r="G264" s="17">
        <v>0</v>
      </c>
      <c r="H264" s="17">
        <v>0</v>
      </c>
      <c r="I264" s="17">
        <v>0</v>
      </c>
      <c r="J264" s="17">
        <v>0</v>
      </c>
      <c r="K264" s="17">
        <v>0</v>
      </c>
      <c r="L264" s="17">
        <v>0</v>
      </c>
      <c r="M264" s="17"/>
      <c r="N264" s="17">
        <v>0</v>
      </c>
      <c r="O264" s="17">
        <v>0</v>
      </c>
      <c r="P264" s="17">
        <v>0</v>
      </c>
      <c r="Q264" s="17">
        <v>0</v>
      </c>
      <c r="R264" s="17">
        <v>0</v>
      </c>
    </row>
    <row r="265" spans="2:18" hidden="1" x14ac:dyDescent="0.3">
      <c r="B265" t="s">
        <v>201</v>
      </c>
      <c r="C265" s="17">
        <v>0</v>
      </c>
      <c r="D265" s="17">
        <v>0</v>
      </c>
      <c r="E265" s="17">
        <v>0</v>
      </c>
      <c r="F265" s="17"/>
      <c r="G265" s="17">
        <v>0</v>
      </c>
      <c r="H265" s="17">
        <v>0</v>
      </c>
      <c r="I265" s="17">
        <v>0</v>
      </c>
      <c r="J265" s="17">
        <v>0</v>
      </c>
      <c r="K265" s="17">
        <v>0</v>
      </c>
      <c r="L265" s="17">
        <v>0</v>
      </c>
      <c r="M265" s="17"/>
      <c r="N265" s="17">
        <v>0</v>
      </c>
      <c r="O265" s="17">
        <v>0</v>
      </c>
      <c r="P265" s="17">
        <v>0</v>
      </c>
      <c r="Q265" s="17">
        <v>0</v>
      </c>
      <c r="R265" s="17">
        <v>0</v>
      </c>
    </row>
    <row r="266" spans="2:18" hidden="1" x14ac:dyDescent="0.3">
      <c r="B266" t="s">
        <v>202</v>
      </c>
      <c r="C266" s="17">
        <v>0</v>
      </c>
      <c r="D266" s="17">
        <v>0</v>
      </c>
      <c r="E266" s="17">
        <v>0</v>
      </c>
      <c r="F266" s="17"/>
      <c r="G266" s="17">
        <v>0</v>
      </c>
      <c r="H266" s="17">
        <v>0</v>
      </c>
      <c r="I266" s="17">
        <v>0</v>
      </c>
      <c r="J266" s="17">
        <v>0</v>
      </c>
      <c r="K266" s="17">
        <v>0</v>
      </c>
      <c r="L266" s="17">
        <v>0</v>
      </c>
      <c r="M266" s="17"/>
      <c r="N266" s="17">
        <v>0</v>
      </c>
      <c r="O266" s="17">
        <v>0</v>
      </c>
      <c r="P266" s="17">
        <v>0</v>
      </c>
      <c r="Q266" s="17">
        <v>0</v>
      </c>
      <c r="R266" s="17">
        <v>0</v>
      </c>
    </row>
    <row r="267" spans="2:18" hidden="1" x14ac:dyDescent="0.3">
      <c r="B267" t="s">
        <v>203</v>
      </c>
      <c r="C267" s="17">
        <v>0</v>
      </c>
      <c r="D267" s="17">
        <v>0</v>
      </c>
      <c r="E267" s="17">
        <v>0</v>
      </c>
      <c r="F267" s="17"/>
      <c r="G267" s="17">
        <v>0</v>
      </c>
      <c r="H267" s="17">
        <v>0</v>
      </c>
      <c r="I267" s="17">
        <v>0</v>
      </c>
      <c r="J267" s="17">
        <v>0</v>
      </c>
      <c r="K267" s="17">
        <v>0</v>
      </c>
      <c r="L267" s="17">
        <v>0</v>
      </c>
      <c r="M267" s="17"/>
      <c r="N267" s="17">
        <v>0</v>
      </c>
      <c r="O267" s="17">
        <v>0</v>
      </c>
      <c r="P267" s="17">
        <v>0</v>
      </c>
      <c r="Q267" s="17">
        <v>0</v>
      </c>
      <c r="R267" s="17">
        <v>0</v>
      </c>
    </row>
    <row r="268" spans="2:18" hidden="1" x14ac:dyDescent="0.3">
      <c r="B268" t="s">
        <v>204</v>
      </c>
      <c r="C268" s="17">
        <v>0</v>
      </c>
      <c r="D268" s="17">
        <v>0</v>
      </c>
      <c r="E268" s="17">
        <v>0</v>
      </c>
      <c r="F268" s="17"/>
      <c r="G268" s="17">
        <v>0</v>
      </c>
      <c r="H268" s="17">
        <v>0</v>
      </c>
      <c r="I268" s="17">
        <v>0</v>
      </c>
      <c r="J268" s="17">
        <v>0</v>
      </c>
      <c r="K268" s="17">
        <v>0</v>
      </c>
      <c r="L268" s="17">
        <v>0</v>
      </c>
      <c r="M268" s="17"/>
      <c r="N268" s="17">
        <v>0</v>
      </c>
      <c r="O268" s="17">
        <v>0</v>
      </c>
      <c r="P268" s="17">
        <v>0</v>
      </c>
      <c r="Q268" s="17">
        <v>0</v>
      </c>
      <c r="R268" s="17">
        <v>0</v>
      </c>
    </row>
    <row r="269" spans="2:18" hidden="1" x14ac:dyDescent="0.3">
      <c r="B269" t="s">
        <v>205</v>
      </c>
      <c r="C269" s="17">
        <v>0</v>
      </c>
      <c r="D269" s="17">
        <v>0</v>
      </c>
      <c r="E269" s="17">
        <v>0</v>
      </c>
      <c r="F269" s="17"/>
      <c r="G269" s="17">
        <v>0</v>
      </c>
      <c r="H269" s="17">
        <v>0</v>
      </c>
      <c r="I269" s="17">
        <v>0</v>
      </c>
      <c r="J269" s="17">
        <v>0</v>
      </c>
      <c r="K269" s="17">
        <v>0</v>
      </c>
      <c r="L269" s="17">
        <v>0</v>
      </c>
      <c r="M269" s="17"/>
      <c r="N269" s="17">
        <v>0</v>
      </c>
      <c r="O269" s="17">
        <v>0</v>
      </c>
      <c r="P269" s="17">
        <v>0</v>
      </c>
      <c r="Q269" s="17">
        <v>0</v>
      </c>
      <c r="R269" s="17">
        <v>0</v>
      </c>
    </row>
    <row r="270" spans="2:18" hidden="1" x14ac:dyDescent="0.3">
      <c r="B270" t="s">
        <v>206</v>
      </c>
      <c r="C270" s="17">
        <v>0</v>
      </c>
      <c r="D270" s="17">
        <v>0</v>
      </c>
      <c r="E270" s="17">
        <v>0</v>
      </c>
      <c r="F270" s="17"/>
      <c r="G270" s="17">
        <v>0</v>
      </c>
      <c r="H270" s="17">
        <v>0</v>
      </c>
      <c r="I270" s="17">
        <v>0</v>
      </c>
      <c r="J270" s="17">
        <v>0</v>
      </c>
      <c r="K270" s="17">
        <v>0</v>
      </c>
      <c r="L270" s="17">
        <v>0</v>
      </c>
      <c r="M270" s="17"/>
      <c r="N270" s="17">
        <v>0</v>
      </c>
      <c r="O270" s="17">
        <v>0</v>
      </c>
      <c r="P270" s="17">
        <v>0</v>
      </c>
      <c r="Q270" s="17">
        <v>0</v>
      </c>
      <c r="R270" s="17">
        <v>0</v>
      </c>
    </row>
    <row r="271" spans="2:18" hidden="1" x14ac:dyDescent="0.3">
      <c r="B271" t="s">
        <v>207</v>
      </c>
      <c r="C271" s="17">
        <v>2.9568229836733598E-3</v>
      </c>
      <c r="D271" s="17">
        <v>9.7555777362881796E-4</v>
      </c>
      <c r="E271" s="17">
        <v>4.8934108803681698E-3</v>
      </c>
      <c r="F271" s="17"/>
      <c r="G271" s="17">
        <v>3.3639521025590402E-3</v>
      </c>
      <c r="H271" s="17">
        <v>0</v>
      </c>
      <c r="I271" s="17">
        <v>2.8958925054422902E-3</v>
      </c>
      <c r="J271" s="17">
        <v>3.0107845873298998E-3</v>
      </c>
      <c r="K271" s="17">
        <v>3.9410743353992996E-3</v>
      </c>
      <c r="L271" s="17">
        <v>4.4381534014828897E-3</v>
      </c>
      <c r="M271" s="17"/>
      <c r="N271" s="17">
        <v>4.6794025635745898E-3</v>
      </c>
      <c r="O271" s="17">
        <v>1.9890576474495799E-3</v>
      </c>
      <c r="P271" s="17">
        <v>1.64612194950593E-3</v>
      </c>
      <c r="Q271" s="17">
        <v>3.9141822877907196E-3</v>
      </c>
      <c r="R271" s="17">
        <v>0</v>
      </c>
    </row>
    <row r="272" spans="2:18" hidden="1" x14ac:dyDescent="0.3">
      <c r="B272" t="s">
        <v>208</v>
      </c>
      <c r="C272" s="17">
        <v>4.7755887237712301E-4</v>
      </c>
      <c r="D272" s="17">
        <v>0</v>
      </c>
      <c r="E272" s="17">
        <v>9.4434884452020802E-4</v>
      </c>
      <c r="F272" s="17"/>
      <c r="G272" s="17">
        <v>0</v>
      </c>
      <c r="H272" s="17">
        <v>2.8023669657741201E-3</v>
      </c>
      <c r="I272" s="17">
        <v>0</v>
      </c>
      <c r="J272" s="17">
        <v>0</v>
      </c>
      <c r="K272" s="17">
        <v>0</v>
      </c>
      <c r="L272" s="17">
        <v>0</v>
      </c>
      <c r="M272" s="17"/>
      <c r="N272" s="17">
        <v>0</v>
      </c>
      <c r="O272" s="17">
        <v>2.03924590998311E-3</v>
      </c>
      <c r="P272" s="17">
        <v>0</v>
      </c>
      <c r="Q272" s="17">
        <v>0</v>
      </c>
      <c r="R272" s="17">
        <v>0</v>
      </c>
    </row>
    <row r="273" spans="2:18" hidden="1" x14ac:dyDescent="0.3">
      <c r="B273" t="s">
        <v>209</v>
      </c>
      <c r="C273" s="17">
        <v>9.6166353000835803E-4</v>
      </c>
      <c r="D273" s="17">
        <v>0</v>
      </c>
      <c r="E273" s="17">
        <v>1.90164165280855E-3</v>
      </c>
      <c r="F273" s="17"/>
      <c r="G273" s="17">
        <v>3.3274333250306702E-3</v>
      </c>
      <c r="H273" s="17">
        <v>0</v>
      </c>
      <c r="I273" s="17">
        <v>2.9422504553058598E-3</v>
      </c>
      <c r="J273" s="17">
        <v>0</v>
      </c>
      <c r="K273" s="17">
        <v>0</v>
      </c>
      <c r="L273" s="17">
        <v>0</v>
      </c>
      <c r="M273" s="17"/>
      <c r="N273" s="17">
        <v>0</v>
      </c>
      <c r="O273" s="17">
        <v>4.1064432759628997E-3</v>
      </c>
      <c r="P273" s="17">
        <v>0</v>
      </c>
      <c r="Q273" s="17">
        <v>0</v>
      </c>
      <c r="R273" s="17">
        <v>0</v>
      </c>
    </row>
    <row r="274" spans="2:18" hidden="1" x14ac:dyDescent="0.3">
      <c r="B274" t="s">
        <v>210</v>
      </c>
      <c r="C274" s="17">
        <v>9.6674173996982703E-3</v>
      </c>
      <c r="D274" s="17">
        <v>9.6120761351909008E-3</v>
      </c>
      <c r="E274" s="17">
        <v>9.7215107247561206E-3</v>
      </c>
      <c r="F274" s="17"/>
      <c r="G274" s="17">
        <v>1.42149115163896E-2</v>
      </c>
      <c r="H274" s="17">
        <v>9.1170445746071391E-3</v>
      </c>
      <c r="I274" s="17">
        <v>1.30957731229307E-2</v>
      </c>
      <c r="J274" s="17">
        <v>1.7087273788205799E-2</v>
      </c>
      <c r="K274" s="17">
        <v>3.6319931917492701E-3</v>
      </c>
      <c r="L274" s="17">
        <v>2.3260203847293901E-3</v>
      </c>
      <c r="M274" s="17"/>
      <c r="N274" s="17">
        <v>6.8352300707951504E-3</v>
      </c>
      <c r="O274" s="17">
        <v>2.0613474805040899E-3</v>
      </c>
      <c r="P274" s="17">
        <v>1.3325882768922701E-2</v>
      </c>
      <c r="Q274" s="17">
        <v>1.3148816407307201E-2</v>
      </c>
      <c r="R274" s="17">
        <v>0</v>
      </c>
    </row>
    <row r="275" spans="2:18" hidden="1" x14ac:dyDescent="0.3">
      <c r="B275" t="s">
        <v>211</v>
      </c>
      <c r="C275" s="17">
        <v>0</v>
      </c>
      <c r="D275" s="17">
        <v>0</v>
      </c>
      <c r="E275" s="17">
        <v>0</v>
      </c>
      <c r="F275" s="17"/>
      <c r="G275" s="17">
        <v>0</v>
      </c>
      <c r="H275" s="17">
        <v>0</v>
      </c>
      <c r="I275" s="17">
        <v>0</v>
      </c>
      <c r="J275" s="17">
        <v>0</v>
      </c>
      <c r="K275" s="17">
        <v>0</v>
      </c>
      <c r="L275" s="17">
        <v>0</v>
      </c>
      <c r="M275" s="17"/>
      <c r="N275" s="17">
        <v>0</v>
      </c>
      <c r="O275" s="17">
        <v>0</v>
      </c>
      <c r="P275" s="17">
        <v>0</v>
      </c>
      <c r="Q275" s="17">
        <v>0</v>
      </c>
      <c r="R275" s="17">
        <v>0</v>
      </c>
    </row>
    <row r="276" spans="2:18" hidden="1" x14ac:dyDescent="0.3">
      <c r="B276" t="s">
        <v>212</v>
      </c>
      <c r="C276" s="17">
        <v>0</v>
      </c>
      <c r="D276" s="17">
        <v>0</v>
      </c>
      <c r="E276" s="17">
        <v>0</v>
      </c>
      <c r="F276" s="17"/>
      <c r="G276" s="17">
        <v>0</v>
      </c>
      <c r="H276" s="17">
        <v>0</v>
      </c>
      <c r="I276" s="17">
        <v>0</v>
      </c>
      <c r="J276" s="17">
        <v>0</v>
      </c>
      <c r="K276" s="17">
        <v>0</v>
      </c>
      <c r="L276" s="17">
        <v>0</v>
      </c>
      <c r="M276" s="17"/>
      <c r="N276" s="17">
        <v>0</v>
      </c>
      <c r="O276" s="17">
        <v>0</v>
      </c>
      <c r="P276" s="17">
        <v>0</v>
      </c>
      <c r="Q276" s="17">
        <v>0</v>
      </c>
      <c r="R276" s="17">
        <v>0</v>
      </c>
    </row>
    <row r="277" spans="2:18" hidden="1" x14ac:dyDescent="0.3">
      <c r="B277" t="s">
        <v>213</v>
      </c>
      <c r="C277" s="17">
        <v>5.1857149381799898E-4</v>
      </c>
      <c r="D277" s="17">
        <v>1.04910649374026E-3</v>
      </c>
      <c r="E277" s="17">
        <v>0</v>
      </c>
      <c r="F277" s="17"/>
      <c r="G277" s="17">
        <v>0</v>
      </c>
      <c r="H277" s="17">
        <v>0</v>
      </c>
      <c r="I277" s="17">
        <v>3.04596218037802E-3</v>
      </c>
      <c r="J277" s="17">
        <v>0</v>
      </c>
      <c r="K277" s="17">
        <v>0</v>
      </c>
      <c r="L277" s="17">
        <v>0</v>
      </c>
      <c r="M277" s="17"/>
      <c r="N277" s="17">
        <v>0</v>
      </c>
      <c r="O277" s="17">
        <v>0</v>
      </c>
      <c r="P277" s="17">
        <v>0</v>
      </c>
      <c r="Q277" s="17">
        <v>4.1170213304913697E-3</v>
      </c>
      <c r="R277" s="17">
        <v>0</v>
      </c>
    </row>
    <row r="278" spans="2:18" hidden="1" x14ac:dyDescent="0.3">
      <c r="B278" t="s">
        <v>214</v>
      </c>
      <c r="C278" s="17">
        <v>1.00529041309556E-3</v>
      </c>
      <c r="D278" s="17">
        <v>1.0393282766640801E-3</v>
      </c>
      <c r="E278" s="17">
        <v>9.7202009962013504E-4</v>
      </c>
      <c r="F278" s="17"/>
      <c r="G278" s="17">
        <v>0</v>
      </c>
      <c r="H278" s="17">
        <v>0</v>
      </c>
      <c r="I278" s="17">
        <v>2.88725789304697E-3</v>
      </c>
      <c r="J278" s="17">
        <v>0</v>
      </c>
      <c r="K278" s="17">
        <v>3.6492925242819999E-3</v>
      </c>
      <c r="L278" s="17">
        <v>0</v>
      </c>
      <c r="M278" s="17"/>
      <c r="N278" s="17">
        <v>0</v>
      </c>
      <c r="O278" s="17">
        <v>0</v>
      </c>
      <c r="P278" s="17">
        <v>0</v>
      </c>
      <c r="Q278" s="17">
        <v>3.9025114654669501E-3</v>
      </c>
      <c r="R278" s="17">
        <v>0</v>
      </c>
    </row>
    <row r="279" spans="2:18" hidden="1" x14ac:dyDescent="0.3">
      <c r="B279" t="s">
        <v>215</v>
      </c>
      <c r="C279" s="17">
        <v>1.5206727816262601E-3</v>
      </c>
      <c r="D279" s="17">
        <v>9.8915905316136299E-4</v>
      </c>
      <c r="E279" s="17">
        <v>2.04020093376552E-3</v>
      </c>
      <c r="F279" s="17"/>
      <c r="G279" s="17">
        <v>0</v>
      </c>
      <c r="H279" s="17">
        <v>0</v>
      </c>
      <c r="I279" s="17">
        <v>3.1033536846455899E-3</v>
      </c>
      <c r="J279" s="17">
        <v>0</v>
      </c>
      <c r="K279" s="17">
        <v>7.0489298493860604E-3</v>
      </c>
      <c r="L279" s="17">
        <v>0</v>
      </c>
      <c r="M279" s="17"/>
      <c r="N279" s="17">
        <v>0</v>
      </c>
      <c r="O279" s="17">
        <v>2.1495523090893798E-3</v>
      </c>
      <c r="P279" s="17">
        <v>0</v>
      </c>
      <c r="Q279" s="17">
        <v>4.1945935501271599E-3</v>
      </c>
      <c r="R279" s="17">
        <v>0</v>
      </c>
    </row>
    <row r="280" spans="2:18" hidden="1" x14ac:dyDescent="0.3">
      <c r="B280" t="s">
        <v>216</v>
      </c>
      <c r="C280" s="17">
        <v>4.01142256160128E-3</v>
      </c>
      <c r="D280" s="17">
        <v>5.1111862799040099E-3</v>
      </c>
      <c r="E280" s="17">
        <v>2.93645839461767E-3</v>
      </c>
      <c r="F280" s="17"/>
      <c r="G280" s="17">
        <v>3.7527767255391802E-3</v>
      </c>
      <c r="H280" s="17">
        <v>6.4448463195144901E-3</v>
      </c>
      <c r="I280" s="17">
        <v>0</v>
      </c>
      <c r="J280" s="17">
        <v>8.4987637723320901E-3</v>
      </c>
      <c r="K280" s="17">
        <v>0</v>
      </c>
      <c r="L280" s="17">
        <v>4.5014070628031201E-3</v>
      </c>
      <c r="M280" s="17"/>
      <c r="N280" s="17">
        <v>0</v>
      </c>
      <c r="O280" s="17">
        <v>2.2189641878153101E-3</v>
      </c>
      <c r="P280" s="17">
        <v>1.10861378126615E-2</v>
      </c>
      <c r="Q280" s="17">
        <v>0</v>
      </c>
      <c r="R280" s="17">
        <v>0</v>
      </c>
    </row>
    <row r="281" spans="2:18" hidden="1" x14ac:dyDescent="0.3">
      <c r="B281" t="s">
        <v>217</v>
      </c>
      <c r="C281" s="17">
        <v>1.00820885932597E-3</v>
      </c>
      <c r="D281" s="17">
        <v>0</v>
      </c>
      <c r="E281" s="17">
        <v>1.9936827193687999E-3</v>
      </c>
      <c r="F281" s="17"/>
      <c r="G281" s="17">
        <v>3.3639521025590402E-3</v>
      </c>
      <c r="H281" s="17">
        <v>0</v>
      </c>
      <c r="I281" s="17">
        <v>0</v>
      </c>
      <c r="J281" s="17">
        <v>3.1765990264550599E-3</v>
      </c>
      <c r="K281" s="17">
        <v>0</v>
      </c>
      <c r="L281" s="17">
        <v>0</v>
      </c>
      <c r="M281" s="17"/>
      <c r="N281" s="17">
        <v>2.5475313069251099E-3</v>
      </c>
      <c r="O281" s="17">
        <v>0</v>
      </c>
      <c r="P281" s="17">
        <v>0</v>
      </c>
      <c r="Q281" s="17">
        <v>0</v>
      </c>
      <c r="R281" s="17">
        <v>0</v>
      </c>
    </row>
    <row r="282" spans="2:18" hidden="1" x14ac:dyDescent="0.3">
      <c r="B282" t="s">
        <v>218</v>
      </c>
      <c r="C282" s="17">
        <v>2.1818388661827798E-2</v>
      </c>
      <c r="D282" s="17">
        <v>2.10695376859143E-2</v>
      </c>
      <c r="E282" s="17">
        <v>2.25503531303048E-2</v>
      </c>
      <c r="F282" s="17"/>
      <c r="G282" s="17">
        <v>1.67456988456413E-2</v>
      </c>
      <c r="H282" s="17">
        <v>1.2345997276971299E-2</v>
      </c>
      <c r="I282" s="17">
        <v>3.0489191985022701E-2</v>
      </c>
      <c r="J282" s="17">
        <v>3.1002029685110701E-2</v>
      </c>
      <c r="K282" s="17">
        <v>2.46095109466711E-2</v>
      </c>
      <c r="L282" s="17">
        <v>1.6465437640404201E-2</v>
      </c>
      <c r="M282" s="17"/>
      <c r="N282" s="17">
        <v>2.7830981616832701E-2</v>
      </c>
      <c r="O282" s="17">
        <v>1.6564212989126501E-2</v>
      </c>
      <c r="P282" s="17">
        <v>2.0196138223840299E-2</v>
      </c>
      <c r="Q282" s="17">
        <v>2.0130782144077201E-2</v>
      </c>
      <c r="R282" s="17">
        <v>0</v>
      </c>
    </row>
    <row r="283" spans="2:18" hidden="1" x14ac:dyDescent="0.3">
      <c r="B283" t="s">
        <v>219</v>
      </c>
      <c r="C283" s="17">
        <v>0</v>
      </c>
      <c r="D283" s="17">
        <v>0</v>
      </c>
      <c r="E283" s="17">
        <v>0</v>
      </c>
      <c r="F283" s="17"/>
      <c r="G283" s="17">
        <v>0</v>
      </c>
      <c r="H283" s="17">
        <v>0</v>
      </c>
      <c r="I283" s="17">
        <v>0</v>
      </c>
      <c r="J283" s="17">
        <v>0</v>
      </c>
      <c r="K283" s="17">
        <v>0</v>
      </c>
      <c r="L283" s="17">
        <v>0</v>
      </c>
      <c r="M283" s="17"/>
      <c r="N283" s="17">
        <v>0</v>
      </c>
      <c r="O283" s="17">
        <v>0</v>
      </c>
      <c r="P283" s="17">
        <v>0</v>
      </c>
      <c r="Q283" s="17">
        <v>0</v>
      </c>
      <c r="R283" s="17">
        <v>0</v>
      </c>
    </row>
    <row r="284" spans="2:18" hidden="1" x14ac:dyDescent="0.3">
      <c r="B284" t="s">
        <v>220</v>
      </c>
      <c r="C284" s="17">
        <v>0</v>
      </c>
      <c r="D284" s="17">
        <v>0</v>
      </c>
      <c r="E284" s="17">
        <v>0</v>
      </c>
      <c r="F284" s="17"/>
      <c r="G284" s="17">
        <v>0</v>
      </c>
      <c r="H284" s="17">
        <v>0</v>
      </c>
      <c r="I284" s="17">
        <v>0</v>
      </c>
      <c r="J284" s="17">
        <v>0</v>
      </c>
      <c r="K284" s="17">
        <v>0</v>
      </c>
      <c r="L284" s="17">
        <v>0</v>
      </c>
      <c r="M284" s="17"/>
      <c r="N284" s="17">
        <v>0</v>
      </c>
      <c r="O284" s="17">
        <v>0</v>
      </c>
      <c r="P284" s="17">
        <v>0</v>
      </c>
      <c r="Q284" s="17">
        <v>0</v>
      </c>
      <c r="R284" s="17">
        <v>0</v>
      </c>
    </row>
    <row r="285" spans="2:18" hidden="1" x14ac:dyDescent="0.3">
      <c r="B285" t="s">
        <v>221</v>
      </c>
      <c r="C285" s="17">
        <v>5.3598214551545402E-4</v>
      </c>
      <c r="D285" s="17">
        <v>0</v>
      </c>
      <c r="E285" s="17">
        <v>1.0598779523905001E-3</v>
      </c>
      <c r="F285" s="17"/>
      <c r="G285" s="17">
        <v>0</v>
      </c>
      <c r="H285" s="17">
        <v>3.1452010332479298E-3</v>
      </c>
      <c r="I285" s="17">
        <v>0</v>
      </c>
      <c r="J285" s="17">
        <v>0</v>
      </c>
      <c r="K285" s="17">
        <v>0</v>
      </c>
      <c r="L285" s="17">
        <v>0</v>
      </c>
      <c r="M285" s="17"/>
      <c r="N285" s="17">
        <v>0</v>
      </c>
      <c r="O285" s="17">
        <v>0</v>
      </c>
      <c r="P285" s="17">
        <v>1.9743656362301901E-3</v>
      </c>
      <c r="Q285" s="17">
        <v>0</v>
      </c>
      <c r="R285" s="17">
        <v>0</v>
      </c>
    </row>
    <row r="286" spans="2:18" hidden="1" x14ac:dyDescent="0.3">
      <c r="B286" t="s">
        <v>222</v>
      </c>
      <c r="C286" s="17">
        <v>0</v>
      </c>
      <c r="D286" s="17">
        <v>0</v>
      </c>
      <c r="E286" s="17">
        <v>0</v>
      </c>
      <c r="F286" s="17"/>
      <c r="G286" s="17">
        <v>0</v>
      </c>
      <c r="H286" s="17">
        <v>0</v>
      </c>
      <c r="I286" s="17">
        <v>0</v>
      </c>
      <c r="J286" s="17">
        <v>0</v>
      </c>
      <c r="K286" s="17">
        <v>0</v>
      </c>
      <c r="L286" s="17">
        <v>0</v>
      </c>
      <c r="M286" s="17"/>
      <c r="N286" s="17">
        <v>0</v>
      </c>
      <c r="O286" s="17">
        <v>0</v>
      </c>
      <c r="P286" s="17">
        <v>0</v>
      </c>
      <c r="Q286" s="17">
        <v>0</v>
      </c>
      <c r="R286" s="17">
        <v>0</v>
      </c>
    </row>
    <row r="287" spans="2:18" hidden="1" x14ac:dyDescent="0.3">
      <c r="B287" t="s">
        <v>223</v>
      </c>
      <c r="C287" s="17">
        <v>0</v>
      </c>
      <c r="D287" s="17">
        <v>0</v>
      </c>
      <c r="E287" s="17">
        <v>0</v>
      </c>
      <c r="F287" s="17"/>
      <c r="G287" s="17">
        <v>0</v>
      </c>
      <c r="H287" s="17">
        <v>0</v>
      </c>
      <c r="I287" s="17">
        <v>0</v>
      </c>
      <c r="J287" s="17">
        <v>0</v>
      </c>
      <c r="K287" s="17">
        <v>0</v>
      </c>
      <c r="L287" s="17">
        <v>0</v>
      </c>
      <c r="M287" s="17"/>
      <c r="N287" s="17">
        <v>0</v>
      </c>
      <c r="O287" s="17">
        <v>0</v>
      </c>
      <c r="P287" s="17">
        <v>0</v>
      </c>
      <c r="Q287" s="17">
        <v>0</v>
      </c>
      <c r="R287" s="17">
        <v>0</v>
      </c>
    </row>
    <row r="288" spans="2:18" hidden="1" x14ac:dyDescent="0.3">
      <c r="B288" t="s">
        <v>224</v>
      </c>
      <c r="C288" s="17">
        <v>0</v>
      </c>
      <c r="D288" s="17">
        <v>0</v>
      </c>
      <c r="E288" s="17">
        <v>0</v>
      </c>
      <c r="F288" s="17"/>
      <c r="G288" s="17">
        <v>0</v>
      </c>
      <c r="H288" s="17">
        <v>0</v>
      </c>
      <c r="I288" s="17">
        <v>0</v>
      </c>
      <c r="J288" s="17">
        <v>0</v>
      </c>
      <c r="K288" s="17">
        <v>0</v>
      </c>
      <c r="L288" s="17">
        <v>0</v>
      </c>
      <c r="M288" s="17"/>
      <c r="N288" s="17">
        <v>0</v>
      </c>
      <c r="O288" s="17">
        <v>0</v>
      </c>
      <c r="P288" s="17">
        <v>0</v>
      </c>
      <c r="Q288" s="17">
        <v>0</v>
      </c>
      <c r="R288" s="17">
        <v>0</v>
      </c>
    </row>
    <row r="289" spans="2:18" hidden="1" x14ac:dyDescent="0.3">
      <c r="B289" t="s">
        <v>225</v>
      </c>
      <c r="C289" s="17">
        <v>0</v>
      </c>
      <c r="D289" s="17">
        <v>0</v>
      </c>
      <c r="E289" s="17">
        <v>0</v>
      </c>
      <c r="F289" s="17"/>
      <c r="G289" s="17">
        <v>0</v>
      </c>
      <c r="H289" s="17">
        <v>0</v>
      </c>
      <c r="I289" s="17">
        <v>0</v>
      </c>
      <c r="J289" s="17">
        <v>0</v>
      </c>
      <c r="K289" s="17">
        <v>0</v>
      </c>
      <c r="L289" s="17">
        <v>0</v>
      </c>
      <c r="M289" s="17"/>
      <c r="N289" s="17">
        <v>0</v>
      </c>
      <c r="O289" s="17">
        <v>0</v>
      </c>
      <c r="P289" s="17">
        <v>0</v>
      </c>
      <c r="Q289" s="17">
        <v>0</v>
      </c>
      <c r="R289" s="17">
        <v>0</v>
      </c>
    </row>
    <row r="290" spans="2:18" hidden="1" x14ac:dyDescent="0.3">
      <c r="B290" t="s">
        <v>226</v>
      </c>
      <c r="C290" s="17">
        <v>0</v>
      </c>
      <c r="D290" s="17">
        <v>0</v>
      </c>
      <c r="E290" s="17">
        <v>0</v>
      </c>
      <c r="F290" s="17"/>
      <c r="G290" s="17">
        <v>0</v>
      </c>
      <c r="H290" s="17">
        <v>0</v>
      </c>
      <c r="I290" s="17">
        <v>0</v>
      </c>
      <c r="J290" s="17">
        <v>0</v>
      </c>
      <c r="K290" s="17">
        <v>0</v>
      </c>
      <c r="L290" s="17">
        <v>0</v>
      </c>
      <c r="M290" s="17"/>
      <c r="N290" s="17">
        <v>0</v>
      </c>
      <c r="O290" s="17">
        <v>0</v>
      </c>
      <c r="P290" s="17">
        <v>0</v>
      </c>
      <c r="Q290" s="17">
        <v>0</v>
      </c>
      <c r="R290" s="17">
        <v>0</v>
      </c>
    </row>
    <row r="291" spans="2:18" hidden="1" x14ac:dyDescent="0.3">
      <c r="B291" t="s">
        <v>227</v>
      </c>
      <c r="C291" s="17">
        <v>0</v>
      </c>
      <c r="D291" s="17">
        <v>0</v>
      </c>
      <c r="E291" s="17">
        <v>0</v>
      </c>
      <c r="F291" s="17"/>
      <c r="G291" s="17">
        <v>0</v>
      </c>
      <c r="H291" s="17">
        <v>0</v>
      </c>
      <c r="I291" s="17">
        <v>0</v>
      </c>
      <c r="J291" s="17">
        <v>0</v>
      </c>
      <c r="K291" s="17">
        <v>0</v>
      </c>
      <c r="L291" s="17">
        <v>0</v>
      </c>
      <c r="M291" s="17"/>
      <c r="N291" s="17">
        <v>0</v>
      </c>
      <c r="O291" s="17">
        <v>0</v>
      </c>
      <c r="P291" s="17">
        <v>0</v>
      </c>
      <c r="Q291" s="17">
        <v>0</v>
      </c>
      <c r="R291" s="17">
        <v>0</v>
      </c>
    </row>
    <row r="292" spans="2:18" hidden="1" x14ac:dyDescent="0.3">
      <c r="B292" t="s">
        <v>228</v>
      </c>
      <c r="C292" s="17">
        <v>0</v>
      </c>
      <c r="D292" s="17">
        <v>0</v>
      </c>
      <c r="E292" s="17">
        <v>0</v>
      </c>
      <c r="F292" s="17"/>
      <c r="G292" s="17">
        <v>0</v>
      </c>
      <c r="H292" s="17">
        <v>0</v>
      </c>
      <c r="I292" s="17">
        <v>0</v>
      </c>
      <c r="J292" s="17">
        <v>0</v>
      </c>
      <c r="K292" s="17">
        <v>0</v>
      </c>
      <c r="L292" s="17">
        <v>0</v>
      </c>
      <c r="M292" s="17"/>
      <c r="N292" s="17">
        <v>0</v>
      </c>
      <c r="O292" s="17">
        <v>0</v>
      </c>
      <c r="P292" s="17">
        <v>0</v>
      </c>
      <c r="Q292" s="17">
        <v>0</v>
      </c>
      <c r="R292" s="17">
        <v>0</v>
      </c>
    </row>
    <row r="293" spans="2:18" hidden="1" x14ac:dyDescent="0.3">
      <c r="B293" t="s">
        <v>229</v>
      </c>
      <c r="C293" s="17">
        <v>0</v>
      </c>
      <c r="D293" s="17">
        <v>0</v>
      </c>
      <c r="E293" s="17">
        <v>0</v>
      </c>
      <c r="F293" s="17"/>
      <c r="G293" s="17">
        <v>0</v>
      </c>
      <c r="H293" s="17">
        <v>0</v>
      </c>
      <c r="I293" s="17">
        <v>0</v>
      </c>
      <c r="J293" s="17">
        <v>0</v>
      </c>
      <c r="K293" s="17">
        <v>0</v>
      </c>
      <c r="L293" s="17">
        <v>0</v>
      </c>
      <c r="M293" s="17"/>
      <c r="N293" s="17">
        <v>0</v>
      </c>
      <c r="O293" s="17">
        <v>0</v>
      </c>
      <c r="P293" s="17">
        <v>0</v>
      </c>
      <c r="Q293" s="17">
        <v>0</v>
      </c>
      <c r="R293" s="17">
        <v>0</v>
      </c>
    </row>
    <row r="294" spans="2:18" hidden="1" x14ac:dyDescent="0.3">
      <c r="B294" t="s">
        <v>230</v>
      </c>
      <c r="C294" s="17">
        <v>0</v>
      </c>
      <c r="D294" s="17">
        <v>0</v>
      </c>
      <c r="E294" s="17">
        <v>0</v>
      </c>
      <c r="F294" s="17"/>
      <c r="G294" s="17">
        <v>0</v>
      </c>
      <c r="H294" s="17">
        <v>0</v>
      </c>
      <c r="I294" s="17">
        <v>0</v>
      </c>
      <c r="J294" s="17">
        <v>0</v>
      </c>
      <c r="K294" s="17">
        <v>0</v>
      </c>
      <c r="L294" s="17">
        <v>0</v>
      </c>
      <c r="M294" s="17"/>
      <c r="N294" s="17">
        <v>0</v>
      </c>
      <c r="O294" s="17">
        <v>0</v>
      </c>
      <c r="P294" s="17">
        <v>0</v>
      </c>
      <c r="Q294" s="17">
        <v>0</v>
      </c>
      <c r="R294" s="17">
        <v>0</v>
      </c>
    </row>
    <row r="295" spans="2:18" hidden="1" x14ac:dyDescent="0.3">
      <c r="B295" t="s">
        <v>231</v>
      </c>
      <c r="C295" s="17">
        <v>0</v>
      </c>
      <c r="D295" s="17">
        <v>0</v>
      </c>
      <c r="E295" s="17">
        <v>0</v>
      </c>
      <c r="F295" s="17"/>
      <c r="G295" s="17">
        <v>0</v>
      </c>
      <c r="H295" s="17">
        <v>0</v>
      </c>
      <c r="I295" s="17">
        <v>0</v>
      </c>
      <c r="J295" s="17">
        <v>0</v>
      </c>
      <c r="K295" s="17">
        <v>0</v>
      </c>
      <c r="L295" s="17">
        <v>0</v>
      </c>
      <c r="M295" s="17"/>
      <c r="N295" s="17">
        <v>0</v>
      </c>
      <c r="O295" s="17">
        <v>0</v>
      </c>
      <c r="P295" s="17">
        <v>0</v>
      </c>
      <c r="Q295" s="17">
        <v>0</v>
      </c>
      <c r="R295" s="17">
        <v>0</v>
      </c>
    </row>
    <row r="296" spans="2:18" hidden="1" x14ac:dyDescent="0.3">
      <c r="B296" t="s">
        <v>232</v>
      </c>
      <c r="C296" s="17">
        <v>0</v>
      </c>
      <c r="D296" s="17">
        <v>0</v>
      </c>
      <c r="E296" s="17">
        <v>0</v>
      </c>
      <c r="F296" s="17"/>
      <c r="G296" s="17">
        <v>0</v>
      </c>
      <c r="H296" s="17">
        <v>0</v>
      </c>
      <c r="I296" s="17">
        <v>0</v>
      </c>
      <c r="J296" s="17">
        <v>0</v>
      </c>
      <c r="K296" s="17">
        <v>0</v>
      </c>
      <c r="L296" s="17">
        <v>0</v>
      </c>
      <c r="M296" s="17"/>
      <c r="N296" s="17">
        <v>0</v>
      </c>
      <c r="O296" s="17">
        <v>0</v>
      </c>
      <c r="P296" s="17">
        <v>0</v>
      </c>
      <c r="Q296" s="17">
        <v>0</v>
      </c>
      <c r="R296" s="17">
        <v>0</v>
      </c>
    </row>
    <row r="297" spans="2:18" hidden="1" x14ac:dyDescent="0.3">
      <c r="B297" t="s">
        <v>233</v>
      </c>
      <c r="C297" s="17">
        <v>0</v>
      </c>
      <c r="D297" s="17">
        <v>0</v>
      </c>
      <c r="E297" s="17">
        <v>0</v>
      </c>
      <c r="F297" s="17"/>
      <c r="G297" s="17">
        <v>0</v>
      </c>
      <c r="H297" s="17">
        <v>0</v>
      </c>
      <c r="I297" s="17">
        <v>0</v>
      </c>
      <c r="J297" s="17">
        <v>0</v>
      </c>
      <c r="K297" s="17">
        <v>0</v>
      </c>
      <c r="L297" s="17">
        <v>0</v>
      </c>
      <c r="M297" s="17"/>
      <c r="N297" s="17">
        <v>0</v>
      </c>
      <c r="O297" s="17">
        <v>0</v>
      </c>
      <c r="P297" s="17">
        <v>0</v>
      </c>
      <c r="Q297" s="17">
        <v>0</v>
      </c>
      <c r="R297" s="17">
        <v>0</v>
      </c>
    </row>
    <row r="298" spans="2:18" hidden="1" x14ac:dyDescent="0.3">
      <c r="B298" t="s">
        <v>234</v>
      </c>
      <c r="C298" s="17">
        <v>0</v>
      </c>
      <c r="D298" s="17">
        <v>0</v>
      </c>
      <c r="E298" s="17">
        <v>0</v>
      </c>
      <c r="F298" s="17"/>
      <c r="G298" s="17">
        <v>0</v>
      </c>
      <c r="H298" s="17">
        <v>0</v>
      </c>
      <c r="I298" s="17">
        <v>0</v>
      </c>
      <c r="J298" s="17">
        <v>0</v>
      </c>
      <c r="K298" s="17">
        <v>0</v>
      </c>
      <c r="L298" s="17">
        <v>0</v>
      </c>
      <c r="M298" s="17"/>
      <c r="N298" s="17">
        <v>0</v>
      </c>
      <c r="O298" s="17">
        <v>0</v>
      </c>
      <c r="P298" s="17">
        <v>0</v>
      </c>
      <c r="Q298" s="17">
        <v>0</v>
      </c>
      <c r="R298" s="17">
        <v>0</v>
      </c>
    </row>
    <row r="299" spans="2:18" hidden="1" x14ac:dyDescent="0.3">
      <c r="B299" t="s">
        <v>235</v>
      </c>
      <c r="C299" s="17">
        <v>0</v>
      </c>
      <c r="D299" s="17">
        <v>0</v>
      </c>
      <c r="E299" s="17">
        <v>0</v>
      </c>
      <c r="F299" s="17"/>
      <c r="G299" s="17">
        <v>0</v>
      </c>
      <c r="H299" s="17">
        <v>0</v>
      </c>
      <c r="I299" s="17">
        <v>0</v>
      </c>
      <c r="J299" s="17">
        <v>0</v>
      </c>
      <c r="K299" s="17">
        <v>0</v>
      </c>
      <c r="L299" s="17">
        <v>0</v>
      </c>
      <c r="M299" s="17"/>
      <c r="N299" s="17">
        <v>0</v>
      </c>
      <c r="O299" s="17">
        <v>0</v>
      </c>
      <c r="P299" s="17">
        <v>0</v>
      </c>
      <c r="Q299" s="17">
        <v>0</v>
      </c>
      <c r="R299" s="17">
        <v>0</v>
      </c>
    </row>
    <row r="300" spans="2:18" hidden="1" x14ac:dyDescent="0.3">
      <c r="B300" t="s">
        <v>236</v>
      </c>
      <c r="C300" s="17">
        <v>0</v>
      </c>
      <c r="D300" s="17">
        <v>0</v>
      </c>
      <c r="E300" s="17">
        <v>0</v>
      </c>
      <c r="F300" s="17"/>
      <c r="G300" s="17">
        <v>0</v>
      </c>
      <c r="H300" s="17">
        <v>0</v>
      </c>
      <c r="I300" s="17">
        <v>0</v>
      </c>
      <c r="J300" s="17">
        <v>0</v>
      </c>
      <c r="K300" s="17">
        <v>0</v>
      </c>
      <c r="L300" s="17">
        <v>0</v>
      </c>
      <c r="M300" s="17"/>
      <c r="N300" s="17">
        <v>0</v>
      </c>
      <c r="O300" s="17">
        <v>0</v>
      </c>
      <c r="P300" s="17">
        <v>0</v>
      </c>
      <c r="Q300" s="17">
        <v>0</v>
      </c>
      <c r="R300" s="17">
        <v>0</v>
      </c>
    </row>
    <row r="301" spans="2:18" hidden="1" x14ac:dyDescent="0.3">
      <c r="B301" t="s">
        <v>237</v>
      </c>
      <c r="C301" s="17">
        <v>0</v>
      </c>
      <c r="D301" s="17">
        <v>0</v>
      </c>
      <c r="E301" s="17">
        <v>0</v>
      </c>
      <c r="F301" s="17"/>
      <c r="G301" s="17">
        <v>0</v>
      </c>
      <c r="H301" s="17">
        <v>0</v>
      </c>
      <c r="I301" s="17">
        <v>0</v>
      </c>
      <c r="J301" s="17">
        <v>0</v>
      </c>
      <c r="K301" s="17">
        <v>0</v>
      </c>
      <c r="L301" s="17">
        <v>0</v>
      </c>
      <c r="M301" s="17"/>
      <c r="N301" s="17">
        <v>0</v>
      </c>
      <c r="O301" s="17">
        <v>0</v>
      </c>
      <c r="P301" s="17">
        <v>0</v>
      </c>
      <c r="Q301" s="17">
        <v>0</v>
      </c>
      <c r="R301" s="17">
        <v>0</v>
      </c>
    </row>
    <row r="302" spans="2:18" hidden="1" x14ac:dyDescent="0.3">
      <c r="B302" t="s">
        <v>238</v>
      </c>
      <c r="C302" s="17">
        <v>0</v>
      </c>
      <c r="D302" s="17">
        <v>0</v>
      </c>
      <c r="E302" s="17">
        <v>0</v>
      </c>
      <c r="F302" s="17"/>
      <c r="G302" s="17">
        <v>0</v>
      </c>
      <c r="H302" s="17">
        <v>0</v>
      </c>
      <c r="I302" s="17">
        <v>0</v>
      </c>
      <c r="J302" s="17">
        <v>0</v>
      </c>
      <c r="K302" s="17">
        <v>0</v>
      </c>
      <c r="L302" s="17">
        <v>0</v>
      </c>
      <c r="M302" s="17"/>
      <c r="N302" s="17">
        <v>0</v>
      </c>
      <c r="O302" s="17">
        <v>0</v>
      </c>
      <c r="P302" s="17">
        <v>0</v>
      </c>
      <c r="Q302" s="17">
        <v>0</v>
      </c>
      <c r="R302" s="17">
        <v>0</v>
      </c>
    </row>
    <row r="303" spans="2:18" hidden="1" x14ac:dyDescent="0.3">
      <c r="B303" t="s">
        <v>239</v>
      </c>
      <c r="C303" s="17">
        <v>0</v>
      </c>
      <c r="D303" s="17">
        <v>0</v>
      </c>
      <c r="E303" s="17">
        <v>0</v>
      </c>
      <c r="F303" s="17"/>
      <c r="G303" s="17">
        <v>0</v>
      </c>
      <c r="H303" s="17">
        <v>0</v>
      </c>
      <c r="I303" s="17">
        <v>0</v>
      </c>
      <c r="J303" s="17">
        <v>0</v>
      </c>
      <c r="K303" s="17">
        <v>0</v>
      </c>
      <c r="L303" s="17">
        <v>0</v>
      </c>
      <c r="M303" s="17"/>
      <c r="N303" s="17">
        <v>0</v>
      </c>
      <c r="O303" s="17">
        <v>0</v>
      </c>
      <c r="P303" s="17">
        <v>0</v>
      </c>
      <c r="Q303" s="17">
        <v>0</v>
      </c>
      <c r="R303" s="17">
        <v>0</v>
      </c>
    </row>
    <row r="304" spans="2:18" hidden="1" x14ac:dyDescent="0.3">
      <c r="B304" t="s">
        <v>240</v>
      </c>
      <c r="C304" s="17">
        <v>0</v>
      </c>
      <c r="D304" s="17">
        <v>0</v>
      </c>
      <c r="E304" s="17">
        <v>0</v>
      </c>
      <c r="F304" s="17"/>
      <c r="G304" s="17">
        <v>0</v>
      </c>
      <c r="H304" s="17">
        <v>0</v>
      </c>
      <c r="I304" s="17">
        <v>0</v>
      </c>
      <c r="J304" s="17">
        <v>0</v>
      </c>
      <c r="K304" s="17">
        <v>0</v>
      </c>
      <c r="L304" s="17">
        <v>0</v>
      </c>
      <c r="M304" s="17"/>
      <c r="N304" s="17">
        <v>0</v>
      </c>
      <c r="O304" s="17">
        <v>0</v>
      </c>
      <c r="P304" s="17">
        <v>0</v>
      </c>
      <c r="Q304" s="17">
        <v>0</v>
      </c>
      <c r="R304" s="17">
        <v>0</v>
      </c>
    </row>
    <row r="305" spans="2:18" hidden="1" x14ac:dyDescent="0.3">
      <c r="B305" t="s">
        <v>241</v>
      </c>
      <c r="C305" s="17">
        <v>0</v>
      </c>
      <c r="D305" s="17">
        <v>0</v>
      </c>
      <c r="E305" s="17">
        <v>0</v>
      </c>
      <c r="F305" s="17"/>
      <c r="G305" s="17">
        <v>0</v>
      </c>
      <c r="H305" s="17">
        <v>0</v>
      </c>
      <c r="I305" s="17">
        <v>0</v>
      </c>
      <c r="J305" s="17">
        <v>0</v>
      </c>
      <c r="K305" s="17">
        <v>0</v>
      </c>
      <c r="L305" s="17">
        <v>0</v>
      </c>
      <c r="M305" s="17"/>
      <c r="N305" s="17">
        <v>0</v>
      </c>
      <c r="O305" s="17">
        <v>0</v>
      </c>
      <c r="P305" s="17">
        <v>0</v>
      </c>
      <c r="Q305" s="17">
        <v>0</v>
      </c>
      <c r="R305" s="17">
        <v>0</v>
      </c>
    </row>
    <row r="306" spans="2:18" hidden="1" x14ac:dyDescent="0.3">
      <c r="B306" t="s">
        <v>242</v>
      </c>
      <c r="C306" s="17">
        <v>4.6457255256170099E-4</v>
      </c>
      <c r="D306" s="17">
        <v>0</v>
      </c>
      <c r="E306" s="17">
        <v>9.1866904497796601E-4</v>
      </c>
      <c r="F306" s="17"/>
      <c r="G306" s="17">
        <v>3.3550474201594102E-3</v>
      </c>
      <c r="H306" s="17">
        <v>0</v>
      </c>
      <c r="I306" s="17">
        <v>0</v>
      </c>
      <c r="J306" s="17">
        <v>0</v>
      </c>
      <c r="K306" s="17">
        <v>0</v>
      </c>
      <c r="L306" s="17">
        <v>0</v>
      </c>
      <c r="M306" s="17"/>
      <c r="N306" s="17">
        <v>0</v>
      </c>
      <c r="O306" s="17">
        <v>1.9837924337708199E-3</v>
      </c>
      <c r="P306" s="17">
        <v>0</v>
      </c>
      <c r="Q306" s="17">
        <v>0</v>
      </c>
      <c r="R306" s="17">
        <v>0</v>
      </c>
    </row>
    <row r="307" spans="2:18" hidden="1" x14ac:dyDescent="0.3">
      <c r="B307" t="s">
        <v>243</v>
      </c>
      <c r="C307" s="17">
        <v>0</v>
      </c>
      <c r="D307" s="17">
        <v>0</v>
      </c>
      <c r="E307" s="17">
        <v>0</v>
      </c>
      <c r="F307" s="17"/>
      <c r="G307" s="17">
        <v>0</v>
      </c>
      <c r="H307" s="17">
        <v>0</v>
      </c>
      <c r="I307" s="17">
        <v>0</v>
      </c>
      <c r="J307" s="17">
        <v>0</v>
      </c>
      <c r="K307" s="17">
        <v>0</v>
      </c>
      <c r="L307" s="17">
        <v>0</v>
      </c>
      <c r="M307" s="17"/>
      <c r="N307" s="17">
        <v>0</v>
      </c>
      <c r="O307" s="17">
        <v>0</v>
      </c>
      <c r="P307" s="17">
        <v>0</v>
      </c>
      <c r="Q307" s="17">
        <v>0</v>
      </c>
      <c r="R307" s="17">
        <v>0</v>
      </c>
    </row>
    <row r="308" spans="2:18" hidden="1" x14ac:dyDescent="0.3">
      <c r="B308" t="s">
        <v>244</v>
      </c>
      <c r="C308" s="17">
        <v>0</v>
      </c>
      <c r="D308" s="17">
        <v>0</v>
      </c>
      <c r="E308" s="17">
        <v>0</v>
      </c>
      <c r="F308" s="17"/>
      <c r="G308" s="17">
        <v>0</v>
      </c>
      <c r="H308" s="17">
        <v>0</v>
      </c>
      <c r="I308" s="17">
        <v>0</v>
      </c>
      <c r="J308" s="17">
        <v>0</v>
      </c>
      <c r="K308" s="17">
        <v>0</v>
      </c>
      <c r="L308" s="17">
        <v>0</v>
      </c>
      <c r="M308" s="17"/>
      <c r="N308" s="17">
        <v>0</v>
      </c>
      <c r="O308" s="17">
        <v>0</v>
      </c>
      <c r="P308" s="17">
        <v>0</v>
      </c>
      <c r="Q308" s="17">
        <v>0</v>
      </c>
      <c r="R308" s="17">
        <v>0</v>
      </c>
    </row>
    <row r="309" spans="2:18" hidden="1" x14ac:dyDescent="0.3">
      <c r="B309" t="s">
        <v>245</v>
      </c>
      <c r="C309" s="17">
        <v>0</v>
      </c>
      <c r="D309" s="17">
        <v>0</v>
      </c>
      <c r="E309" s="17">
        <v>0</v>
      </c>
      <c r="F309" s="17"/>
      <c r="G309" s="17">
        <v>0</v>
      </c>
      <c r="H309" s="17">
        <v>0</v>
      </c>
      <c r="I309" s="17">
        <v>0</v>
      </c>
      <c r="J309" s="17">
        <v>0</v>
      </c>
      <c r="K309" s="17">
        <v>0</v>
      </c>
      <c r="L309" s="17">
        <v>0</v>
      </c>
      <c r="M309" s="17"/>
      <c r="N309" s="17">
        <v>0</v>
      </c>
      <c r="O309" s="17">
        <v>0</v>
      </c>
      <c r="P309" s="17">
        <v>0</v>
      </c>
      <c r="Q309" s="17">
        <v>0</v>
      </c>
      <c r="R309" s="17">
        <v>0</v>
      </c>
    </row>
    <row r="310" spans="2:18" hidden="1" x14ac:dyDescent="0.3">
      <c r="B310" t="s">
        <v>246</v>
      </c>
      <c r="C310" s="17">
        <v>0</v>
      </c>
      <c r="D310" s="17">
        <v>0</v>
      </c>
      <c r="E310" s="17">
        <v>0</v>
      </c>
      <c r="F310" s="17"/>
      <c r="G310" s="17">
        <v>0</v>
      </c>
      <c r="H310" s="17">
        <v>0</v>
      </c>
      <c r="I310" s="17">
        <v>0</v>
      </c>
      <c r="J310" s="17">
        <v>0</v>
      </c>
      <c r="K310" s="17">
        <v>0</v>
      </c>
      <c r="L310" s="17">
        <v>0</v>
      </c>
      <c r="M310" s="17"/>
      <c r="N310" s="17">
        <v>0</v>
      </c>
      <c r="O310" s="17">
        <v>0</v>
      </c>
      <c r="P310" s="17">
        <v>0</v>
      </c>
      <c r="Q310" s="17">
        <v>0</v>
      </c>
      <c r="R310" s="17">
        <v>0</v>
      </c>
    </row>
    <row r="311" spans="2:18" hidden="1" x14ac:dyDescent="0.3">
      <c r="B311" t="s">
        <v>247</v>
      </c>
      <c r="C311" s="17">
        <v>0</v>
      </c>
      <c r="D311" s="17">
        <v>0</v>
      </c>
      <c r="E311" s="17">
        <v>0</v>
      </c>
      <c r="F311" s="17"/>
      <c r="G311" s="17">
        <v>0</v>
      </c>
      <c r="H311" s="17">
        <v>0</v>
      </c>
      <c r="I311" s="17">
        <v>0</v>
      </c>
      <c r="J311" s="17">
        <v>0</v>
      </c>
      <c r="K311" s="17">
        <v>0</v>
      </c>
      <c r="L311" s="17">
        <v>0</v>
      </c>
      <c r="M311" s="17"/>
      <c r="N311" s="17">
        <v>0</v>
      </c>
      <c r="O311" s="17">
        <v>0</v>
      </c>
      <c r="P311" s="17">
        <v>0</v>
      </c>
      <c r="Q311" s="17">
        <v>0</v>
      </c>
      <c r="R311" s="17">
        <v>0</v>
      </c>
    </row>
    <row r="312" spans="2:18" hidden="1" x14ac:dyDescent="0.3">
      <c r="B312" t="s">
        <v>248</v>
      </c>
      <c r="C312" s="17">
        <v>0</v>
      </c>
      <c r="D312" s="17">
        <v>0</v>
      </c>
      <c r="E312" s="17">
        <v>0</v>
      </c>
      <c r="F312" s="17"/>
      <c r="G312" s="17">
        <v>0</v>
      </c>
      <c r="H312" s="17">
        <v>0</v>
      </c>
      <c r="I312" s="17">
        <v>0</v>
      </c>
      <c r="J312" s="17">
        <v>0</v>
      </c>
      <c r="K312" s="17">
        <v>0</v>
      </c>
      <c r="L312" s="17">
        <v>0</v>
      </c>
      <c r="M312" s="17"/>
      <c r="N312" s="17">
        <v>0</v>
      </c>
      <c r="O312" s="17">
        <v>0</v>
      </c>
      <c r="P312" s="17">
        <v>0</v>
      </c>
      <c r="Q312" s="17">
        <v>0</v>
      </c>
      <c r="R312" s="17">
        <v>0</v>
      </c>
    </row>
    <row r="313" spans="2:18" hidden="1" x14ac:dyDescent="0.3">
      <c r="B313" t="s">
        <v>249</v>
      </c>
      <c r="C313" s="17">
        <v>0</v>
      </c>
      <c r="D313" s="17">
        <v>0</v>
      </c>
      <c r="E313" s="17">
        <v>0</v>
      </c>
      <c r="F313" s="17"/>
      <c r="G313" s="17">
        <v>0</v>
      </c>
      <c r="H313" s="17">
        <v>0</v>
      </c>
      <c r="I313" s="17">
        <v>0</v>
      </c>
      <c r="J313" s="17">
        <v>0</v>
      </c>
      <c r="K313" s="17">
        <v>0</v>
      </c>
      <c r="L313" s="17">
        <v>0</v>
      </c>
      <c r="M313" s="17"/>
      <c r="N313" s="17">
        <v>0</v>
      </c>
      <c r="O313" s="17">
        <v>0</v>
      </c>
      <c r="P313" s="17">
        <v>0</v>
      </c>
      <c r="Q313" s="17">
        <v>0</v>
      </c>
      <c r="R313" s="17">
        <v>0</v>
      </c>
    </row>
    <row r="314" spans="2:18" hidden="1" x14ac:dyDescent="0.3">
      <c r="B314" t="s">
        <v>250</v>
      </c>
      <c r="C314" s="17">
        <v>0</v>
      </c>
      <c r="D314" s="17">
        <v>0</v>
      </c>
      <c r="E314" s="17">
        <v>0</v>
      </c>
      <c r="F314" s="17"/>
      <c r="G314" s="17">
        <v>0</v>
      </c>
      <c r="H314" s="17">
        <v>0</v>
      </c>
      <c r="I314" s="17">
        <v>0</v>
      </c>
      <c r="J314" s="17">
        <v>0</v>
      </c>
      <c r="K314" s="17">
        <v>0</v>
      </c>
      <c r="L314" s="17">
        <v>0</v>
      </c>
      <c r="M314" s="17"/>
      <c r="N314" s="17">
        <v>0</v>
      </c>
      <c r="O314" s="17">
        <v>0</v>
      </c>
      <c r="P314" s="17">
        <v>0</v>
      </c>
      <c r="Q314" s="17">
        <v>0</v>
      </c>
      <c r="R314" s="17">
        <v>0</v>
      </c>
    </row>
    <row r="315" spans="2:18" hidden="1" x14ac:dyDescent="0.3">
      <c r="B315" t="s">
        <v>251</v>
      </c>
      <c r="C315" s="17">
        <v>0</v>
      </c>
      <c r="D315" s="17">
        <v>0</v>
      </c>
      <c r="E315" s="17">
        <v>0</v>
      </c>
      <c r="F315" s="17"/>
      <c r="G315" s="17">
        <v>0</v>
      </c>
      <c r="H315" s="17">
        <v>0</v>
      </c>
      <c r="I315" s="17">
        <v>0</v>
      </c>
      <c r="J315" s="17">
        <v>0</v>
      </c>
      <c r="K315" s="17">
        <v>0</v>
      </c>
      <c r="L315" s="17">
        <v>0</v>
      </c>
      <c r="M315" s="17"/>
      <c r="N315" s="17">
        <v>0</v>
      </c>
      <c r="O315" s="17">
        <v>0</v>
      </c>
      <c r="P315" s="17">
        <v>0</v>
      </c>
      <c r="Q315" s="17">
        <v>0</v>
      </c>
      <c r="R315" s="17">
        <v>0</v>
      </c>
    </row>
    <row r="316" spans="2:18" hidden="1" x14ac:dyDescent="0.3">
      <c r="B316" t="s">
        <v>252</v>
      </c>
      <c r="C316" s="17">
        <v>0</v>
      </c>
      <c r="D316" s="17">
        <v>0</v>
      </c>
      <c r="E316" s="17">
        <v>0</v>
      </c>
      <c r="F316" s="17"/>
      <c r="G316" s="17">
        <v>0</v>
      </c>
      <c r="H316" s="17">
        <v>0</v>
      </c>
      <c r="I316" s="17">
        <v>0</v>
      </c>
      <c r="J316" s="17">
        <v>0</v>
      </c>
      <c r="K316" s="17">
        <v>0</v>
      </c>
      <c r="L316" s="17">
        <v>0</v>
      </c>
      <c r="M316" s="17"/>
      <c r="N316" s="17">
        <v>0</v>
      </c>
      <c r="O316" s="17">
        <v>0</v>
      </c>
      <c r="P316" s="17">
        <v>0</v>
      </c>
      <c r="Q316" s="17">
        <v>0</v>
      </c>
      <c r="R316" s="17">
        <v>0</v>
      </c>
    </row>
    <row r="317" spans="2:18" hidden="1" x14ac:dyDescent="0.3">
      <c r="B317" t="s">
        <v>253</v>
      </c>
      <c r="C317" s="17">
        <v>0</v>
      </c>
      <c r="D317" s="17">
        <v>0</v>
      </c>
      <c r="E317" s="17">
        <v>0</v>
      </c>
      <c r="F317" s="17"/>
      <c r="G317" s="17">
        <v>0</v>
      </c>
      <c r="H317" s="17">
        <v>0</v>
      </c>
      <c r="I317" s="17">
        <v>0</v>
      </c>
      <c r="J317" s="17">
        <v>0</v>
      </c>
      <c r="K317" s="17">
        <v>0</v>
      </c>
      <c r="L317" s="17">
        <v>0</v>
      </c>
      <c r="M317" s="17"/>
      <c r="N317" s="17">
        <v>0</v>
      </c>
      <c r="O317" s="17">
        <v>0</v>
      </c>
      <c r="P317" s="17">
        <v>0</v>
      </c>
      <c r="Q317" s="17">
        <v>0</v>
      </c>
      <c r="R317" s="17">
        <v>0</v>
      </c>
    </row>
    <row r="318" spans="2:18" hidden="1" x14ac:dyDescent="0.3">
      <c r="B318" t="s">
        <v>254</v>
      </c>
      <c r="C318" s="17">
        <v>0</v>
      </c>
      <c r="D318" s="17">
        <v>0</v>
      </c>
      <c r="E318" s="17">
        <v>0</v>
      </c>
      <c r="F318" s="17"/>
      <c r="G318" s="17">
        <v>0</v>
      </c>
      <c r="H318" s="17">
        <v>0</v>
      </c>
      <c r="I318" s="17">
        <v>0</v>
      </c>
      <c r="J318" s="17">
        <v>0</v>
      </c>
      <c r="K318" s="17">
        <v>0</v>
      </c>
      <c r="L318" s="17">
        <v>0</v>
      </c>
      <c r="M318" s="17"/>
      <c r="N318" s="17">
        <v>0</v>
      </c>
      <c r="O318" s="17">
        <v>0</v>
      </c>
      <c r="P318" s="17">
        <v>0</v>
      </c>
      <c r="Q318" s="17">
        <v>0</v>
      </c>
      <c r="R318" s="17">
        <v>0</v>
      </c>
    </row>
    <row r="319" spans="2:18" hidden="1" x14ac:dyDescent="0.3">
      <c r="B319" t="s">
        <v>255</v>
      </c>
      <c r="C319" s="17">
        <v>0</v>
      </c>
      <c r="D319" s="17">
        <v>0</v>
      </c>
      <c r="E319" s="17">
        <v>0</v>
      </c>
      <c r="F319" s="17"/>
      <c r="G319" s="17">
        <v>0</v>
      </c>
      <c r="H319" s="17">
        <v>0</v>
      </c>
      <c r="I319" s="17">
        <v>0</v>
      </c>
      <c r="J319" s="17">
        <v>0</v>
      </c>
      <c r="K319" s="17">
        <v>0</v>
      </c>
      <c r="L319" s="17">
        <v>0</v>
      </c>
      <c r="M319" s="17"/>
      <c r="N319" s="17">
        <v>0</v>
      </c>
      <c r="O319" s="17">
        <v>0</v>
      </c>
      <c r="P319" s="17">
        <v>0</v>
      </c>
      <c r="Q319" s="17">
        <v>0</v>
      </c>
      <c r="R319" s="17">
        <v>0</v>
      </c>
    </row>
    <row r="320" spans="2:18" hidden="1" x14ac:dyDescent="0.3">
      <c r="B320" t="s">
        <v>256</v>
      </c>
      <c r="C320" s="17">
        <v>0</v>
      </c>
      <c r="D320" s="17">
        <v>0</v>
      </c>
      <c r="E320" s="17">
        <v>0</v>
      </c>
      <c r="F320" s="17"/>
      <c r="G320" s="17">
        <v>0</v>
      </c>
      <c r="H320" s="17">
        <v>0</v>
      </c>
      <c r="I320" s="17">
        <v>0</v>
      </c>
      <c r="J320" s="17">
        <v>0</v>
      </c>
      <c r="K320" s="17">
        <v>0</v>
      </c>
      <c r="L320" s="17">
        <v>0</v>
      </c>
      <c r="M320" s="17"/>
      <c r="N320" s="17">
        <v>0</v>
      </c>
      <c r="O320" s="17">
        <v>0</v>
      </c>
      <c r="P320" s="17">
        <v>0</v>
      </c>
      <c r="Q320" s="17">
        <v>0</v>
      </c>
      <c r="R320" s="17">
        <v>0</v>
      </c>
    </row>
    <row r="321" spans="2:18" hidden="1" x14ac:dyDescent="0.3">
      <c r="B321" t="s">
        <v>257</v>
      </c>
      <c r="C321" s="17">
        <v>0</v>
      </c>
      <c r="D321" s="17">
        <v>0</v>
      </c>
      <c r="E321" s="17">
        <v>0</v>
      </c>
      <c r="F321" s="17"/>
      <c r="G321" s="17">
        <v>0</v>
      </c>
      <c r="H321" s="17">
        <v>0</v>
      </c>
      <c r="I321" s="17">
        <v>0</v>
      </c>
      <c r="J321" s="17">
        <v>0</v>
      </c>
      <c r="K321" s="17">
        <v>0</v>
      </c>
      <c r="L321" s="17">
        <v>0</v>
      </c>
      <c r="M321" s="17"/>
      <c r="N321" s="17">
        <v>0</v>
      </c>
      <c r="O321" s="17">
        <v>0</v>
      </c>
      <c r="P321" s="17">
        <v>0</v>
      </c>
      <c r="Q321" s="17">
        <v>0</v>
      </c>
      <c r="R321" s="17">
        <v>0</v>
      </c>
    </row>
    <row r="322" spans="2:18" hidden="1" x14ac:dyDescent="0.3">
      <c r="B322" t="s">
        <v>258</v>
      </c>
      <c r="C322" s="17">
        <v>5.38952406206686E-3</v>
      </c>
      <c r="D322" s="17">
        <v>1.94792930366885E-3</v>
      </c>
      <c r="E322" s="17">
        <v>8.7535112358445803E-3</v>
      </c>
      <c r="F322" s="17"/>
      <c r="G322" s="17">
        <v>7.2310730550027898E-3</v>
      </c>
      <c r="H322" s="17">
        <v>0</v>
      </c>
      <c r="I322" s="17">
        <v>2.8782177108987702E-3</v>
      </c>
      <c r="J322" s="17">
        <v>1.17166794073492E-2</v>
      </c>
      <c r="K322" s="17">
        <v>0</v>
      </c>
      <c r="L322" s="17">
        <v>9.0646423630785997E-3</v>
      </c>
      <c r="M322" s="17"/>
      <c r="N322" s="17">
        <v>2.2532079616644101E-3</v>
      </c>
      <c r="O322" s="17">
        <v>1.06659857655552E-2</v>
      </c>
      <c r="P322" s="17">
        <v>7.0911907603387302E-3</v>
      </c>
      <c r="Q322" s="17">
        <v>0</v>
      </c>
      <c r="R322" s="17">
        <v>0</v>
      </c>
    </row>
    <row r="323" spans="2:18" hidden="1" x14ac:dyDescent="0.3">
      <c r="B323" t="s">
        <v>259</v>
      </c>
      <c r="C323" s="17">
        <v>0</v>
      </c>
      <c r="D323" s="17">
        <v>0</v>
      </c>
      <c r="E323" s="17">
        <v>0</v>
      </c>
      <c r="F323" s="17"/>
      <c r="G323" s="17">
        <v>0</v>
      </c>
      <c r="H323" s="17">
        <v>0</v>
      </c>
      <c r="I323" s="17">
        <v>0</v>
      </c>
      <c r="J323" s="17">
        <v>0</v>
      </c>
      <c r="K323" s="17">
        <v>0</v>
      </c>
      <c r="L323" s="17">
        <v>0</v>
      </c>
      <c r="M323" s="17"/>
      <c r="N323" s="17">
        <v>0</v>
      </c>
      <c r="O323" s="17">
        <v>0</v>
      </c>
      <c r="P323" s="17">
        <v>0</v>
      </c>
      <c r="Q323" s="17">
        <v>0</v>
      </c>
      <c r="R323" s="17">
        <v>0</v>
      </c>
    </row>
    <row r="324" spans="2:18" hidden="1" x14ac:dyDescent="0.3">
      <c r="B324" t="s">
        <v>260</v>
      </c>
      <c r="C324" s="17">
        <v>0</v>
      </c>
      <c r="D324" s="17">
        <v>0</v>
      </c>
      <c r="E324" s="17">
        <v>0</v>
      </c>
      <c r="F324" s="17"/>
      <c r="G324" s="17">
        <v>0</v>
      </c>
      <c r="H324" s="17">
        <v>0</v>
      </c>
      <c r="I324" s="17">
        <v>0</v>
      </c>
      <c r="J324" s="17">
        <v>0</v>
      </c>
      <c r="K324" s="17">
        <v>0</v>
      </c>
      <c r="L324" s="17">
        <v>0</v>
      </c>
      <c r="M324" s="17"/>
      <c r="N324" s="17">
        <v>0</v>
      </c>
      <c r="O324" s="17">
        <v>0</v>
      </c>
      <c r="P324" s="17">
        <v>0</v>
      </c>
      <c r="Q324" s="17">
        <v>0</v>
      </c>
      <c r="R324" s="17">
        <v>0</v>
      </c>
    </row>
    <row r="325" spans="2:18" hidden="1" x14ac:dyDescent="0.3">
      <c r="B325" t="s">
        <v>261</v>
      </c>
      <c r="C325" s="17">
        <v>0</v>
      </c>
      <c r="D325" s="17">
        <v>0</v>
      </c>
      <c r="E325" s="17">
        <v>0</v>
      </c>
      <c r="F325" s="17"/>
      <c r="G325" s="17">
        <v>0</v>
      </c>
      <c r="H325" s="17">
        <v>0</v>
      </c>
      <c r="I325" s="17">
        <v>0</v>
      </c>
      <c r="J325" s="17">
        <v>0</v>
      </c>
      <c r="K325" s="17">
        <v>0</v>
      </c>
      <c r="L325" s="17">
        <v>0</v>
      </c>
      <c r="M325" s="17"/>
      <c r="N325" s="17">
        <v>0</v>
      </c>
      <c r="O325" s="17">
        <v>0</v>
      </c>
      <c r="P325" s="17">
        <v>0</v>
      </c>
      <c r="Q325" s="17">
        <v>0</v>
      </c>
      <c r="R325" s="17">
        <v>0</v>
      </c>
    </row>
    <row r="326" spans="2:18" hidden="1" x14ac:dyDescent="0.3">
      <c r="B326" t="s">
        <v>262</v>
      </c>
      <c r="C326" s="17">
        <v>0</v>
      </c>
      <c r="D326" s="17">
        <v>0</v>
      </c>
      <c r="E326" s="17">
        <v>0</v>
      </c>
      <c r="F326" s="17"/>
      <c r="G326" s="17">
        <v>0</v>
      </c>
      <c r="H326" s="17">
        <v>0</v>
      </c>
      <c r="I326" s="17">
        <v>0</v>
      </c>
      <c r="J326" s="17">
        <v>0</v>
      </c>
      <c r="K326" s="17">
        <v>0</v>
      </c>
      <c r="L326" s="17">
        <v>0</v>
      </c>
      <c r="M326" s="17"/>
      <c r="N326" s="17">
        <v>0</v>
      </c>
      <c r="O326" s="17">
        <v>0</v>
      </c>
      <c r="P326" s="17">
        <v>0</v>
      </c>
      <c r="Q326" s="17">
        <v>0</v>
      </c>
      <c r="R326" s="17">
        <v>0</v>
      </c>
    </row>
    <row r="327" spans="2:18" hidden="1" x14ac:dyDescent="0.3">
      <c r="B327" t="s">
        <v>263</v>
      </c>
      <c r="C327" s="17">
        <v>1.51038833446459E-3</v>
      </c>
      <c r="D327" s="17">
        <v>2.0552527692374598E-3</v>
      </c>
      <c r="E327" s="17">
        <v>9.7781053298143E-4</v>
      </c>
      <c r="F327" s="17"/>
      <c r="G327" s="17">
        <v>3.7198765403508301E-3</v>
      </c>
      <c r="H327" s="17">
        <v>2.90166494332435E-3</v>
      </c>
      <c r="I327" s="17">
        <v>0</v>
      </c>
      <c r="J327" s="17">
        <v>2.93305071381761E-3</v>
      </c>
      <c r="K327" s="17">
        <v>0</v>
      </c>
      <c r="L327" s="17">
        <v>0</v>
      </c>
      <c r="M327" s="17"/>
      <c r="N327" s="17">
        <v>0</v>
      </c>
      <c r="O327" s="17">
        <v>2.1995107702408902E-3</v>
      </c>
      <c r="P327" s="17">
        <v>1.8214885126237299E-3</v>
      </c>
      <c r="Q327" s="17">
        <v>0</v>
      </c>
      <c r="R327" s="17">
        <v>0</v>
      </c>
    </row>
    <row r="328" spans="2:18" hidden="1" x14ac:dyDescent="0.3">
      <c r="B328" t="s">
        <v>264</v>
      </c>
      <c r="C328" s="17">
        <v>9.8195263938996493E-4</v>
      </c>
      <c r="D328" s="17">
        <v>9.3294654548977405E-4</v>
      </c>
      <c r="E328" s="17">
        <v>1.0298536512435301E-3</v>
      </c>
      <c r="F328" s="17"/>
      <c r="G328" s="17">
        <v>7.09145999120658E-3</v>
      </c>
      <c r="H328" s="17">
        <v>0</v>
      </c>
      <c r="I328" s="17">
        <v>0</v>
      </c>
      <c r="J328" s="17">
        <v>0</v>
      </c>
      <c r="K328" s="17">
        <v>0</v>
      </c>
      <c r="L328" s="17">
        <v>0</v>
      </c>
      <c r="M328" s="17"/>
      <c r="N328" s="17">
        <v>0</v>
      </c>
      <c r="O328" s="17">
        <v>2.2238867113206899E-3</v>
      </c>
      <c r="P328" s="17">
        <v>1.6987250303572099E-3</v>
      </c>
      <c r="Q328" s="17">
        <v>0</v>
      </c>
      <c r="R328" s="17">
        <v>0</v>
      </c>
    </row>
    <row r="329" spans="2:18" hidden="1" x14ac:dyDescent="0.3">
      <c r="B329" t="s">
        <v>265</v>
      </c>
      <c r="C329" s="17">
        <v>3.0307796894385301E-3</v>
      </c>
      <c r="D329" s="17">
        <v>2.0257769969673298E-3</v>
      </c>
      <c r="E329" s="17">
        <v>4.0131196813377899E-3</v>
      </c>
      <c r="F329" s="17"/>
      <c r="G329" s="17">
        <v>0</v>
      </c>
      <c r="H329" s="17">
        <v>0</v>
      </c>
      <c r="I329" s="17">
        <v>6.1999762258761297E-3</v>
      </c>
      <c r="J329" s="17">
        <v>3.1390212295483301E-3</v>
      </c>
      <c r="K329" s="17">
        <v>3.5156957392031602E-3</v>
      </c>
      <c r="L329" s="17">
        <v>4.5109208618731803E-3</v>
      </c>
      <c r="M329" s="17"/>
      <c r="N329" s="17">
        <v>4.5845110828378602E-3</v>
      </c>
      <c r="O329" s="17">
        <v>2.2887420119804998E-3</v>
      </c>
      <c r="P329" s="17">
        <v>0</v>
      </c>
      <c r="Q329" s="17">
        <v>4.1073352540144104E-3</v>
      </c>
      <c r="R329" s="17">
        <v>0</v>
      </c>
    </row>
    <row r="330" spans="2:18" hidden="1" x14ac:dyDescent="0.3">
      <c r="B330" t="s">
        <v>266</v>
      </c>
      <c r="C330" s="17">
        <v>0</v>
      </c>
      <c r="D330" s="17">
        <v>0</v>
      </c>
      <c r="E330" s="17">
        <v>0</v>
      </c>
      <c r="F330" s="17"/>
      <c r="G330" s="17">
        <v>0</v>
      </c>
      <c r="H330" s="17">
        <v>0</v>
      </c>
      <c r="I330" s="17">
        <v>0</v>
      </c>
      <c r="J330" s="17">
        <v>0</v>
      </c>
      <c r="K330" s="17">
        <v>0</v>
      </c>
      <c r="L330" s="17">
        <v>0</v>
      </c>
      <c r="M330" s="17"/>
      <c r="N330" s="17">
        <v>0</v>
      </c>
      <c r="O330" s="17">
        <v>0</v>
      </c>
      <c r="P330" s="17">
        <v>0</v>
      </c>
      <c r="Q330" s="17">
        <v>0</v>
      </c>
      <c r="R330" s="17">
        <v>0</v>
      </c>
    </row>
    <row r="331" spans="2:18" hidden="1" x14ac:dyDescent="0.3">
      <c r="B331" t="s">
        <v>267</v>
      </c>
      <c r="C331" s="17">
        <v>0</v>
      </c>
      <c r="D331" s="17">
        <v>0</v>
      </c>
      <c r="E331" s="17">
        <v>0</v>
      </c>
      <c r="F331" s="17"/>
      <c r="G331" s="17">
        <v>0</v>
      </c>
      <c r="H331" s="17">
        <v>0</v>
      </c>
      <c r="I331" s="17">
        <v>0</v>
      </c>
      <c r="J331" s="17">
        <v>0</v>
      </c>
      <c r="K331" s="17">
        <v>0</v>
      </c>
      <c r="L331" s="17">
        <v>0</v>
      </c>
      <c r="M331" s="17"/>
      <c r="N331" s="17">
        <v>0</v>
      </c>
      <c r="O331" s="17">
        <v>0</v>
      </c>
      <c r="P331" s="17">
        <v>0</v>
      </c>
      <c r="Q331" s="17">
        <v>0</v>
      </c>
      <c r="R331" s="17">
        <v>0</v>
      </c>
    </row>
    <row r="332" spans="2:18" hidden="1" x14ac:dyDescent="0.3">
      <c r="B332" t="s">
        <v>268</v>
      </c>
      <c r="C332" s="17">
        <v>0</v>
      </c>
      <c r="D332" s="17">
        <v>0</v>
      </c>
      <c r="E332" s="17">
        <v>0</v>
      </c>
      <c r="F332" s="17"/>
      <c r="G332" s="17">
        <v>0</v>
      </c>
      <c r="H332" s="17">
        <v>0</v>
      </c>
      <c r="I332" s="17">
        <v>0</v>
      </c>
      <c r="J332" s="17">
        <v>0</v>
      </c>
      <c r="K332" s="17">
        <v>0</v>
      </c>
      <c r="L332" s="17">
        <v>0</v>
      </c>
      <c r="M332" s="17"/>
      <c r="N332" s="17">
        <v>0</v>
      </c>
      <c r="O332" s="17">
        <v>0</v>
      </c>
      <c r="P332" s="17">
        <v>0</v>
      </c>
      <c r="Q332" s="17">
        <v>0</v>
      </c>
      <c r="R332" s="17">
        <v>0</v>
      </c>
    </row>
    <row r="333" spans="2:18" hidden="1" x14ac:dyDescent="0.3">
      <c r="B333" t="s">
        <v>269</v>
      </c>
      <c r="C333" s="17">
        <v>4.7944933887163698E-4</v>
      </c>
      <c r="D333" s="17">
        <v>0</v>
      </c>
      <c r="E333" s="17">
        <v>9.4808714769697099E-4</v>
      </c>
      <c r="F333" s="17"/>
      <c r="G333" s="17">
        <v>0</v>
      </c>
      <c r="H333" s="17">
        <v>2.8134604270425899E-3</v>
      </c>
      <c r="I333" s="17">
        <v>0</v>
      </c>
      <c r="J333" s="17">
        <v>0</v>
      </c>
      <c r="K333" s="17">
        <v>0</v>
      </c>
      <c r="L333" s="17">
        <v>0</v>
      </c>
      <c r="M333" s="17"/>
      <c r="N333" s="17">
        <v>0</v>
      </c>
      <c r="O333" s="17">
        <v>2.0473184771363701E-3</v>
      </c>
      <c r="P333" s="17">
        <v>0</v>
      </c>
      <c r="Q333" s="17">
        <v>0</v>
      </c>
      <c r="R333" s="17">
        <v>0</v>
      </c>
    </row>
    <row r="334" spans="2:18" hidden="1" x14ac:dyDescent="0.3">
      <c r="B334" t="s">
        <v>270</v>
      </c>
      <c r="C334" s="17">
        <v>0</v>
      </c>
      <c r="D334" s="17">
        <v>0</v>
      </c>
      <c r="E334" s="17">
        <v>0</v>
      </c>
      <c r="F334" s="17"/>
      <c r="G334" s="17">
        <v>0</v>
      </c>
      <c r="H334" s="17">
        <v>0</v>
      </c>
      <c r="I334" s="17">
        <v>0</v>
      </c>
      <c r="J334" s="17">
        <v>0</v>
      </c>
      <c r="K334" s="17">
        <v>0</v>
      </c>
      <c r="L334" s="17">
        <v>0</v>
      </c>
      <c r="M334" s="17"/>
      <c r="N334" s="17">
        <v>0</v>
      </c>
      <c r="O334" s="17">
        <v>0</v>
      </c>
      <c r="P334" s="17">
        <v>0</v>
      </c>
      <c r="Q334" s="17">
        <v>0</v>
      </c>
      <c r="R334" s="17">
        <v>0</v>
      </c>
    </row>
    <row r="335" spans="2:18" hidden="1" x14ac:dyDescent="0.3">
      <c r="B335" t="s">
        <v>271</v>
      </c>
      <c r="C335" s="17">
        <v>0</v>
      </c>
      <c r="D335" s="17">
        <v>0</v>
      </c>
      <c r="E335" s="17">
        <v>0</v>
      </c>
      <c r="F335" s="17"/>
      <c r="G335" s="17">
        <v>0</v>
      </c>
      <c r="H335" s="17">
        <v>0</v>
      </c>
      <c r="I335" s="17">
        <v>0</v>
      </c>
      <c r="J335" s="17">
        <v>0</v>
      </c>
      <c r="K335" s="17">
        <v>0</v>
      </c>
      <c r="L335" s="17">
        <v>0</v>
      </c>
      <c r="M335" s="17"/>
      <c r="N335" s="17">
        <v>0</v>
      </c>
      <c r="O335" s="17">
        <v>0</v>
      </c>
      <c r="P335" s="17">
        <v>0</v>
      </c>
      <c r="Q335" s="17">
        <v>0</v>
      </c>
      <c r="R335" s="17">
        <v>0</v>
      </c>
    </row>
    <row r="336" spans="2:18" hidden="1" x14ac:dyDescent="0.3">
      <c r="B336" t="s">
        <v>272</v>
      </c>
      <c r="C336" s="17">
        <v>0</v>
      </c>
      <c r="D336" s="17">
        <v>0</v>
      </c>
      <c r="E336" s="17">
        <v>0</v>
      </c>
      <c r="F336" s="17"/>
      <c r="G336" s="17">
        <v>0</v>
      </c>
      <c r="H336" s="17">
        <v>0</v>
      </c>
      <c r="I336" s="17">
        <v>0</v>
      </c>
      <c r="J336" s="17">
        <v>0</v>
      </c>
      <c r="K336" s="17">
        <v>0</v>
      </c>
      <c r="L336" s="17">
        <v>0</v>
      </c>
      <c r="M336" s="17"/>
      <c r="N336" s="17">
        <v>0</v>
      </c>
      <c r="O336" s="17">
        <v>0</v>
      </c>
      <c r="P336" s="17">
        <v>0</v>
      </c>
      <c r="Q336" s="17">
        <v>0</v>
      </c>
      <c r="R336" s="17">
        <v>0</v>
      </c>
    </row>
    <row r="337" spans="2:18" hidden="1" x14ac:dyDescent="0.3">
      <c r="B337" t="s">
        <v>273</v>
      </c>
      <c r="C337" s="17">
        <v>0</v>
      </c>
      <c r="D337" s="17">
        <v>0</v>
      </c>
      <c r="E337" s="17">
        <v>0</v>
      </c>
      <c r="F337" s="17"/>
      <c r="G337" s="17">
        <v>0</v>
      </c>
      <c r="H337" s="17">
        <v>0</v>
      </c>
      <c r="I337" s="17">
        <v>0</v>
      </c>
      <c r="J337" s="17">
        <v>0</v>
      </c>
      <c r="K337" s="17">
        <v>0</v>
      </c>
      <c r="L337" s="17">
        <v>0</v>
      </c>
      <c r="M337" s="17"/>
      <c r="N337" s="17">
        <v>0</v>
      </c>
      <c r="O337" s="17">
        <v>0</v>
      </c>
      <c r="P337" s="17">
        <v>0</v>
      </c>
      <c r="Q337" s="17">
        <v>0</v>
      </c>
      <c r="R337" s="17">
        <v>0</v>
      </c>
    </row>
    <row r="338" spans="2:18" hidden="1" x14ac:dyDescent="0.3">
      <c r="B338" t="s">
        <v>274</v>
      </c>
      <c r="C338" s="17">
        <v>0</v>
      </c>
      <c r="D338" s="17">
        <v>0</v>
      </c>
      <c r="E338" s="17">
        <v>0</v>
      </c>
      <c r="F338" s="17"/>
      <c r="G338" s="17">
        <v>0</v>
      </c>
      <c r="H338" s="17">
        <v>0</v>
      </c>
      <c r="I338" s="17">
        <v>0</v>
      </c>
      <c r="J338" s="17">
        <v>0</v>
      </c>
      <c r="K338" s="17">
        <v>0</v>
      </c>
      <c r="L338" s="17">
        <v>0</v>
      </c>
      <c r="M338" s="17"/>
      <c r="N338" s="17">
        <v>0</v>
      </c>
      <c r="O338" s="17">
        <v>0</v>
      </c>
      <c r="P338" s="17">
        <v>0</v>
      </c>
      <c r="Q338" s="17">
        <v>0</v>
      </c>
      <c r="R338" s="17">
        <v>0</v>
      </c>
    </row>
    <row r="339" spans="2:18" hidden="1" x14ac:dyDescent="0.3">
      <c r="B339" t="s">
        <v>275</v>
      </c>
      <c r="C339" s="17">
        <v>4.9405038910643403E-4</v>
      </c>
      <c r="D339" s="17">
        <v>0</v>
      </c>
      <c r="E339" s="17">
        <v>9.7695999608397107E-4</v>
      </c>
      <c r="F339" s="17"/>
      <c r="G339" s="17">
        <v>0</v>
      </c>
      <c r="H339" s="17">
        <v>0</v>
      </c>
      <c r="I339" s="17">
        <v>2.9019312059358898E-3</v>
      </c>
      <c r="J339" s="17">
        <v>0</v>
      </c>
      <c r="K339" s="17">
        <v>0</v>
      </c>
      <c r="L339" s="17">
        <v>0</v>
      </c>
      <c r="M339" s="17"/>
      <c r="N339" s="17">
        <v>0</v>
      </c>
      <c r="O339" s="17">
        <v>0</v>
      </c>
      <c r="P339" s="17">
        <v>0</v>
      </c>
      <c r="Q339" s="17">
        <v>3.9223443913456203E-3</v>
      </c>
      <c r="R339" s="17">
        <v>0</v>
      </c>
    </row>
    <row r="340" spans="2:18" hidden="1" x14ac:dyDescent="0.3">
      <c r="B340" t="s">
        <v>276</v>
      </c>
      <c r="C340" s="17">
        <v>0</v>
      </c>
      <c r="D340" s="17">
        <v>0</v>
      </c>
      <c r="E340" s="17">
        <v>0</v>
      </c>
      <c r="F340" s="17"/>
      <c r="G340" s="17">
        <v>0</v>
      </c>
      <c r="H340" s="17">
        <v>0</v>
      </c>
      <c r="I340" s="17">
        <v>0</v>
      </c>
      <c r="J340" s="17">
        <v>0</v>
      </c>
      <c r="K340" s="17">
        <v>0</v>
      </c>
      <c r="L340" s="17">
        <v>0</v>
      </c>
      <c r="M340" s="17"/>
      <c r="N340" s="17">
        <v>0</v>
      </c>
      <c r="O340" s="17">
        <v>0</v>
      </c>
      <c r="P340" s="17">
        <v>0</v>
      </c>
      <c r="Q340" s="17">
        <v>0</v>
      </c>
      <c r="R340" s="17">
        <v>0</v>
      </c>
    </row>
    <row r="341" spans="2:18" hidden="1" x14ac:dyDescent="0.3">
      <c r="B341" t="s">
        <v>277</v>
      </c>
      <c r="C341" s="17">
        <v>0</v>
      </c>
      <c r="D341" s="17">
        <v>0</v>
      </c>
      <c r="E341" s="17">
        <v>0</v>
      </c>
      <c r="F341" s="17"/>
      <c r="G341" s="17">
        <v>0</v>
      </c>
      <c r="H341" s="17">
        <v>0</v>
      </c>
      <c r="I341" s="17">
        <v>0</v>
      </c>
      <c r="J341" s="17">
        <v>0</v>
      </c>
      <c r="K341" s="17">
        <v>0</v>
      </c>
      <c r="L341" s="17">
        <v>0</v>
      </c>
      <c r="M341" s="17"/>
      <c r="N341" s="17">
        <v>0</v>
      </c>
      <c r="O341" s="17">
        <v>0</v>
      </c>
      <c r="P341" s="17">
        <v>0</v>
      </c>
      <c r="Q341" s="17">
        <v>0</v>
      </c>
      <c r="R341" s="17">
        <v>0</v>
      </c>
    </row>
    <row r="342" spans="2:18" hidden="1" x14ac:dyDescent="0.3">
      <c r="B342" t="s">
        <v>278</v>
      </c>
      <c r="C342" s="17">
        <v>5.3717116187013505E-4</v>
      </c>
      <c r="D342" s="17">
        <v>0</v>
      </c>
      <c r="E342" s="17">
        <v>1.0622291729113699E-3</v>
      </c>
      <c r="F342" s="17"/>
      <c r="G342" s="17">
        <v>0</v>
      </c>
      <c r="H342" s="17">
        <v>3.15217830944749E-3</v>
      </c>
      <c r="I342" s="17">
        <v>0</v>
      </c>
      <c r="J342" s="17">
        <v>0</v>
      </c>
      <c r="K342" s="17">
        <v>0</v>
      </c>
      <c r="L342" s="17">
        <v>0</v>
      </c>
      <c r="M342" s="17"/>
      <c r="N342" s="17">
        <v>0</v>
      </c>
      <c r="O342" s="17">
        <v>0</v>
      </c>
      <c r="P342" s="17">
        <v>0</v>
      </c>
      <c r="Q342" s="17">
        <v>4.2646870449079399E-3</v>
      </c>
      <c r="R342" s="17">
        <v>0</v>
      </c>
    </row>
    <row r="343" spans="2:18" hidden="1" x14ac:dyDescent="0.3">
      <c r="B343" t="s">
        <v>279</v>
      </c>
      <c r="C343" s="17">
        <v>2.9761753436945001E-3</v>
      </c>
      <c r="D343" s="17">
        <v>2.0457101845495602E-3</v>
      </c>
      <c r="E343" s="17">
        <v>3.88565861547505E-3</v>
      </c>
      <c r="F343" s="17"/>
      <c r="G343" s="17">
        <v>3.4106906411619799E-3</v>
      </c>
      <c r="H343" s="17">
        <v>2.94056551757271E-3</v>
      </c>
      <c r="I343" s="17">
        <v>3.1890069791442699E-3</v>
      </c>
      <c r="J343" s="17">
        <v>5.8073155201236997E-3</v>
      </c>
      <c r="K343" s="17">
        <v>3.3262870052236698E-3</v>
      </c>
      <c r="L343" s="17">
        <v>0</v>
      </c>
      <c r="M343" s="17"/>
      <c r="N343" s="17">
        <v>0</v>
      </c>
      <c r="O343" s="17">
        <v>4.07317656395767E-3</v>
      </c>
      <c r="P343" s="17">
        <v>7.4494351979054498E-3</v>
      </c>
      <c r="Q343" s="17">
        <v>0</v>
      </c>
      <c r="R343" s="17">
        <v>0</v>
      </c>
    </row>
    <row r="344" spans="2:18" hidden="1" x14ac:dyDescent="0.3">
      <c r="B344" t="s">
        <v>280</v>
      </c>
      <c r="C344" s="17">
        <v>0</v>
      </c>
      <c r="D344" s="17">
        <v>0</v>
      </c>
      <c r="E344" s="17">
        <v>0</v>
      </c>
      <c r="F344" s="17"/>
      <c r="G344" s="17">
        <v>0</v>
      </c>
      <c r="H344" s="17">
        <v>0</v>
      </c>
      <c r="I344" s="17">
        <v>0</v>
      </c>
      <c r="J344" s="17">
        <v>0</v>
      </c>
      <c r="K344" s="17">
        <v>0</v>
      </c>
      <c r="L344" s="17">
        <v>0</v>
      </c>
      <c r="M344" s="17"/>
      <c r="N344" s="17">
        <v>0</v>
      </c>
      <c r="O344" s="17">
        <v>0</v>
      </c>
      <c r="P344" s="17">
        <v>0</v>
      </c>
      <c r="Q344" s="17">
        <v>0</v>
      </c>
      <c r="R344" s="17">
        <v>0</v>
      </c>
    </row>
    <row r="345" spans="2:18" hidden="1" x14ac:dyDescent="0.3">
      <c r="B345" t="s">
        <v>281</v>
      </c>
      <c r="C345" s="17">
        <v>0</v>
      </c>
      <c r="D345" s="17">
        <v>0</v>
      </c>
      <c r="E345" s="17">
        <v>0</v>
      </c>
      <c r="F345" s="17"/>
      <c r="G345" s="17">
        <v>0</v>
      </c>
      <c r="H345" s="17">
        <v>0</v>
      </c>
      <c r="I345" s="17">
        <v>0</v>
      </c>
      <c r="J345" s="17">
        <v>0</v>
      </c>
      <c r="K345" s="17">
        <v>0</v>
      </c>
      <c r="L345" s="17">
        <v>0</v>
      </c>
      <c r="M345" s="17"/>
      <c r="N345" s="17">
        <v>0</v>
      </c>
      <c r="O345" s="17">
        <v>0</v>
      </c>
      <c r="P345" s="17">
        <v>0</v>
      </c>
      <c r="Q345" s="17">
        <v>0</v>
      </c>
      <c r="R345" s="17">
        <v>0</v>
      </c>
    </row>
    <row r="346" spans="2:18" hidden="1" x14ac:dyDescent="0.3">
      <c r="B346" t="s">
        <v>282</v>
      </c>
      <c r="C346" s="17">
        <v>0</v>
      </c>
      <c r="D346" s="17">
        <v>0</v>
      </c>
      <c r="E346" s="17">
        <v>0</v>
      </c>
      <c r="F346" s="17"/>
      <c r="G346" s="17">
        <v>0</v>
      </c>
      <c r="H346" s="17">
        <v>0</v>
      </c>
      <c r="I346" s="17">
        <v>0</v>
      </c>
      <c r="J346" s="17">
        <v>0</v>
      </c>
      <c r="K346" s="17">
        <v>0</v>
      </c>
      <c r="L346" s="17">
        <v>0</v>
      </c>
      <c r="M346" s="17"/>
      <c r="N346" s="17">
        <v>0</v>
      </c>
      <c r="O346" s="17">
        <v>0</v>
      </c>
      <c r="P346" s="17">
        <v>0</v>
      </c>
      <c r="Q346" s="17">
        <v>0</v>
      </c>
      <c r="R346" s="17">
        <v>0</v>
      </c>
    </row>
    <row r="347" spans="2:18" hidden="1" x14ac:dyDescent="0.3">
      <c r="B347" t="s">
        <v>283</v>
      </c>
      <c r="C347" s="17">
        <v>0</v>
      </c>
      <c r="D347" s="17">
        <v>0</v>
      </c>
      <c r="E347" s="17">
        <v>0</v>
      </c>
      <c r="F347" s="17"/>
      <c r="G347" s="17">
        <v>0</v>
      </c>
      <c r="H347" s="17">
        <v>0</v>
      </c>
      <c r="I347" s="17">
        <v>0</v>
      </c>
      <c r="J347" s="17">
        <v>0</v>
      </c>
      <c r="K347" s="17">
        <v>0</v>
      </c>
      <c r="L347" s="17">
        <v>0</v>
      </c>
      <c r="M347" s="17"/>
      <c r="N347" s="17">
        <v>0</v>
      </c>
      <c r="O347" s="17">
        <v>0</v>
      </c>
      <c r="P347" s="17">
        <v>0</v>
      </c>
      <c r="Q347" s="17">
        <v>0</v>
      </c>
      <c r="R347" s="17">
        <v>0</v>
      </c>
    </row>
    <row r="348" spans="2:18" hidden="1" x14ac:dyDescent="0.3">
      <c r="B348" t="s">
        <v>284</v>
      </c>
      <c r="C348" s="17">
        <v>0</v>
      </c>
      <c r="D348" s="17">
        <v>0</v>
      </c>
      <c r="E348" s="17">
        <v>0</v>
      </c>
      <c r="F348" s="17"/>
      <c r="G348" s="17">
        <v>0</v>
      </c>
      <c r="H348" s="17">
        <v>0</v>
      </c>
      <c r="I348" s="17">
        <v>0</v>
      </c>
      <c r="J348" s="17">
        <v>0</v>
      </c>
      <c r="K348" s="17">
        <v>0</v>
      </c>
      <c r="L348" s="17">
        <v>0</v>
      </c>
      <c r="M348" s="17"/>
      <c r="N348" s="17">
        <v>0</v>
      </c>
      <c r="O348" s="17">
        <v>0</v>
      </c>
      <c r="P348" s="17">
        <v>0</v>
      </c>
      <c r="Q348" s="17">
        <v>0</v>
      </c>
      <c r="R348" s="17">
        <v>0</v>
      </c>
    </row>
    <row r="349" spans="2:18" hidden="1" x14ac:dyDescent="0.3">
      <c r="B349" t="s">
        <v>285</v>
      </c>
      <c r="C349" s="17">
        <v>0</v>
      </c>
      <c r="D349" s="17">
        <v>0</v>
      </c>
      <c r="E349" s="17">
        <v>0</v>
      </c>
      <c r="F349" s="17"/>
      <c r="G349" s="17">
        <v>0</v>
      </c>
      <c r="H349" s="17">
        <v>0</v>
      </c>
      <c r="I349" s="17">
        <v>0</v>
      </c>
      <c r="J349" s="17">
        <v>0</v>
      </c>
      <c r="K349" s="17">
        <v>0</v>
      </c>
      <c r="L349" s="17">
        <v>0</v>
      </c>
      <c r="M349" s="17"/>
      <c r="N349" s="17">
        <v>0</v>
      </c>
      <c r="O349" s="17">
        <v>0</v>
      </c>
      <c r="P349" s="17">
        <v>0</v>
      </c>
      <c r="Q349" s="17">
        <v>0</v>
      </c>
      <c r="R349" s="17">
        <v>0</v>
      </c>
    </row>
    <row r="350" spans="2:18" hidden="1" x14ac:dyDescent="0.3">
      <c r="B350" t="s">
        <v>286</v>
      </c>
      <c r="C350" s="17">
        <v>0</v>
      </c>
      <c r="D350" s="17">
        <v>0</v>
      </c>
      <c r="E350" s="17">
        <v>0</v>
      </c>
      <c r="F350" s="17"/>
      <c r="G350" s="17">
        <v>0</v>
      </c>
      <c r="H350" s="17">
        <v>0</v>
      </c>
      <c r="I350" s="17">
        <v>0</v>
      </c>
      <c r="J350" s="17">
        <v>0</v>
      </c>
      <c r="K350" s="17">
        <v>0</v>
      </c>
      <c r="L350" s="17">
        <v>0</v>
      </c>
      <c r="M350" s="17"/>
      <c r="N350" s="17">
        <v>0</v>
      </c>
      <c r="O350" s="17">
        <v>0</v>
      </c>
      <c r="P350" s="17">
        <v>0</v>
      </c>
      <c r="Q350" s="17">
        <v>0</v>
      </c>
      <c r="R350" s="17">
        <v>0</v>
      </c>
    </row>
    <row r="351" spans="2:18" hidden="1" x14ac:dyDescent="0.3">
      <c r="B351" t="s">
        <v>287</v>
      </c>
      <c r="C351" s="17">
        <v>1.03781695796793E-3</v>
      </c>
      <c r="D351" s="17">
        <v>1.11408956351628E-3</v>
      </c>
      <c r="E351" s="17">
        <v>9.6326429131560502E-4</v>
      </c>
      <c r="F351" s="17"/>
      <c r="G351" s="17">
        <v>0</v>
      </c>
      <c r="H351" s="17">
        <v>6.0900218334397002E-3</v>
      </c>
      <c r="I351" s="17">
        <v>0</v>
      </c>
      <c r="J351" s="17">
        <v>0</v>
      </c>
      <c r="K351" s="17">
        <v>0</v>
      </c>
      <c r="L351" s="17">
        <v>0</v>
      </c>
      <c r="M351" s="17"/>
      <c r="N351" s="17">
        <v>0</v>
      </c>
      <c r="O351" s="17">
        <v>2.35153719340237E-3</v>
      </c>
      <c r="P351" s="17">
        <v>1.7943914307224399E-3</v>
      </c>
      <c r="Q351" s="17">
        <v>0</v>
      </c>
      <c r="R351" s="17">
        <v>0</v>
      </c>
    </row>
    <row r="352" spans="2:18" hidden="1" x14ac:dyDescent="0.3">
      <c r="B352" t="s">
        <v>288</v>
      </c>
      <c r="C352" s="17">
        <v>0</v>
      </c>
      <c r="D352" s="17">
        <v>0</v>
      </c>
      <c r="E352" s="17">
        <v>0</v>
      </c>
      <c r="F352" s="17"/>
      <c r="G352" s="17">
        <v>0</v>
      </c>
      <c r="H352" s="17">
        <v>0</v>
      </c>
      <c r="I352" s="17">
        <v>0</v>
      </c>
      <c r="J352" s="17">
        <v>0</v>
      </c>
      <c r="K352" s="17">
        <v>0</v>
      </c>
      <c r="L352" s="17">
        <v>0</v>
      </c>
      <c r="M352" s="17"/>
      <c r="N352" s="17">
        <v>0</v>
      </c>
      <c r="O352" s="17">
        <v>0</v>
      </c>
      <c r="P352" s="17">
        <v>0</v>
      </c>
      <c r="Q352" s="17">
        <v>0</v>
      </c>
      <c r="R352" s="17">
        <v>0</v>
      </c>
    </row>
    <row r="353" spans="2:18" hidden="1" x14ac:dyDescent="0.3">
      <c r="B353" t="s">
        <v>289</v>
      </c>
      <c r="C353" s="17">
        <v>0</v>
      </c>
      <c r="D353" s="17">
        <v>0</v>
      </c>
      <c r="E353" s="17">
        <v>0</v>
      </c>
      <c r="F353" s="17"/>
      <c r="G353" s="17">
        <v>0</v>
      </c>
      <c r="H353" s="17">
        <v>0</v>
      </c>
      <c r="I353" s="17">
        <v>0</v>
      </c>
      <c r="J353" s="17">
        <v>0</v>
      </c>
      <c r="K353" s="17">
        <v>0</v>
      </c>
      <c r="L353" s="17">
        <v>0</v>
      </c>
      <c r="M353" s="17"/>
      <c r="N353" s="17">
        <v>0</v>
      </c>
      <c r="O353" s="17">
        <v>0</v>
      </c>
      <c r="P353" s="17">
        <v>0</v>
      </c>
      <c r="Q353" s="17">
        <v>0</v>
      </c>
      <c r="R353" s="17">
        <v>0</v>
      </c>
    </row>
    <row r="354" spans="2:18" hidden="1" x14ac:dyDescent="0.3">
      <c r="B354" t="s">
        <v>290</v>
      </c>
      <c r="C354" s="17">
        <v>0</v>
      </c>
      <c r="D354" s="17">
        <v>0</v>
      </c>
      <c r="E354" s="17">
        <v>0</v>
      </c>
      <c r="F354" s="17"/>
      <c r="G354" s="17">
        <v>0</v>
      </c>
      <c r="H354" s="17">
        <v>0</v>
      </c>
      <c r="I354" s="17">
        <v>0</v>
      </c>
      <c r="J354" s="17">
        <v>0</v>
      </c>
      <c r="K354" s="17">
        <v>0</v>
      </c>
      <c r="L354" s="17">
        <v>0</v>
      </c>
      <c r="M354" s="17"/>
      <c r="N354" s="17">
        <v>0</v>
      </c>
      <c r="O354" s="17">
        <v>0</v>
      </c>
      <c r="P354" s="17">
        <v>0</v>
      </c>
      <c r="Q354" s="17">
        <v>0</v>
      </c>
      <c r="R354" s="17">
        <v>0</v>
      </c>
    </row>
    <row r="355" spans="2:18" hidden="1" x14ac:dyDescent="0.3">
      <c r="B355" t="s">
        <v>291</v>
      </c>
      <c r="C355" s="17">
        <v>0</v>
      </c>
      <c r="D355" s="17">
        <v>0</v>
      </c>
      <c r="E355" s="17">
        <v>0</v>
      </c>
      <c r="F355" s="17"/>
      <c r="G355" s="17">
        <v>0</v>
      </c>
      <c r="H355" s="17">
        <v>0</v>
      </c>
      <c r="I355" s="17">
        <v>0</v>
      </c>
      <c r="J355" s="17">
        <v>0</v>
      </c>
      <c r="K355" s="17">
        <v>0</v>
      </c>
      <c r="L355" s="17">
        <v>0</v>
      </c>
      <c r="M355" s="17"/>
      <c r="N355" s="17">
        <v>0</v>
      </c>
      <c r="O355" s="17">
        <v>0</v>
      </c>
      <c r="P355" s="17">
        <v>0</v>
      </c>
      <c r="Q355" s="17">
        <v>0</v>
      </c>
      <c r="R355" s="17">
        <v>0</v>
      </c>
    </row>
    <row r="356" spans="2:18" hidden="1" x14ac:dyDescent="0.3">
      <c r="B356" t="s">
        <v>292</v>
      </c>
      <c r="C356" s="17">
        <v>4.64836275273762E-4</v>
      </c>
      <c r="D356" s="17">
        <v>0</v>
      </c>
      <c r="E356" s="17">
        <v>9.1919054348383396E-4</v>
      </c>
      <c r="F356" s="17"/>
      <c r="G356" s="17">
        <v>3.3569519713427701E-3</v>
      </c>
      <c r="H356" s="17">
        <v>0</v>
      </c>
      <c r="I356" s="17">
        <v>0</v>
      </c>
      <c r="J356" s="17">
        <v>0</v>
      </c>
      <c r="K356" s="17">
        <v>0</v>
      </c>
      <c r="L356" s="17">
        <v>0</v>
      </c>
      <c r="M356" s="17"/>
      <c r="N356" s="17">
        <v>2.1832186724774398E-3</v>
      </c>
      <c r="O356" s="17">
        <v>0</v>
      </c>
      <c r="P356" s="17">
        <v>0</v>
      </c>
      <c r="Q356" s="17">
        <v>0</v>
      </c>
      <c r="R356" s="17">
        <v>0</v>
      </c>
    </row>
    <row r="357" spans="2:18" hidden="1" x14ac:dyDescent="0.3">
      <c r="B357" t="s">
        <v>293</v>
      </c>
      <c r="C357" s="17">
        <v>0</v>
      </c>
      <c r="D357" s="17">
        <v>0</v>
      </c>
      <c r="E357" s="17">
        <v>0</v>
      </c>
      <c r="F357" s="17"/>
      <c r="G357" s="17">
        <v>0</v>
      </c>
      <c r="H357" s="17">
        <v>0</v>
      </c>
      <c r="I357" s="17">
        <v>0</v>
      </c>
      <c r="J357" s="17">
        <v>0</v>
      </c>
      <c r="K357" s="17">
        <v>0</v>
      </c>
      <c r="L357" s="17">
        <v>0</v>
      </c>
      <c r="M357" s="17"/>
      <c r="N357" s="17">
        <v>0</v>
      </c>
      <c r="O357" s="17">
        <v>0</v>
      </c>
      <c r="P357" s="17">
        <v>0</v>
      </c>
      <c r="Q357" s="17">
        <v>0</v>
      </c>
      <c r="R357" s="17">
        <v>0</v>
      </c>
    </row>
    <row r="358" spans="2:18" hidden="1" x14ac:dyDescent="0.3">
      <c r="B358" t="s">
        <v>294</v>
      </c>
      <c r="C358" s="17">
        <v>0</v>
      </c>
      <c r="D358" s="17">
        <v>0</v>
      </c>
      <c r="E358" s="17">
        <v>0</v>
      </c>
      <c r="F358" s="17"/>
      <c r="G358" s="17">
        <v>0</v>
      </c>
      <c r="H358" s="17">
        <v>0</v>
      </c>
      <c r="I358" s="17">
        <v>0</v>
      </c>
      <c r="J358" s="17">
        <v>0</v>
      </c>
      <c r="K358" s="17">
        <v>0</v>
      </c>
      <c r="L358" s="17">
        <v>0</v>
      </c>
      <c r="M358" s="17"/>
      <c r="N358" s="17">
        <v>0</v>
      </c>
      <c r="O358" s="17">
        <v>0</v>
      </c>
      <c r="P358" s="17">
        <v>0</v>
      </c>
      <c r="Q358" s="17">
        <v>0</v>
      </c>
      <c r="R358" s="17">
        <v>0</v>
      </c>
    </row>
    <row r="359" spans="2:18" hidden="1" x14ac:dyDescent="0.3">
      <c r="B359" t="s">
        <v>295</v>
      </c>
      <c r="C359" s="17">
        <v>0</v>
      </c>
      <c r="D359" s="17">
        <v>0</v>
      </c>
      <c r="E359" s="17">
        <v>0</v>
      </c>
      <c r="F359" s="17"/>
      <c r="G359" s="17">
        <v>0</v>
      </c>
      <c r="H359" s="17">
        <v>0</v>
      </c>
      <c r="I359" s="17">
        <v>0</v>
      </c>
      <c r="J359" s="17">
        <v>0</v>
      </c>
      <c r="K359" s="17">
        <v>0</v>
      </c>
      <c r="L359" s="17">
        <v>0</v>
      </c>
      <c r="M359" s="17"/>
      <c r="N359" s="17">
        <v>0</v>
      </c>
      <c r="O359" s="17">
        <v>0</v>
      </c>
      <c r="P359" s="17">
        <v>0</v>
      </c>
      <c r="Q359" s="17">
        <v>0</v>
      </c>
      <c r="R359" s="17">
        <v>0</v>
      </c>
    </row>
    <row r="360" spans="2:18" hidden="1" x14ac:dyDescent="0.3">
      <c r="B360" t="s">
        <v>296</v>
      </c>
      <c r="C360" s="17">
        <v>0</v>
      </c>
      <c r="D360" s="17">
        <v>0</v>
      </c>
      <c r="E360" s="17">
        <v>0</v>
      </c>
      <c r="F360" s="17"/>
      <c r="G360" s="17">
        <v>0</v>
      </c>
      <c r="H360" s="17">
        <v>0</v>
      </c>
      <c r="I360" s="17">
        <v>0</v>
      </c>
      <c r="J360" s="17">
        <v>0</v>
      </c>
      <c r="K360" s="17">
        <v>0</v>
      </c>
      <c r="L360" s="17">
        <v>0</v>
      </c>
      <c r="M360" s="17"/>
      <c r="N360" s="17">
        <v>0</v>
      </c>
      <c r="O360" s="17">
        <v>0</v>
      </c>
      <c r="P360" s="17">
        <v>0</v>
      </c>
      <c r="Q360" s="17">
        <v>0</v>
      </c>
      <c r="R360" s="17">
        <v>0</v>
      </c>
    </row>
    <row r="361" spans="2:18" hidden="1" x14ac:dyDescent="0.3">
      <c r="B361" t="s">
        <v>297</v>
      </c>
      <c r="C361" s="17">
        <v>5.3650213811550895E-4</v>
      </c>
      <c r="D361" s="17">
        <v>1.0853814444340699E-3</v>
      </c>
      <c r="E361" s="17">
        <v>0</v>
      </c>
      <c r="F361" s="17"/>
      <c r="G361" s="17">
        <v>0</v>
      </c>
      <c r="H361" s="17">
        <v>0</v>
      </c>
      <c r="I361" s="17">
        <v>3.1512824015068599E-3</v>
      </c>
      <c r="J361" s="17">
        <v>0</v>
      </c>
      <c r="K361" s="17">
        <v>0</v>
      </c>
      <c r="L361" s="17">
        <v>0</v>
      </c>
      <c r="M361" s="17"/>
      <c r="N361" s="17">
        <v>0</v>
      </c>
      <c r="O361" s="17">
        <v>2.29094223588265E-3</v>
      </c>
      <c r="P361" s="17">
        <v>0</v>
      </c>
      <c r="Q361" s="17">
        <v>0</v>
      </c>
      <c r="R361" s="17">
        <v>0</v>
      </c>
    </row>
    <row r="362" spans="2:18" hidden="1" x14ac:dyDescent="0.3">
      <c r="B362" t="s">
        <v>298</v>
      </c>
      <c r="C362" s="17">
        <v>1.0195399644341401E-3</v>
      </c>
      <c r="D362" s="17">
        <v>1.0681561181871901E-3</v>
      </c>
      <c r="E362" s="17">
        <v>9.7202009962013504E-4</v>
      </c>
      <c r="F362" s="17"/>
      <c r="G362" s="17">
        <v>0</v>
      </c>
      <c r="H362" s="17">
        <v>3.0982887041314201E-3</v>
      </c>
      <c r="I362" s="17">
        <v>2.88725789304697E-3</v>
      </c>
      <c r="J362" s="17">
        <v>0</v>
      </c>
      <c r="K362" s="17">
        <v>0</v>
      </c>
      <c r="L362" s="17">
        <v>0</v>
      </c>
      <c r="M362" s="17"/>
      <c r="N362" s="17">
        <v>0</v>
      </c>
      <c r="O362" s="17">
        <v>2.2545843014180498E-3</v>
      </c>
      <c r="P362" s="17">
        <v>1.8107019568494201E-3</v>
      </c>
      <c r="Q362" s="17">
        <v>0</v>
      </c>
      <c r="R362" s="17">
        <v>0</v>
      </c>
    </row>
    <row r="363" spans="2:18" hidden="1" x14ac:dyDescent="0.3">
      <c r="B363" t="s">
        <v>299</v>
      </c>
      <c r="C363" s="17">
        <v>0</v>
      </c>
      <c r="D363" s="17">
        <v>0</v>
      </c>
      <c r="E363" s="17">
        <v>0</v>
      </c>
      <c r="F363" s="17"/>
      <c r="G363" s="17">
        <v>0</v>
      </c>
      <c r="H363" s="17">
        <v>0</v>
      </c>
      <c r="I363" s="17">
        <v>0</v>
      </c>
      <c r="J363" s="17">
        <v>0</v>
      </c>
      <c r="K363" s="17">
        <v>0</v>
      </c>
      <c r="L363" s="17">
        <v>0</v>
      </c>
      <c r="M363" s="17"/>
      <c r="N363" s="17">
        <v>0</v>
      </c>
      <c r="O363" s="17">
        <v>0</v>
      </c>
      <c r="P363" s="17">
        <v>0</v>
      </c>
      <c r="Q363" s="17">
        <v>0</v>
      </c>
      <c r="R363" s="17">
        <v>0</v>
      </c>
    </row>
    <row r="364" spans="2:18" hidden="1" x14ac:dyDescent="0.3">
      <c r="B364" t="s">
        <v>300</v>
      </c>
      <c r="C364" s="17">
        <v>1.4859451321260499E-3</v>
      </c>
      <c r="D364" s="17">
        <v>2.0267640334407002E-3</v>
      </c>
      <c r="E364" s="17">
        <v>9.57321637765005E-4</v>
      </c>
      <c r="F364" s="17"/>
      <c r="G364" s="17">
        <v>0</v>
      </c>
      <c r="H364" s="17">
        <v>3.0982887041314201E-3</v>
      </c>
      <c r="I364" s="17">
        <v>0</v>
      </c>
      <c r="J364" s="17">
        <v>5.6103028951194102E-3</v>
      </c>
      <c r="K364" s="17">
        <v>0</v>
      </c>
      <c r="L364" s="17">
        <v>0</v>
      </c>
      <c r="M364" s="17"/>
      <c r="N364" s="17">
        <v>0</v>
      </c>
      <c r="O364" s="17">
        <v>2.0233581216700701E-3</v>
      </c>
      <c r="P364" s="17">
        <v>1.9449169334146701E-3</v>
      </c>
      <c r="Q364" s="17">
        <v>3.8434993977774202E-3</v>
      </c>
      <c r="R364" s="17">
        <v>0</v>
      </c>
    </row>
    <row r="365" spans="2:18" hidden="1" x14ac:dyDescent="0.3">
      <c r="B365" t="s">
        <v>301</v>
      </c>
      <c r="C365" s="17">
        <v>0</v>
      </c>
      <c r="D365" s="17">
        <v>0</v>
      </c>
      <c r="E365" s="17">
        <v>0</v>
      </c>
      <c r="F365" s="17"/>
      <c r="G365" s="17">
        <v>0</v>
      </c>
      <c r="H365" s="17">
        <v>0</v>
      </c>
      <c r="I365" s="17">
        <v>0</v>
      </c>
      <c r="J365" s="17">
        <v>0</v>
      </c>
      <c r="K365" s="17">
        <v>0</v>
      </c>
      <c r="L365" s="17">
        <v>0</v>
      </c>
      <c r="M365" s="17"/>
      <c r="N365" s="17">
        <v>0</v>
      </c>
      <c r="O365" s="17">
        <v>0</v>
      </c>
      <c r="P365" s="17">
        <v>0</v>
      </c>
      <c r="Q365" s="17">
        <v>0</v>
      </c>
      <c r="R365" s="17">
        <v>0</v>
      </c>
    </row>
    <row r="366" spans="2:18" hidden="1" x14ac:dyDescent="0.3">
      <c r="B366" t="s">
        <v>302</v>
      </c>
      <c r="C366" s="17">
        <v>0</v>
      </c>
      <c r="D366" s="17">
        <v>0</v>
      </c>
      <c r="E366" s="17">
        <v>0</v>
      </c>
      <c r="F366" s="17"/>
      <c r="G366" s="17">
        <v>0</v>
      </c>
      <c r="H366" s="17">
        <v>0</v>
      </c>
      <c r="I366" s="17">
        <v>0</v>
      </c>
      <c r="J366" s="17">
        <v>0</v>
      </c>
      <c r="K366" s="17">
        <v>0</v>
      </c>
      <c r="L366" s="17">
        <v>0</v>
      </c>
      <c r="M366" s="17"/>
      <c r="N366" s="17">
        <v>0</v>
      </c>
      <c r="O366" s="17">
        <v>0</v>
      </c>
      <c r="P366" s="17">
        <v>0</v>
      </c>
      <c r="Q366" s="17">
        <v>0</v>
      </c>
      <c r="R366" s="17">
        <v>0</v>
      </c>
    </row>
    <row r="367" spans="2:18" hidden="1" x14ac:dyDescent="0.3">
      <c r="B367" t="s">
        <v>303</v>
      </c>
      <c r="C367" s="17">
        <v>0</v>
      </c>
      <c r="D367" s="17">
        <v>0</v>
      </c>
      <c r="E367" s="17">
        <v>0</v>
      </c>
      <c r="F367" s="17"/>
      <c r="G367" s="17">
        <v>0</v>
      </c>
      <c r="H367" s="17">
        <v>0</v>
      </c>
      <c r="I367" s="17">
        <v>0</v>
      </c>
      <c r="J367" s="17">
        <v>0</v>
      </c>
      <c r="K367" s="17">
        <v>0</v>
      </c>
      <c r="L367" s="17">
        <v>0</v>
      </c>
      <c r="M367" s="17"/>
      <c r="N367" s="17">
        <v>0</v>
      </c>
      <c r="O367" s="17">
        <v>0</v>
      </c>
      <c r="P367" s="17">
        <v>0</v>
      </c>
      <c r="Q367" s="17">
        <v>0</v>
      </c>
      <c r="R367" s="17">
        <v>0</v>
      </c>
    </row>
    <row r="368" spans="2:18" hidden="1" x14ac:dyDescent="0.3">
      <c r="B368" t="s">
        <v>304</v>
      </c>
      <c r="C368" s="17">
        <v>0</v>
      </c>
      <c r="D368" s="17">
        <v>0</v>
      </c>
      <c r="E368" s="17">
        <v>0</v>
      </c>
      <c r="F368" s="17"/>
      <c r="G368" s="17">
        <v>0</v>
      </c>
      <c r="H368" s="17">
        <v>0</v>
      </c>
      <c r="I368" s="17">
        <v>0</v>
      </c>
      <c r="J368" s="17">
        <v>0</v>
      </c>
      <c r="K368" s="17">
        <v>0</v>
      </c>
      <c r="L368" s="17">
        <v>0</v>
      </c>
      <c r="M368" s="17"/>
      <c r="N368" s="17">
        <v>0</v>
      </c>
      <c r="O368" s="17">
        <v>0</v>
      </c>
      <c r="P368" s="17">
        <v>0</v>
      </c>
      <c r="Q368" s="17">
        <v>0</v>
      </c>
      <c r="R368" s="17">
        <v>0</v>
      </c>
    </row>
    <row r="369" spans="2:18" hidden="1" x14ac:dyDescent="0.3">
      <c r="B369" t="s">
        <v>305</v>
      </c>
      <c r="C369" s="17">
        <v>5.50431555711347E-3</v>
      </c>
      <c r="D369" s="17">
        <v>3.0097240656378802E-3</v>
      </c>
      <c r="E369" s="17">
        <v>7.9426542838510594E-3</v>
      </c>
      <c r="F369" s="17"/>
      <c r="G369" s="17">
        <v>0</v>
      </c>
      <c r="H369" s="17">
        <v>6.09638441931948E-3</v>
      </c>
      <c r="I369" s="17">
        <v>8.3394263230304605E-3</v>
      </c>
      <c r="J369" s="17">
        <v>0</v>
      </c>
      <c r="K369" s="17">
        <v>1.10666540057864E-2</v>
      </c>
      <c r="L369" s="17">
        <v>7.1065727120786602E-3</v>
      </c>
      <c r="M369" s="17"/>
      <c r="N369" s="17">
        <v>4.76195816621321E-3</v>
      </c>
      <c r="O369" s="17">
        <v>6.2252577406834804E-3</v>
      </c>
      <c r="P369" s="17">
        <v>1.68822489740765E-3</v>
      </c>
      <c r="Q369" s="17">
        <v>1.23321029393077E-2</v>
      </c>
      <c r="R369" s="17">
        <v>0</v>
      </c>
    </row>
    <row r="370" spans="2:18" hidden="1" x14ac:dyDescent="0.3">
      <c r="B370" t="s">
        <v>306</v>
      </c>
      <c r="C370" s="17">
        <v>6.5617070028872997E-3</v>
      </c>
      <c r="D370" s="17">
        <v>3.1616038611783498E-3</v>
      </c>
      <c r="E370" s="17">
        <v>9.8851381913850293E-3</v>
      </c>
      <c r="F370" s="17"/>
      <c r="G370" s="17">
        <v>1.08708989310283E-2</v>
      </c>
      <c r="H370" s="17">
        <v>5.91474874795487E-3</v>
      </c>
      <c r="I370" s="17">
        <v>6.2628615650064199E-3</v>
      </c>
      <c r="J370" s="17">
        <v>3.1390212295483301E-3</v>
      </c>
      <c r="K370" s="17">
        <v>3.6003010423383301E-3</v>
      </c>
      <c r="L370" s="17">
        <v>9.2642611225800999E-3</v>
      </c>
      <c r="M370" s="17"/>
      <c r="N370" s="17">
        <v>0</v>
      </c>
      <c r="O370" s="17">
        <v>8.9637019558953795E-3</v>
      </c>
      <c r="P370" s="17">
        <v>9.1504198378155495E-3</v>
      </c>
      <c r="Q370" s="17">
        <v>8.0022606220236103E-3</v>
      </c>
      <c r="R370" s="17">
        <v>0</v>
      </c>
    </row>
    <row r="371" spans="2:18" hidden="1" x14ac:dyDescent="0.3">
      <c r="B371" t="s">
        <v>307</v>
      </c>
      <c r="C371" s="17">
        <v>0</v>
      </c>
      <c r="D371" s="17">
        <v>0</v>
      </c>
      <c r="E371" s="17">
        <v>0</v>
      </c>
      <c r="F371" s="17"/>
      <c r="G371" s="17">
        <v>0</v>
      </c>
      <c r="H371" s="17">
        <v>0</v>
      </c>
      <c r="I371" s="17">
        <v>0</v>
      </c>
      <c r="J371" s="17">
        <v>0</v>
      </c>
      <c r="K371" s="17">
        <v>0</v>
      </c>
      <c r="L371" s="17">
        <v>0</v>
      </c>
      <c r="M371" s="17"/>
      <c r="N371" s="17">
        <v>0</v>
      </c>
      <c r="O371" s="17">
        <v>0</v>
      </c>
      <c r="P371" s="17">
        <v>0</v>
      </c>
      <c r="Q371" s="17">
        <v>0</v>
      </c>
      <c r="R371" s="17">
        <v>0</v>
      </c>
    </row>
    <row r="372" spans="2:18" hidden="1" x14ac:dyDescent="0.3">
      <c r="B372" t="s">
        <v>308</v>
      </c>
      <c r="C372" s="17">
        <v>0</v>
      </c>
      <c r="D372" s="17">
        <v>0</v>
      </c>
      <c r="E372" s="17">
        <v>0</v>
      </c>
      <c r="F372" s="17"/>
      <c r="G372" s="17">
        <v>0</v>
      </c>
      <c r="H372" s="17">
        <v>0</v>
      </c>
      <c r="I372" s="17">
        <v>0</v>
      </c>
      <c r="J372" s="17">
        <v>0</v>
      </c>
      <c r="K372" s="17">
        <v>0</v>
      </c>
      <c r="L372" s="17">
        <v>0</v>
      </c>
      <c r="M372" s="17"/>
      <c r="N372" s="17">
        <v>0</v>
      </c>
      <c r="O372" s="17">
        <v>0</v>
      </c>
      <c r="P372" s="17">
        <v>0</v>
      </c>
      <c r="Q372" s="17">
        <v>0</v>
      </c>
      <c r="R372" s="17">
        <v>0</v>
      </c>
    </row>
    <row r="373" spans="2:18" hidden="1" x14ac:dyDescent="0.3">
      <c r="B373" t="s">
        <v>309</v>
      </c>
      <c r="C373" s="17">
        <v>0</v>
      </c>
      <c r="D373" s="17">
        <v>0</v>
      </c>
      <c r="E373" s="17">
        <v>0</v>
      </c>
      <c r="F373" s="17"/>
      <c r="G373" s="17">
        <v>0</v>
      </c>
      <c r="H373" s="17">
        <v>0</v>
      </c>
      <c r="I373" s="17">
        <v>0</v>
      </c>
      <c r="J373" s="17">
        <v>0</v>
      </c>
      <c r="K373" s="17">
        <v>0</v>
      </c>
      <c r="L373" s="17">
        <v>0</v>
      </c>
      <c r="M373" s="17"/>
      <c r="N373" s="17">
        <v>0</v>
      </c>
      <c r="O373" s="17">
        <v>0</v>
      </c>
      <c r="P373" s="17">
        <v>0</v>
      </c>
      <c r="Q373" s="17">
        <v>0</v>
      </c>
      <c r="R373" s="17">
        <v>0</v>
      </c>
    </row>
    <row r="374" spans="2:18" hidden="1" x14ac:dyDescent="0.3">
      <c r="B374" t="s">
        <v>310</v>
      </c>
      <c r="C374" s="17">
        <v>0</v>
      </c>
      <c r="D374" s="17">
        <v>0</v>
      </c>
      <c r="E374" s="17">
        <v>0</v>
      </c>
      <c r="F374" s="17"/>
      <c r="G374" s="17">
        <v>0</v>
      </c>
      <c r="H374" s="17">
        <v>0</v>
      </c>
      <c r="I374" s="17">
        <v>0</v>
      </c>
      <c r="J374" s="17">
        <v>0</v>
      </c>
      <c r="K374" s="17">
        <v>0</v>
      </c>
      <c r="L374" s="17">
        <v>0</v>
      </c>
      <c r="M374" s="17"/>
      <c r="N374" s="17">
        <v>0</v>
      </c>
      <c r="O374" s="17">
        <v>0</v>
      </c>
      <c r="P374" s="17">
        <v>0</v>
      </c>
      <c r="Q374" s="17">
        <v>0</v>
      </c>
      <c r="R374" s="17">
        <v>0</v>
      </c>
    </row>
    <row r="375" spans="2:18" hidden="1" x14ac:dyDescent="0.3">
      <c r="B375" t="s">
        <v>311</v>
      </c>
      <c r="C375" s="17">
        <v>0</v>
      </c>
      <c r="D375" s="17">
        <v>0</v>
      </c>
      <c r="E375" s="17">
        <v>0</v>
      </c>
      <c r="F375" s="17"/>
      <c r="G375" s="17">
        <v>0</v>
      </c>
      <c r="H375" s="17">
        <v>0</v>
      </c>
      <c r="I375" s="17">
        <v>0</v>
      </c>
      <c r="J375" s="17">
        <v>0</v>
      </c>
      <c r="K375" s="17">
        <v>0</v>
      </c>
      <c r="L375" s="17">
        <v>0</v>
      </c>
      <c r="M375" s="17"/>
      <c r="N375" s="17">
        <v>0</v>
      </c>
      <c r="O375" s="17">
        <v>0</v>
      </c>
      <c r="P375" s="17">
        <v>0</v>
      </c>
      <c r="Q375" s="17">
        <v>0</v>
      </c>
      <c r="R375" s="17">
        <v>0</v>
      </c>
    </row>
    <row r="376" spans="2:18" hidden="1" x14ac:dyDescent="0.3">
      <c r="B376" t="s">
        <v>312</v>
      </c>
      <c r="C376" s="17">
        <v>0</v>
      </c>
      <c r="D376" s="17">
        <v>0</v>
      </c>
      <c r="E376" s="17">
        <v>0</v>
      </c>
      <c r="F376" s="17"/>
      <c r="G376" s="17">
        <v>0</v>
      </c>
      <c r="H376" s="17">
        <v>0</v>
      </c>
      <c r="I376" s="17">
        <v>0</v>
      </c>
      <c r="J376" s="17">
        <v>0</v>
      </c>
      <c r="K376" s="17">
        <v>0</v>
      </c>
      <c r="L376" s="17">
        <v>0</v>
      </c>
      <c r="M376" s="17"/>
      <c r="N376" s="17">
        <v>0</v>
      </c>
      <c r="O376" s="17">
        <v>0</v>
      </c>
      <c r="P376" s="17">
        <v>0</v>
      </c>
      <c r="Q376" s="17">
        <v>0</v>
      </c>
      <c r="R376" s="17">
        <v>0</v>
      </c>
    </row>
    <row r="377" spans="2:18" hidden="1" x14ac:dyDescent="0.3">
      <c r="B377" t="s">
        <v>313</v>
      </c>
      <c r="C377" s="17">
        <v>0</v>
      </c>
      <c r="D377" s="17">
        <v>0</v>
      </c>
      <c r="E377" s="17">
        <v>0</v>
      </c>
      <c r="F377" s="17"/>
      <c r="G377" s="17">
        <v>0</v>
      </c>
      <c r="H377" s="17">
        <v>0</v>
      </c>
      <c r="I377" s="17">
        <v>0</v>
      </c>
      <c r="J377" s="17">
        <v>0</v>
      </c>
      <c r="K377" s="17">
        <v>0</v>
      </c>
      <c r="L377" s="17">
        <v>0</v>
      </c>
      <c r="M377" s="17"/>
      <c r="N377" s="17">
        <v>0</v>
      </c>
      <c r="O377" s="17">
        <v>0</v>
      </c>
      <c r="P377" s="17">
        <v>0</v>
      </c>
      <c r="Q377" s="17">
        <v>0</v>
      </c>
      <c r="R377" s="17">
        <v>0</v>
      </c>
    </row>
    <row r="378" spans="2:18" hidden="1" x14ac:dyDescent="0.3">
      <c r="B378" t="s">
        <v>314</v>
      </c>
      <c r="C378" s="17">
        <v>0</v>
      </c>
      <c r="D378" s="17">
        <v>0</v>
      </c>
      <c r="E378" s="17">
        <v>0</v>
      </c>
      <c r="F378" s="17"/>
      <c r="G378" s="17">
        <v>0</v>
      </c>
      <c r="H378" s="17">
        <v>0</v>
      </c>
      <c r="I378" s="17">
        <v>0</v>
      </c>
      <c r="J378" s="17">
        <v>0</v>
      </c>
      <c r="K378" s="17">
        <v>0</v>
      </c>
      <c r="L378" s="17">
        <v>0</v>
      </c>
      <c r="M378" s="17"/>
      <c r="N378" s="17">
        <v>0</v>
      </c>
      <c r="O378" s="17">
        <v>0</v>
      </c>
      <c r="P378" s="17">
        <v>0</v>
      </c>
      <c r="Q378" s="17">
        <v>0</v>
      </c>
      <c r="R378" s="17">
        <v>0</v>
      </c>
    </row>
    <row r="379" spans="2:18" hidden="1" x14ac:dyDescent="0.3">
      <c r="B379" t="s">
        <v>315</v>
      </c>
      <c r="C379" s="17">
        <v>0</v>
      </c>
      <c r="D379" s="17">
        <v>0</v>
      </c>
      <c r="E379" s="17">
        <v>0</v>
      </c>
      <c r="F379" s="17"/>
      <c r="G379" s="17">
        <v>0</v>
      </c>
      <c r="H379" s="17">
        <v>0</v>
      </c>
      <c r="I379" s="17">
        <v>0</v>
      </c>
      <c r="J379" s="17">
        <v>0</v>
      </c>
      <c r="K379" s="17">
        <v>0</v>
      </c>
      <c r="L379" s="17">
        <v>0</v>
      </c>
      <c r="M379" s="17"/>
      <c r="N379" s="17">
        <v>0</v>
      </c>
      <c r="O379" s="17">
        <v>0</v>
      </c>
      <c r="P379" s="17">
        <v>0</v>
      </c>
      <c r="Q379" s="17">
        <v>0</v>
      </c>
      <c r="R379" s="17">
        <v>0</v>
      </c>
    </row>
    <row r="380" spans="2:18" hidden="1" x14ac:dyDescent="0.3">
      <c r="B380" t="s">
        <v>316</v>
      </c>
      <c r="C380" s="17">
        <v>0</v>
      </c>
      <c r="D380" s="17">
        <v>0</v>
      </c>
      <c r="E380" s="17">
        <v>0</v>
      </c>
      <c r="F380" s="17"/>
      <c r="G380" s="17">
        <v>0</v>
      </c>
      <c r="H380" s="17">
        <v>0</v>
      </c>
      <c r="I380" s="17">
        <v>0</v>
      </c>
      <c r="J380" s="17">
        <v>0</v>
      </c>
      <c r="K380" s="17">
        <v>0</v>
      </c>
      <c r="L380" s="17">
        <v>0</v>
      </c>
      <c r="M380" s="17"/>
      <c r="N380" s="17">
        <v>0</v>
      </c>
      <c r="O380" s="17">
        <v>0</v>
      </c>
      <c r="P380" s="17">
        <v>0</v>
      </c>
      <c r="Q380" s="17">
        <v>0</v>
      </c>
      <c r="R380" s="17">
        <v>0</v>
      </c>
    </row>
    <row r="381" spans="2:18" hidden="1" x14ac:dyDescent="0.3">
      <c r="B381" t="s">
        <v>317</v>
      </c>
      <c r="C381" s="17">
        <v>0</v>
      </c>
      <c r="D381" s="17">
        <v>0</v>
      </c>
      <c r="E381" s="17">
        <v>0</v>
      </c>
      <c r="F381" s="17"/>
      <c r="G381" s="17">
        <v>0</v>
      </c>
      <c r="H381" s="17">
        <v>0</v>
      </c>
      <c r="I381" s="17">
        <v>0</v>
      </c>
      <c r="J381" s="17">
        <v>0</v>
      </c>
      <c r="K381" s="17">
        <v>0</v>
      </c>
      <c r="L381" s="17">
        <v>0</v>
      </c>
      <c r="M381" s="17"/>
      <c r="N381" s="17">
        <v>0</v>
      </c>
      <c r="O381" s="17">
        <v>0</v>
      </c>
      <c r="P381" s="17">
        <v>0</v>
      </c>
      <c r="Q381" s="17">
        <v>0</v>
      </c>
      <c r="R381" s="17">
        <v>0</v>
      </c>
    </row>
    <row r="382" spans="2:18" hidden="1" x14ac:dyDescent="0.3">
      <c r="B382" t="s">
        <v>318</v>
      </c>
      <c r="C382" s="17">
        <v>0</v>
      </c>
      <c r="D382" s="17">
        <v>0</v>
      </c>
      <c r="E382" s="17">
        <v>0</v>
      </c>
      <c r="F382" s="17"/>
      <c r="G382" s="17">
        <v>0</v>
      </c>
      <c r="H382" s="17">
        <v>0</v>
      </c>
      <c r="I382" s="17">
        <v>0</v>
      </c>
      <c r="J382" s="17">
        <v>0</v>
      </c>
      <c r="K382" s="17">
        <v>0</v>
      </c>
      <c r="L382" s="17">
        <v>0</v>
      </c>
      <c r="M382" s="17"/>
      <c r="N382" s="17">
        <v>0</v>
      </c>
      <c r="O382" s="17">
        <v>0</v>
      </c>
      <c r="P382" s="17">
        <v>0</v>
      </c>
      <c r="Q382" s="17">
        <v>0</v>
      </c>
      <c r="R382" s="17">
        <v>0</v>
      </c>
    </row>
    <row r="383" spans="2:18" hidden="1" x14ac:dyDescent="0.3">
      <c r="B383" t="s">
        <v>319</v>
      </c>
      <c r="C383" s="17">
        <v>0</v>
      </c>
      <c r="D383" s="17">
        <v>0</v>
      </c>
      <c r="E383" s="17">
        <v>0</v>
      </c>
      <c r="F383" s="17"/>
      <c r="G383" s="17">
        <v>0</v>
      </c>
      <c r="H383" s="17">
        <v>0</v>
      </c>
      <c r="I383" s="17">
        <v>0</v>
      </c>
      <c r="J383" s="17">
        <v>0</v>
      </c>
      <c r="K383" s="17">
        <v>0</v>
      </c>
      <c r="L383" s="17">
        <v>0</v>
      </c>
      <c r="M383" s="17"/>
      <c r="N383" s="17">
        <v>0</v>
      </c>
      <c r="O383" s="17">
        <v>0</v>
      </c>
      <c r="P383" s="17">
        <v>0</v>
      </c>
      <c r="Q383" s="17">
        <v>0</v>
      </c>
      <c r="R383" s="17">
        <v>0</v>
      </c>
    </row>
    <row r="384" spans="2:18" hidden="1" x14ac:dyDescent="0.3">
      <c r="B384" t="s">
        <v>320</v>
      </c>
      <c r="C384" s="17">
        <v>0</v>
      </c>
      <c r="D384" s="17">
        <v>0</v>
      </c>
      <c r="E384" s="17">
        <v>0</v>
      </c>
      <c r="F384" s="17"/>
      <c r="G384" s="17">
        <v>0</v>
      </c>
      <c r="H384" s="17">
        <v>0</v>
      </c>
      <c r="I384" s="17">
        <v>0</v>
      </c>
      <c r="J384" s="17">
        <v>0</v>
      </c>
      <c r="K384" s="17">
        <v>0</v>
      </c>
      <c r="L384" s="17">
        <v>0</v>
      </c>
      <c r="M384" s="17"/>
      <c r="N384" s="17">
        <v>0</v>
      </c>
      <c r="O384" s="17">
        <v>0</v>
      </c>
      <c r="P384" s="17">
        <v>0</v>
      </c>
      <c r="Q384" s="17">
        <v>0</v>
      </c>
      <c r="R384" s="17">
        <v>0</v>
      </c>
    </row>
    <row r="385" spans="2:18" hidden="1" x14ac:dyDescent="0.3">
      <c r="B385" t="s">
        <v>321</v>
      </c>
      <c r="C385" s="17">
        <v>5.3341117165551805E-4</v>
      </c>
      <c r="D385" s="17">
        <v>1.0791282025498399E-3</v>
      </c>
      <c r="E385" s="17">
        <v>0</v>
      </c>
      <c r="F385" s="17"/>
      <c r="G385" s="17">
        <v>0</v>
      </c>
      <c r="H385" s="17">
        <v>0</v>
      </c>
      <c r="I385" s="17">
        <v>3.1331268201642902E-3</v>
      </c>
      <c r="J385" s="17">
        <v>0</v>
      </c>
      <c r="K385" s="17">
        <v>0</v>
      </c>
      <c r="L385" s="17">
        <v>0</v>
      </c>
      <c r="M385" s="17"/>
      <c r="N385" s="17">
        <v>0</v>
      </c>
      <c r="O385" s="17">
        <v>0</v>
      </c>
      <c r="P385" s="17">
        <v>0</v>
      </c>
      <c r="Q385" s="17">
        <v>0</v>
      </c>
      <c r="R385" s="17">
        <v>0</v>
      </c>
    </row>
    <row r="386" spans="2:18" hidden="1" x14ac:dyDescent="0.3">
      <c r="B386" t="s">
        <v>322</v>
      </c>
      <c r="C386" s="17">
        <v>2.0782296215296299E-3</v>
      </c>
      <c r="D386" s="17">
        <v>2.2098199865820999E-3</v>
      </c>
      <c r="E386" s="17">
        <v>1.94960660478744E-3</v>
      </c>
      <c r="F386" s="17"/>
      <c r="G386" s="17">
        <v>3.4853638710214498E-3</v>
      </c>
      <c r="H386" s="17">
        <v>3.5777424749029898E-3</v>
      </c>
      <c r="I386" s="17">
        <v>2.9019312059358898E-3</v>
      </c>
      <c r="J386" s="17">
        <v>2.88064429790179E-3</v>
      </c>
      <c r="K386" s="17">
        <v>0</v>
      </c>
      <c r="L386" s="17">
        <v>0</v>
      </c>
      <c r="M386" s="17"/>
      <c r="N386" s="17">
        <v>2.3101850349710501E-3</v>
      </c>
      <c r="O386" s="17">
        <v>0</v>
      </c>
      <c r="P386" s="17">
        <v>2.2458888074429698E-3</v>
      </c>
      <c r="Q386" s="17">
        <v>3.8315763790601402E-3</v>
      </c>
      <c r="R386" s="17">
        <v>0</v>
      </c>
    </row>
    <row r="387" spans="2:18" hidden="1" x14ac:dyDescent="0.3">
      <c r="B387" t="s">
        <v>323</v>
      </c>
      <c r="C387" s="17">
        <v>0.34792995196245202</v>
      </c>
      <c r="D387" s="17">
        <v>0.36033510781869299</v>
      </c>
      <c r="E387" s="17">
        <v>0.33580453101122598</v>
      </c>
      <c r="F387" s="17"/>
      <c r="G387" s="17">
        <v>0.31796465942129998</v>
      </c>
      <c r="H387" s="17">
        <v>0.35145608231408398</v>
      </c>
      <c r="I387" s="17">
        <v>0.33710915215158999</v>
      </c>
      <c r="J387" s="17">
        <v>0.33443872466946001</v>
      </c>
      <c r="K387" s="17">
        <v>0.395851204767598</v>
      </c>
      <c r="L387" s="17">
        <v>0.35245847357732701</v>
      </c>
      <c r="M387" s="17"/>
      <c r="N387" s="17">
        <v>0.34047389428227598</v>
      </c>
      <c r="O387" s="17">
        <v>0.34127544793488701</v>
      </c>
      <c r="P387" s="17">
        <v>0.37213997123145198</v>
      </c>
      <c r="Q387" s="17">
        <v>0.348734855766546</v>
      </c>
      <c r="R387" s="17">
        <v>0.36550519638516699</v>
      </c>
    </row>
    <row r="388" spans="2:18" hidden="1" x14ac:dyDescent="0.3">
      <c r="B388" t="s">
        <v>324</v>
      </c>
      <c r="C388" s="17">
        <v>0.30224633231763498</v>
      </c>
      <c r="D388" s="17">
        <v>0.34685120418592502</v>
      </c>
      <c r="E388" s="17">
        <v>0.258647295421504</v>
      </c>
      <c r="F388" s="17"/>
      <c r="G388" s="17">
        <v>0.28853241562208798</v>
      </c>
      <c r="H388" s="17">
        <v>0.32229552403434403</v>
      </c>
      <c r="I388" s="17">
        <v>0.323293358633016</v>
      </c>
      <c r="J388" s="17">
        <v>0.33052280679845902</v>
      </c>
      <c r="K388" s="17">
        <v>0.26968064520691698</v>
      </c>
      <c r="L388" s="17">
        <v>0.27671586021872002</v>
      </c>
      <c r="M388" s="17"/>
      <c r="N388" s="17">
        <v>0.28591973233785001</v>
      </c>
      <c r="O388" s="17">
        <v>0.30603666214664099</v>
      </c>
      <c r="P388" s="17">
        <v>0.319399270105856</v>
      </c>
      <c r="Q388" s="17">
        <v>0.32055364443895301</v>
      </c>
      <c r="R388" s="17">
        <v>0.43161700342783799</v>
      </c>
    </row>
    <row r="389" spans="2:18" hidden="1" x14ac:dyDescent="0.3">
      <c r="B389" t="s">
        <v>325</v>
      </c>
      <c r="C389" s="17">
        <v>0</v>
      </c>
      <c r="D389" s="17">
        <v>0</v>
      </c>
      <c r="E389" s="17">
        <v>0</v>
      </c>
      <c r="F389" s="17"/>
      <c r="G389" s="17">
        <v>0</v>
      </c>
      <c r="H389" s="17">
        <v>0</v>
      </c>
      <c r="I389" s="17">
        <v>0</v>
      </c>
      <c r="J389" s="17">
        <v>0</v>
      </c>
      <c r="K389" s="17">
        <v>0</v>
      </c>
      <c r="L389" s="17">
        <v>0</v>
      </c>
      <c r="M389" s="17"/>
      <c r="N389" s="17">
        <v>0</v>
      </c>
      <c r="O389" s="17">
        <v>0</v>
      </c>
      <c r="P389" s="17">
        <v>0</v>
      </c>
      <c r="Q389" s="17">
        <v>0</v>
      </c>
      <c r="R389" s="17">
        <v>0</v>
      </c>
    </row>
    <row r="390" spans="2:18" hidden="1" x14ac:dyDescent="0.3">
      <c r="B390" t="s">
        <v>326</v>
      </c>
      <c r="C390" s="17">
        <v>0</v>
      </c>
      <c r="D390" s="17">
        <v>0</v>
      </c>
      <c r="E390" s="17">
        <v>0</v>
      </c>
      <c r="F390" s="17"/>
      <c r="G390" s="17">
        <v>0</v>
      </c>
      <c r="H390" s="17">
        <v>0</v>
      </c>
      <c r="I390" s="17">
        <v>0</v>
      </c>
      <c r="J390" s="17">
        <v>0</v>
      </c>
      <c r="K390" s="17">
        <v>0</v>
      </c>
      <c r="L390" s="17">
        <v>0</v>
      </c>
      <c r="M390" s="17"/>
      <c r="N390" s="17">
        <v>0</v>
      </c>
      <c r="O390" s="17">
        <v>0</v>
      </c>
      <c r="P390" s="17">
        <v>0</v>
      </c>
      <c r="Q390" s="17">
        <v>0</v>
      </c>
      <c r="R390" s="17">
        <v>0</v>
      </c>
    </row>
    <row r="391" spans="2:18" hidden="1" x14ac:dyDescent="0.3">
      <c r="B391" t="s">
        <v>327</v>
      </c>
      <c r="C391" s="17">
        <v>0</v>
      </c>
      <c r="D391" s="17">
        <v>0</v>
      </c>
      <c r="E391" s="17">
        <v>0</v>
      </c>
      <c r="F391" s="17"/>
      <c r="G391" s="17">
        <v>0</v>
      </c>
      <c r="H391" s="17">
        <v>0</v>
      </c>
      <c r="I391" s="17">
        <v>0</v>
      </c>
      <c r="J391" s="17">
        <v>0</v>
      </c>
      <c r="K391" s="17">
        <v>0</v>
      </c>
      <c r="L391" s="17">
        <v>0</v>
      </c>
      <c r="M391" s="17"/>
      <c r="N391" s="17">
        <v>0</v>
      </c>
      <c r="O391" s="17">
        <v>0</v>
      </c>
      <c r="P391" s="17">
        <v>0</v>
      </c>
      <c r="Q391" s="17">
        <v>0</v>
      </c>
      <c r="R391" s="17">
        <v>0</v>
      </c>
    </row>
    <row r="392" spans="2:18" hidden="1" x14ac:dyDescent="0.3">
      <c r="B392" t="s">
        <v>328</v>
      </c>
      <c r="C392" s="17">
        <v>4.6577836944353601E-4</v>
      </c>
      <c r="D392" s="17">
        <v>0</v>
      </c>
      <c r="E392" s="17">
        <v>9.2105348770310297E-4</v>
      </c>
      <c r="F392" s="17"/>
      <c r="G392" s="17">
        <v>0</v>
      </c>
      <c r="H392" s="17">
        <v>0</v>
      </c>
      <c r="I392" s="17">
        <v>0</v>
      </c>
      <c r="J392" s="17">
        <v>2.7278432409806402E-3</v>
      </c>
      <c r="K392" s="17">
        <v>0</v>
      </c>
      <c r="L392" s="17">
        <v>0</v>
      </c>
      <c r="M392" s="17"/>
      <c r="N392" s="17">
        <v>2.18764345103301E-3</v>
      </c>
      <c r="O392" s="17">
        <v>0</v>
      </c>
      <c r="P392" s="17">
        <v>0</v>
      </c>
      <c r="Q392" s="17">
        <v>0</v>
      </c>
      <c r="R392" s="17">
        <v>0</v>
      </c>
    </row>
    <row r="393" spans="2:18" hidden="1" x14ac:dyDescent="0.3">
      <c r="B393" t="s">
        <v>329</v>
      </c>
      <c r="C393" s="17">
        <v>4.6963269894113299E-4</v>
      </c>
      <c r="D393" s="17">
        <v>0</v>
      </c>
      <c r="E393" s="17">
        <v>9.2867523199053996E-4</v>
      </c>
      <c r="F393" s="17"/>
      <c r="G393" s="17">
        <v>0</v>
      </c>
      <c r="H393" s="17">
        <v>2.7558553252480999E-3</v>
      </c>
      <c r="I393" s="17">
        <v>0</v>
      </c>
      <c r="J393" s="17">
        <v>0</v>
      </c>
      <c r="K393" s="17">
        <v>0</v>
      </c>
      <c r="L393" s="17">
        <v>0</v>
      </c>
      <c r="M393" s="17"/>
      <c r="N393" s="17">
        <v>0</v>
      </c>
      <c r="O393" s="17">
        <v>2.0053999954873598E-3</v>
      </c>
      <c r="P393" s="17">
        <v>0</v>
      </c>
      <c r="Q393" s="17">
        <v>0</v>
      </c>
      <c r="R393" s="17">
        <v>0</v>
      </c>
    </row>
    <row r="394" spans="2:18" hidden="1" x14ac:dyDescent="0.3">
      <c r="B394" t="s">
        <v>330</v>
      </c>
      <c r="C394" s="17">
        <v>0</v>
      </c>
      <c r="D394" s="17">
        <v>0</v>
      </c>
      <c r="E394" s="17">
        <v>0</v>
      </c>
      <c r="F394" s="17"/>
      <c r="G394" s="17">
        <v>0</v>
      </c>
      <c r="H394" s="17">
        <v>0</v>
      </c>
      <c r="I394" s="17">
        <v>0</v>
      </c>
      <c r="J394" s="17">
        <v>0</v>
      </c>
      <c r="K394" s="17">
        <v>0</v>
      </c>
      <c r="L394" s="17">
        <v>0</v>
      </c>
      <c r="M394" s="17"/>
      <c r="N394" s="17">
        <v>0</v>
      </c>
      <c r="O394" s="17">
        <v>0</v>
      </c>
      <c r="P394" s="17">
        <v>0</v>
      </c>
      <c r="Q394" s="17">
        <v>0</v>
      </c>
      <c r="R394" s="17">
        <v>0</v>
      </c>
    </row>
    <row r="395" spans="2:18" hidden="1" x14ac:dyDescent="0.3">
      <c r="B395" t="s">
        <v>331</v>
      </c>
      <c r="C395" s="17">
        <v>9.8397674755137899E-4</v>
      </c>
      <c r="D395" s="17">
        <v>9.55739533659692E-4</v>
      </c>
      <c r="E395" s="17">
        <v>1.01157721536447E-3</v>
      </c>
      <c r="F395" s="17"/>
      <c r="G395" s="17">
        <v>0</v>
      </c>
      <c r="H395" s="17">
        <v>0</v>
      </c>
      <c r="I395" s="17">
        <v>3.0047571039209298E-3</v>
      </c>
      <c r="J395" s="17">
        <v>0</v>
      </c>
      <c r="K395" s="17">
        <v>3.35579548219332E-3</v>
      </c>
      <c r="L395" s="17">
        <v>0</v>
      </c>
      <c r="M395" s="17"/>
      <c r="N395" s="17">
        <v>2.21883925016518E-3</v>
      </c>
      <c r="O395" s="17">
        <v>0</v>
      </c>
      <c r="P395" s="17">
        <v>0</v>
      </c>
      <c r="Q395" s="17">
        <v>0</v>
      </c>
      <c r="R395" s="17">
        <v>0</v>
      </c>
    </row>
    <row r="396" spans="2:18" hidden="1" x14ac:dyDescent="0.3">
      <c r="B396" t="s">
        <v>332</v>
      </c>
      <c r="C396" s="17">
        <v>4.6315076951536301E-4</v>
      </c>
      <c r="D396" s="17">
        <v>9.36986482426854E-4</v>
      </c>
      <c r="E396" s="17">
        <v>0</v>
      </c>
      <c r="F396" s="17"/>
      <c r="G396" s="17">
        <v>0</v>
      </c>
      <c r="H396" s="17">
        <v>0</v>
      </c>
      <c r="I396" s="17">
        <v>0</v>
      </c>
      <c r="J396" s="17">
        <v>0</v>
      </c>
      <c r="K396" s="17">
        <v>0</v>
      </c>
      <c r="L396" s="17">
        <v>2.2124162954420198E-3</v>
      </c>
      <c r="M396" s="17"/>
      <c r="N396" s="17">
        <v>2.1753022773076799E-3</v>
      </c>
      <c r="O396" s="17">
        <v>0</v>
      </c>
      <c r="P396" s="17">
        <v>0</v>
      </c>
      <c r="Q396" s="17">
        <v>0</v>
      </c>
      <c r="R396" s="17">
        <v>0</v>
      </c>
    </row>
    <row r="397" spans="2:18" hidden="1" x14ac:dyDescent="0.3">
      <c r="C397" s="17"/>
      <c r="D397" s="17"/>
      <c r="E397" s="17"/>
      <c r="F397" s="17"/>
      <c r="G397" s="17"/>
      <c r="H397" s="17"/>
      <c r="I397" s="17"/>
      <c r="J397" s="17"/>
      <c r="K397" s="17"/>
      <c r="L397" s="17"/>
      <c r="M397" s="17"/>
      <c r="N397" s="17"/>
      <c r="O397" s="17"/>
      <c r="P397" s="17"/>
      <c r="Q397" s="17"/>
      <c r="R397" s="17"/>
    </row>
    <row r="398" spans="2:18" hidden="1" x14ac:dyDescent="0.3">
      <c r="B398" s="6" t="s">
        <v>335</v>
      </c>
      <c r="C398" s="17"/>
      <c r="D398" s="17"/>
      <c r="E398" s="17"/>
      <c r="F398" s="17"/>
      <c r="G398" s="17"/>
      <c r="H398" s="17"/>
      <c r="I398" s="17"/>
      <c r="J398" s="17"/>
      <c r="K398" s="17"/>
      <c r="L398" s="17"/>
      <c r="M398" s="17"/>
      <c r="N398" s="17"/>
      <c r="O398" s="17"/>
      <c r="P398" s="17"/>
      <c r="Q398" s="17"/>
      <c r="R398" s="17"/>
    </row>
    <row r="399" spans="2:18" hidden="1" x14ac:dyDescent="0.3">
      <c r="B399" s="24" t="s">
        <v>49</v>
      </c>
      <c r="C399" s="17"/>
      <c r="D399" s="17"/>
      <c r="E399" s="17"/>
      <c r="F399" s="17"/>
      <c r="G399" s="17"/>
      <c r="H399" s="17"/>
      <c r="I399" s="17"/>
      <c r="J399" s="17"/>
      <c r="K399" s="17"/>
      <c r="L399" s="17"/>
      <c r="M399" s="17"/>
      <c r="N399" s="17"/>
      <c r="O399" s="17"/>
      <c r="P399" s="17"/>
      <c r="Q399" s="17"/>
      <c r="R399" s="17"/>
    </row>
    <row r="400" spans="2:18" hidden="1" x14ac:dyDescent="0.3">
      <c r="B400" t="s">
        <v>130</v>
      </c>
      <c r="C400" s="17">
        <v>2.4130678565517901E-3</v>
      </c>
      <c r="D400" s="17">
        <v>0</v>
      </c>
      <c r="E400" s="17">
        <v>4.7717212973985203E-3</v>
      </c>
      <c r="F400" s="17"/>
      <c r="G400" s="17">
        <v>3.2882189768532401E-3</v>
      </c>
      <c r="H400" s="17">
        <v>0</v>
      </c>
      <c r="I400" s="17">
        <v>2.9692121228689101E-3</v>
      </c>
      <c r="J400" s="17">
        <v>0</v>
      </c>
      <c r="K400" s="17">
        <v>3.5757916513051401E-3</v>
      </c>
      <c r="L400" s="17">
        <v>4.5325595012135102E-3</v>
      </c>
      <c r="M400" s="17"/>
      <c r="N400" s="17">
        <v>4.6242462720810402E-3</v>
      </c>
      <c r="O400" s="17">
        <v>0</v>
      </c>
      <c r="P400" s="17">
        <v>5.2620967700834301E-3</v>
      </c>
      <c r="Q400" s="17">
        <v>0</v>
      </c>
      <c r="R400" s="17">
        <v>0</v>
      </c>
    </row>
    <row r="401" spans="2:18" hidden="1" x14ac:dyDescent="0.3">
      <c r="B401" t="s">
        <v>131</v>
      </c>
      <c r="C401" s="17">
        <v>3.0028673176237201E-3</v>
      </c>
      <c r="D401" s="17">
        <v>3.0573416914090701E-3</v>
      </c>
      <c r="E401" s="17">
        <v>2.9496213349971198E-3</v>
      </c>
      <c r="F401" s="17"/>
      <c r="G401" s="17">
        <v>3.4042225880607001E-3</v>
      </c>
      <c r="H401" s="17">
        <v>6.2997022941480296E-3</v>
      </c>
      <c r="I401" s="17">
        <v>0</v>
      </c>
      <c r="J401" s="17">
        <v>5.5042213649047203E-3</v>
      </c>
      <c r="K401" s="17">
        <v>3.6802217035431699E-3</v>
      </c>
      <c r="L401" s="17">
        <v>0</v>
      </c>
      <c r="M401" s="17"/>
      <c r="N401" s="17">
        <v>2.21396146950257E-3</v>
      </c>
      <c r="O401" s="17">
        <v>1.9818411676118201E-3</v>
      </c>
      <c r="P401" s="17">
        <v>7.6154478509609996E-3</v>
      </c>
      <c r="Q401" s="17">
        <v>0</v>
      </c>
      <c r="R401" s="17">
        <v>0</v>
      </c>
    </row>
    <row r="402" spans="2:18" hidden="1" x14ac:dyDescent="0.3">
      <c r="B402" t="s">
        <v>132</v>
      </c>
      <c r="C402" s="17">
        <v>3.0813079469105501E-3</v>
      </c>
      <c r="D402" s="17">
        <v>3.16929341925406E-3</v>
      </c>
      <c r="E402" s="17">
        <v>2.9953065373256298E-3</v>
      </c>
      <c r="F402" s="17"/>
      <c r="G402" s="17">
        <v>3.6335473398613699E-3</v>
      </c>
      <c r="H402" s="17">
        <v>2.9876386007682901E-3</v>
      </c>
      <c r="I402" s="17">
        <v>9.3950900340098592E-3</v>
      </c>
      <c r="J402" s="17">
        <v>0</v>
      </c>
      <c r="K402" s="17">
        <v>3.3353137151503902E-3</v>
      </c>
      <c r="L402" s="17">
        <v>0</v>
      </c>
      <c r="M402" s="17"/>
      <c r="N402" s="17">
        <v>0</v>
      </c>
      <c r="O402" s="17">
        <v>4.3196597232217099E-3</v>
      </c>
      <c r="P402" s="17">
        <v>3.8604726249515599E-3</v>
      </c>
      <c r="Q402" s="17">
        <v>8.1115007234075203E-3</v>
      </c>
      <c r="R402" s="17">
        <v>0</v>
      </c>
    </row>
    <row r="403" spans="2:18" hidden="1" x14ac:dyDescent="0.3">
      <c r="B403" t="s">
        <v>133</v>
      </c>
      <c r="C403" s="17">
        <v>3.3866748616713802E-3</v>
      </c>
      <c r="D403" s="17">
        <v>4.0107106715816503E-3</v>
      </c>
      <c r="E403" s="17">
        <v>2.7767109908833801E-3</v>
      </c>
      <c r="F403" s="17"/>
      <c r="G403" s="17">
        <v>3.4054082563289801E-3</v>
      </c>
      <c r="H403" s="17">
        <v>8.5893092982247208E-3</v>
      </c>
      <c r="I403" s="17">
        <v>3.0144282457311702E-3</v>
      </c>
      <c r="J403" s="17">
        <v>2.7278432409806402E-3</v>
      </c>
      <c r="K403" s="17">
        <v>3.35579548219332E-3</v>
      </c>
      <c r="L403" s="17">
        <v>0</v>
      </c>
      <c r="M403" s="17"/>
      <c r="N403" s="17">
        <v>6.5873169939910303E-3</v>
      </c>
      <c r="O403" s="17">
        <v>4.2050210939157803E-3</v>
      </c>
      <c r="P403" s="17">
        <v>1.93508266351586E-3</v>
      </c>
      <c r="Q403" s="17">
        <v>0</v>
      </c>
      <c r="R403" s="17">
        <v>0</v>
      </c>
    </row>
    <row r="404" spans="2:18" hidden="1" x14ac:dyDescent="0.3">
      <c r="B404" t="s">
        <v>134</v>
      </c>
      <c r="C404" s="17">
        <v>1.9203956823726201E-3</v>
      </c>
      <c r="D404" s="17">
        <v>9.978311520382969E-4</v>
      </c>
      <c r="E404" s="17">
        <v>2.8221564836563699E-3</v>
      </c>
      <c r="F404" s="17"/>
      <c r="G404" s="17">
        <v>6.6123696409325899E-3</v>
      </c>
      <c r="H404" s="17">
        <v>0</v>
      </c>
      <c r="I404" s="17">
        <v>3.0047571039209298E-3</v>
      </c>
      <c r="J404" s="17">
        <v>0</v>
      </c>
      <c r="K404" s="17">
        <v>0</v>
      </c>
      <c r="L404" s="17">
        <v>2.3560829769404398E-3</v>
      </c>
      <c r="M404" s="17"/>
      <c r="N404" s="17">
        <v>2.1224807962011102E-3</v>
      </c>
      <c r="O404" s="17">
        <v>1.9801038619009599E-3</v>
      </c>
      <c r="P404" s="17">
        <v>0</v>
      </c>
      <c r="Q404" s="17">
        <v>0</v>
      </c>
      <c r="R404" s="17">
        <v>0</v>
      </c>
    </row>
    <row r="405" spans="2:18" hidden="1" x14ac:dyDescent="0.3">
      <c r="B405" t="s">
        <v>135</v>
      </c>
      <c r="C405" s="17">
        <v>1.4463758216926601E-3</v>
      </c>
      <c r="D405" s="17">
        <v>1.92870100762755E-3</v>
      </c>
      <c r="E405" s="17">
        <v>9.7492701584015796E-4</v>
      </c>
      <c r="F405" s="17"/>
      <c r="G405" s="17">
        <v>6.8849229919498598E-3</v>
      </c>
      <c r="H405" s="17">
        <v>0</v>
      </c>
      <c r="I405" s="17">
        <v>2.8958925054422902E-3</v>
      </c>
      <c r="J405" s="17">
        <v>0</v>
      </c>
      <c r="K405" s="17">
        <v>0</v>
      </c>
      <c r="L405" s="17">
        <v>0</v>
      </c>
      <c r="M405" s="17"/>
      <c r="N405" s="17">
        <v>0</v>
      </c>
      <c r="O405" s="17">
        <v>2.1121333831709498E-3</v>
      </c>
      <c r="P405" s="17">
        <v>0</v>
      </c>
      <c r="Q405" s="17">
        <v>3.9141822877907196E-3</v>
      </c>
      <c r="R405" s="17">
        <v>0</v>
      </c>
    </row>
    <row r="406" spans="2:18" hidden="1" x14ac:dyDescent="0.3">
      <c r="B406" t="s">
        <v>136</v>
      </c>
      <c r="C406" s="17">
        <v>5.4660207103307303E-3</v>
      </c>
      <c r="D406" s="17">
        <v>5.1645417499944796E-3</v>
      </c>
      <c r="E406" s="17">
        <v>5.7607013531519903E-3</v>
      </c>
      <c r="F406" s="17"/>
      <c r="G406" s="17">
        <v>9.9966112421485606E-3</v>
      </c>
      <c r="H406" s="17">
        <v>9.1451221875182495E-3</v>
      </c>
      <c r="I406" s="17">
        <v>0</v>
      </c>
      <c r="J406" s="17">
        <v>2.9151290173322002E-3</v>
      </c>
      <c r="K406" s="17">
        <v>7.4516912926986603E-3</v>
      </c>
      <c r="L406" s="17">
        <v>4.6649121512342398E-3</v>
      </c>
      <c r="M406" s="17"/>
      <c r="N406" s="17">
        <v>4.8916212621102802E-3</v>
      </c>
      <c r="O406" s="17">
        <v>6.1819841861621497E-3</v>
      </c>
      <c r="P406" s="17">
        <v>2.01071568226359E-3</v>
      </c>
      <c r="Q406" s="17">
        <v>4.01162789098858E-3</v>
      </c>
      <c r="R406" s="17">
        <v>0</v>
      </c>
    </row>
    <row r="407" spans="2:18" hidden="1" x14ac:dyDescent="0.3">
      <c r="B407" t="s">
        <v>137</v>
      </c>
      <c r="C407" s="17">
        <v>2.0340341200153701E-3</v>
      </c>
      <c r="D407" s="17">
        <v>2.0570748619456302E-3</v>
      </c>
      <c r="E407" s="17">
        <v>2.01151294429049E-3</v>
      </c>
      <c r="F407" s="17"/>
      <c r="G407" s="17">
        <v>6.7744490650747504E-3</v>
      </c>
      <c r="H407" s="17">
        <v>0</v>
      </c>
      <c r="I407" s="17">
        <v>6.4375062642045297E-3</v>
      </c>
      <c r="J407" s="17">
        <v>0</v>
      </c>
      <c r="K407" s="17">
        <v>0</v>
      </c>
      <c r="L407" s="17">
        <v>0</v>
      </c>
      <c r="M407" s="17"/>
      <c r="N407" s="17">
        <v>2.21396146950257E-3</v>
      </c>
      <c r="O407" s="17">
        <v>4.3419202601726204E-3</v>
      </c>
      <c r="P407" s="17">
        <v>2.0106924648753501E-3</v>
      </c>
      <c r="Q407" s="17">
        <v>0</v>
      </c>
      <c r="R407" s="17">
        <v>0</v>
      </c>
    </row>
    <row r="408" spans="2:18" hidden="1" x14ac:dyDescent="0.3">
      <c r="B408" t="s">
        <v>138</v>
      </c>
      <c r="C408" s="17">
        <v>4.5869917830542797E-2</v>
      </c>
      <c r="D408" s="17">
        <v>3.1688975217971802E-2</v>
      </c>
      <c r="E408" s="17">
        <v>5.9731081741360902E-2</v>
      </c>
      <c r="F408" s="17"/>
      <c r="G408" s="17">
        <v>3.7525892563560002E-2</v>
      </c>
      <c r="H408" s="17">
        <v>3.8444636514208097E-2</v>
      </c>
      <c r="I408" s="17">
        <v>2.66717568874844E-2</v>
      </c>
      <c r="J408" s="17">
        <v>4.64781989136425E-2</v>
      </c>
      <c r="K408" s="17">
        <v>6.3835588915311395E-2</v>
      </c>
      <c r="L408" s="17">
        <v>6.0469004516368698E-2</v>
      </c>
      <c r="M408" s="17"/>
      <c r="N408" s="17">
        <v>6.05941737095314E-2</v>
      </c>
      <c r="O408" s="17">
        <v>5.61318158425608E-2</v>
      </c>
      <c r="P408" s="17">
        <v>3.32054450730037E-2</v>
      </c>
      <c r="Q408" s="17">
        <v>1.2381234679600299E-2</v>
      </c>
      <c r="R408" s="17">
        <v>0.112091798339328</v>
      </c>
    </row>
    <row r="409" spans="2:18" hidden="1" x14ac:dyDescent="0.3">
      <c r="B409" t="s">
        <v>139</v>
      </c>
      <c r="C409" s="17">
        <v>1.09559361039991E-2</v>
      </c>
      <c r="D409" s="17">
        <v>9.2028201104018496E-3</v>
      </c>
      <c r="E409" s="17">
        <v>1.26695195240735E-2</v>
      </c>
      <c r="F409" s="17"/>
      <c r="G409" s="17">
        <v>1.39015487122088E-2</v>
      </c>
      <c r="H409" s="17">
        <v>1.21960066939202E-2</v>
      </c>
      <c r="I409" s="17">
        <v>2.0786155275697899E-2</v>
      </c>
      <c r="J409" s="17">
        <v>1.42898951919695E-2</v>
      </c>
      <c r="K409" s="17">
        <v>0</v>
      </c>
      <c r="L409" s="17">
        <v>4.6518433986207797E-3</v>
      </c>
      <c r="M409" s="17"/>
      <c r="N409" s="17">
        <v>1.14682476929681E-2</v>
      </c>
      <c r="O409" s="17">
        <v>1.04406609003466E-2</v>
      </c>
      <c r="P409" s="17">
        <v>1.11611094175649E-2</v>
      </c>
      <c r="Q409" s="17">
        <v>1.19284187848629E-2</v>
      </c>
      <c r="R409" s="17">
        <v>5.9944807595024199E-2</v>
      </c>
    </row>
    <row r="410" spans="2:18" hidden="1" x14ac:dyDescent="0.3">
      <c r="B410" t="s">
        <v>140</v>
      </c>
      <c r="C410" s="17">
        <v>4.5190437407108199E-4</v>
      </c>
      <c r="D410" s="17">
        <v>0</v>
      </c>
      <c r="E410" s="17">
        <v>8.9361835403332197E-4</v>
      </c>
      <c r="F410" s="17"/>
      <c r="G410" s="17">
        <v>3.2635604407227001E-3</v>
      </c>
      <c r="H410" s="17">
        <v>0</v>
      </c>
      <c r="I410" s="17">
        <v>0</v>
      </c>
      <c r="J410" s="17">
        <v>0</v>
      </c>
      <c r="K410" s="17">
        <v>0</v>
      </c>
      <c r="L410" s="17">
        <v>0</v>
      </c>
      <c r="M410" s="17"/>
      <c r="N410" s="17">
        <v>0</v>
      </c>
      <c r="O410" s="17">
        <v>0</v>
      </c>
      <c r="P410" s="17">
        <v>0</v>
      </c>
      <c r="Q410" s="17">
        <v>3.5877404939770301E-3</v>
      </c>
      <c r="R410" s="17">
        <v>0</v>
      </c>
    </row>
    <row r="411" spans="2:18" hidden="1" x14ac:dyDescent="0.3">
      <c r="B411" t="s">
        <v>141</v>
      </c>
      <c r="C411" s="17">
        <v>4.9762150541558705E-4</v>
      </c>
      <c r="D411" s="17">
        <v>1.0067231982086599E-3</v>
      </c>
      <c r="E411" s="17">
        <v>0</v>
      </c>
      <c r="F411" s="17"/>
      <c r="G411" s="17">
        <v>3.59372016007913E-3</v>
      </c>
      <c r="H411" s="17">
        <v>0</v>
      </c>
      <c r="I411" s="17">
        <v>0</v>
      </c>
      <c r="J411" s="17">
        <v>0</v>
      </c>
      <c r="K411" s="17">
        <v>0</v>
      </c>
      <c r="L411" s="17">
        <v>0</v>
      </c>
      <c r="M411" s="17"/>
      <c r="N411" s="17">
        <v>0</v>
      </c>
      <c r="O411" s="17">
        <v>2.1249162738558001E-3</v>
      </c>
      <c r="P411" s="17">
        <v>0</v>
      </c>
      <c r="Q411" s="17">
        <v>0</v>
      </c>
      <c r="R411" s="17">
        <v>0</v>
      </c>
    </row>
    <row r="412" spans="2:18" hidden="1" x14ac:dyDescent="0.3">
      <c r="B412" t="s">
        <v>142</v>
      </c>
      <c r="C412" s="17">
        <v>9.8015316929013301E-4</v>
      </c>
      <c r="D412" s="17">
        <v>9.5447673728525097E-4</v>
      </c>
      <c r="E412" s="17">
        <v>1.0052506005673099E-3</v>
      </c>
      <c r="F412" s="17"/>
      <c r="G412" s="17">
        <v>3.40721491191625E-3</v>
      </c>
      <c r="H412" s="17">
        <v>0</v>
      </c>
      <c r="I412" s="17">
        <v>0</v>
      </c>
      <c r="J412" s="17">
        <v>0</v>
      </c>
      <c r="K412" s="17">
        <v>3.6110680763749999E-3</v>
      </c>
      <c r="L412" s="17">
        <v>0</v>
      </c>
      <c r="M412" s="17"/>
      <c r="N412" s="17">
        <v>2.21590754956905E-3</v>
      </c>
      <c r="O412" s="17">
        <v>2.1707583882907902E-3</v>
      </c>
      <c r="P412" s="17">
        <v>0</v>
      </c>
      <c r="Q412" s="17">
        <v>0</v>
      </c>
      <c r="R412" s="17">
        <v>0</v>
      </c>
    </row>
    <row r="413" spans="2:18" hidden="1" x14ac:dyDescent="0.3">
      <c r="B413" t="s">
        <v>143</v>
      </c>
      <c r="C413" s="17">
        <v>1.01500939926623E-3</v>
      </c>
      <c r="D413" s="17">
        <v>1.07885209900702E-3</v>
      </c>
      <c r="E413" s="17">
        <v>9.5260634540775301E-4</v>
      </c>
      <c r="F413" s="17"/>
      <c r="G413" s="17">
        <v>0</v>
      </c>
      <c r="H413" s="17">
        <v>0</v>
      </c>
      <c r="I413" s="17">
        <v>5.9619170736334801E-3</v>
      </c>
      <c r="J413" s="17">
        <v>0</v>
      </c>
      <c r="K413" s="17">
        <v>0</v>
      </c>
      <c r="L413" s="17">
        <v>0</v>
      </c>
      <c r="M413" s="17"/>
      <c r="N413" s="17">
        <v>4.7672429866043604E-3</v>
      </c>
      <c r="O413" s="17">
        <v>0</v>
      </c>
      <c r="P413" s="17">
        <v>0</v>
      </c>
      <c r="Q413" s="17">
        <v>0</v>
      </c>
      <c r="R413" s="17">
        <v>0</v>
      </c>
    </row>
    <row r="414" spans="2:18" hidden="1" x14ac:dyDescent="0.3">
      <c r="B414" t="s">
        <v>144</v>
      </c>
      <c r="C414" s="17">
        <v>9.8458206478561601E-4</v>
      </c>
      <c r="D414" s="17">
        <v>1.1107677097055601E-3</v>
      </c>
      <c r="E414" s="17">
        <v>8.6124189232930398E-4</v>
      </c>
      <c r="F414" s="17"/>
      <c r="G414" s="17">
        <v>3.1453192036768099E-3</v>
      </c>
      <c r="H414" s="17">
        <v>3.2218876897277099E-3</v>
      </c>
      <c r="I414" s="17">
        <v>0</v>
      </c>
      <c r="J414" s="17">
        <v>0</v>
      </c>
      <c r="K414" s="17">
        <v>0</v>
      </c>
      <c r="L414" s="17">
        <v>0</v>
      </c>
      <c r="M414" s="17"/>
      <c r="N414" s="17">
        <v>0</v>
      </c>
      <c r="O414" s="17">
        <v>1.8597830840053099E-3</v>
      </c>
      <c r="P414" s="17">
        <v>2.02250484822666E-3</v>
      </c>
      <c r="Q414" s="17">
        <v>0</v>
      </c>
      <c r="R414" s="17">
        <v>0</v>
      </c>
    </row>
    <row r="415" spans="2:18" hidden="1" x14ac:dyDescent="0.3">
      <c r="B415" t="s">
        <v>145</v>
      </c>
      <c r="C415" s="17">
        <v>0</v>
      </c>
      <c r="D415" s="17">
        <v>0</v>
      </c>
      <c r="E415" s="17">
        <v>0</v>
      </c>
      <c r="F415" s="17"/>
      <c r="G415" s="17">
        <v>0</v>
      </c>
      <c r="H415" s="17">
        <v>0</v>
      </c>
      <c r="I415" s="17">
        <v>0</v>
      </c>
      <c r="J415" s="17">
        <v>0</v>
      </c>
      <c r="K415" s="17">
        <v>0</v>
      </c>
      <c r="L415" s="17">
        <v>0</v>
      </c>
      <c r="M415" s="17"/>
      <c r="N415" s="17">
        <v>0</v>
      </c>
      <c r="O415" s="17">
        <v>0</v>
      </c>
      <c r="P415" s="17">
        <v>0</v>
      </c>
      <c r="Q415" s="17">
        <v>0</v>
      </c>
      <c r="R415" s="17">
        <v>0</v>
      </c>
    </row>
    <row r="416" spans="2:18" hidden="1" x14ac:dyDescent="0.3">
      <c r="B416" t="s">
        <v>146</v>
      </c>
      <c r="C416" s="17">
        <v>5.9310001671358803E-3</v>
      </c>
      <c r="D416" s="17">
        <v>5.87882827568141E-3</v>
      </c>
      <c r="E416" s="17">
        <v>5.98199558815583E-3</v>
      </c>
      <c r="F416" s="17"/>
      <c r="G416" s="17">
        <v>1.05901161412904E-2</v>
      </c>
      <c r="H416" s="17">
        <v>5.95915126711843E-3</v>
      </c>
      <c r="I416" s="17">
        <v>2.8503519309071999E-3</v>
      </c>
      <c r="J416" s="17">
        <v>2.7175946647728598E-3</v>
      </c>
      <c r="K416" s="17">
        <v>0</v>
      </c>
      <c r="L416" s="17">
        <v>1.19411384963602E-2</v>
      </c>
      <c r="M416" s="17"/>
      <c r="N416" s="17">
        <v>6.5562362152242204E-3</v>
      </c>
      <c r="O416" s="17">
        <v>6.3959420926940104E-3</v>
      </c>
      <c r="P416" s="17">
        <v>5.66005409355447E-3</v>
      </c>
      <c r="Q416" s="17">
        <v>4.0021325922903299E-3</v>
      </c>
      <c r="R416" s="17">
        <v>0</v>
      </c>
    </row>
    <row r="417" spans="2:18" hidden="1" x14ac:dyDescent="0.3">
      <c r="B417" t="s">
        <v>147</v>
      </c>
      <c r="C417" s="17">
        <v>0</v>
      </c>
      <c r="D417" s="17">
        <v>0</v>
      </c>
      <c r="E417" s="17">
        <v>0</v>
      </c>
      <c r="F417" s="17"/>
      <c r="G417" s="17">
        <v>0</v>
      </c>
      <c r="H417" s="17">
        <v>0</v>
      </c>
      <c r="I417" s="17">
        <v>0</v>
      </c>
      <c r="J417" s="17">
        <v>0</v>
      </c>
      <c r="K417" s="17">
        <v>0</v>
      </c>
      <c r="L417" s="17">
        <v>0</v>
      </c>
      <c r="M417" s="17"/>
      <c r="N417" s="17">
        <v>0</v>
      </c>
      <c r="O417" s="17">
        <v>0</v>
      </c>
      <c r="P417" s="17">
        <v>0</v>
      </c>
      <c r="Q417" s="17">
        <v>0</v>
      </c>
      <c r="R417" s="17">
        <v>0</v>
      </c>
    </row>
    <row r="418" spans="2:18" hidden="1" x14ac:dyDescent="0.3">
      <c r="B418" t="s">
        <v>148</v>
      </c>
      <c r="C418" s="17">
        <v>0</v>
      </c>
      <c r="D418" s="17">
        <v>0</v>
      </c>
      <c r="E418" s="17">
        <v>0</v>
      </c>
      <c r="F418" s="17"/>
      <c r="G418" s="17">
        <v>0</v>
      </c>
      <c r="H418" s="17">
        <v>0</v>
      </c>
      <c r="I418" s="17">
        <v>0</v>
      </c>
      <c r="J418" s="17">
        <v>0</v>
      </c>
      <c r="K418" s="17">
        <v>0</v>
      </c>
      <c r="L418" s="17">
        <v>0</v>
      </c>
      <c r="M418" s="17"/>
      <c r="N418" s="17">
        <v>0</v>
      </c>
      <c r="O418" s="17">
        <v>0</v>
      </c>
      <c r="P418" s="17">
        <v>0</v>
      </c>
      <c r="Q418" s="17">
        <v>0</v>
      </c>
      <c r="R418" s="17">
        <v>0</v>
      </c>
    </row>
    <row r="419" spans="2:18" hidden="1" x14ac:dyDescent="0.3">
      <c r="B419" t="s">
        <v>149</v>
      </c>
      <c r="C419" s="17">
        <v>4.7983071332222799E-4</v>
      </c>
      <c r="D419" s="17">
        <v>9.7073117833014705E-4</v>
      </c>
      <c r="E419" s="17">
        <v>0</v>
      </c>
      <c r="F419" s="17"/>
      <c r="G419" s="17">
        <v>3.4652387188353799E-3</v>
      </c>
      <c r="H419" s="17">
        <v>0</v>
      </c>
      <c r="I419" s="17">
        <v>0</v>
      </c>
      <c r="J419" s="17">
        <v>0</v>
      </c>
      <c r="K419" s="17">
        <v>0</v>
      </c>
      <c r="L419" s="17">
        <v>0</v>
      </c>
      <c r="M419" s="17"/>
      <c r="N419" s="17">
        <v>2.2536437637882198E-3</v>
      </c>
      <c r="O419" s="17">
        <v>0</v>
      </c>
      <c r="P419" s="17">
        <v>0</v>
      </c>
      <c r="Q419" s="17">
        <v>0</v>
      </c>
      <c r="R419" s="17">
        <v>0</v>
      </c>
    </row>
    <row r="420" spans="2:18" hidden="1" x14ac:dyDescent="0.3">
      <c r="B420" t="s">
        <v>150</v>
      </c>
      <c r="C420" s="17">
        <v>4.8000103816045101E-4</v>
      </c>
      <c r="D420" s="17">
        <v>0</v>
      </c>
      <c r="E420" s="17">
        <v>9.4917810551610005E-4</v>
      </c>
      <c r="F420" s="17"/>
      <c r="G420" s="17">
        <v>0</v>
      </c>
      <c r="H420" s="17">
        <v>0</v>
      </c>
      <c r="I420" s="17">
        <v>2.8194087531005999E-3</v>
      </c>
      <c r="J420" s="17">
        <v>0</v>
      </c>
      <c r="K420" s="17">
        <v>0</v>
      </c>
      <c r="L420" s="17">
        <v>0</v>
      </c>
      <c r="M420" s="17"/>
      <c r="N420" s="17">
        <v>0</v>
      </c>
      <c r="O420" s="17">
        <v>0</v>
      </c>
      <c r="P420" s="17">
        <v>0</v>
      </c>
      <c r="Q420" s="17">
        <v>3.8108043660767701E-3</v>
      </c>
      <c r="R420" s="17">
        <v>0</v>
      </c>
    </row>
    <row r="421" spans="2:18" hidden="1" x14ac:dyDescent="0.3">
      <c r="B421" t="s">
        <v>151</v>
      </c>
      <c r="C421" s="17">
        <v>4.7940931081982699E-4</v>
      </c>
      <c r="D421" s="17">
        <v>0</v>
      </c>
      <c r="E421" s="17">
        <v>9.4800799422153101E-4</v>
      </c>
      <c r="F421" s="17"/>
      <c r="G421" s="17">
        <v>3.4621954366381501E-3</v>
      </c>
      <c r="H421" s="17">
        <v>0</v>
      </c>
      <c r="I421" s="17">
        <v>0</v>
      </c>
      <c r="J421" s="17">
        <v>0</v>
      </c>
      <c r="K421" s="17">
        <v>0</v>
      </c>
      <c r="L421" s="17">
        <v>0</v>
      </c>
      <c r="M421" s="17"/>
      <c r="N421" s="17">
        <v>2.2516645425853699E-3</v>
      </c>
      <c r="O421" s="17">
        <v>0</v>
      </c>
      <c r="P421" s="17">
        <v>0</v>
      </c>
      <c r="Q421" s="17">
        <v>0</v>
      </c>
      <c r="R421" s="17">
        <v>0</v>
      </c>
    </row>
    <row r="422" spans="2:18" hidden="1" x14ac:dyDescent="0.3">
      <c r="B422" t="s">
        <v>152</v>
      </c>
      <c r="C422" s="17">
        <v>5.1469435800049503E-4</v>
      </c>
      <c r="D422" s="17">
        <v>0</v>
      </c>
      <c r="E422" s="17">
        <v>1.0177824146360101E-3</v>
      </c>
      <c r="F422" s="17"/>
      <c r="G422" s="17">
        <v>0</v>
      </c>
      <c r="H422" s="17">
        <v>0</v>
      </c>
      <c r="I422" s="17">
        <v>0</v>
      </c>
      <c r="J422" s="17">
        <v>3.0143210113425501E-3</v>
      </c>
      <c r="K422" s="17">
        <v>0</v>
      </c>
      <c r="L422" s="17">
        <v>0</v>
      </c>
      <c r="M422" s="17"/>
      <c r="N422" s="17">
        <v>0</v>
      </c>
      <c r="O422" s="17">
        <v>2.1978198399275999E-3</v>
      </c>
      <c r="P422" s="17">
        <v>0</v>
      </c>
      <c r="Q422" s="17">
        <v>0</v>
      </c>
      <c r="R422" s="17">
        <v>0</v>
      </c>
    </row>
    <row r="423" spans="2:18" hidden="1" x14ac:dyDescent="0.3">
      <c r="B423" t="s">
        <v>153</v>
      </c>
      <c r="C423" s="17">
        <v>0</v>
      </c>
      <c r="D423" s="17">
        <v>0</v>
      </c>
      <c r="E423" s="17">
        <v>0</v>
      </c>
      <c r="F423" s="17"/>
      <c r="G423" s="17">
        <v>0</v>
      </c>
      <c r="H423" s="17">
        <v>0</v>
      </c>
      <c r="I423" s="17">
        <v>0</v>
      </c>
      <c r="J423" s="17">
        <v>0</v>
      </c>
      <c r="K423" s="17">
        <v>0</v>
      </c>
      <c r="L423" s="17">
        <v>0</v>
      </c>
      <c r="M423" s="17"/>
      <c r="N423" s="17">
        <v>0</v>
      </c>
      <c r="O423" s="17">
        <v>0</v>
      </c>
      <c r="P423" s="17">
        <v>0</v>
      </c>
      <c r="Q423" s="17">
        <v>0</v>
      </c>
      <c r="R423" s="17">
        <v>0</v>
      </c>
    </row>
    <row r="424" spans="2:18" hidden="1" x14ac:dyDescent="0.3">
      <c r="B424" t="s">
        <v>154</v>
      </c>
      <c r="C424" s="17">
        <v>2.9537519073588401E-3</v>
      </c>
      <c r="D424" s="17">
        <v>3.14682093566815E-3</v>
      </c>
      <c r="E424" s="17">
        <v>2.7650365644784898E-3</v>
      </c>
      <c r="F424" s="17"/>
      <c r="G424" s="17">
        <v>3.3074164344932301E-3</v>
      </c>
      <c r="H424" s="17">
        <v>2.7558553252480999E-3</v>
      </c>
      <c r="I424" s="17">
        <v>6.3124626529234501E-3</v>
      </c>
      <c r="J424" s="17">
        <v>0</v>
      </c>
      <c r="K424" s="17">
        <v>3.3433906923470802E-3</v>
      </c>
      <c r="L424" s="17">
        <v>2.2966227220358299E-3</v>
      </c>
      <c r="M424" s="17"/>
      <c r="N424" s="17">
        <v>0</v>
      </c>
      <c r="O424" s="17">
        <v>4.2963422313700098E-3</v>
      </c>
      <c r="P424" s="17">
        <v>1.6870230853869299E-3</v>
      </c>
      <c r="Q424" s="17">
        <v>4.2727538143612197E-3</v>
      </c>
      <c r="R424" s="17">
        <v>2.7031373750663199E-2</v>
      </c>
    </row>
    <row r="425" spans="2:18" hidden="1" x14ac:dyDescent="0.3">
      <c r="B425" t="s">
        <v>155</v>
      </c>
      <c r="C425" s="17">
        <v>4.6415886433768302E-4</v>
      </c>
      <c r="D425" s="17">
        <v>0</v>
      </c>
      <c r="E425" s="17">
        <v>9.1785099715404304E-4</v>
      </c>
      <c r="F425" s="17"/>
      <c r="G425" s="17">
        <v>0</v>
      </c>
      <c r="H425" s="17">
        <v>0</v>
      </c>
      <c r="I425" s="17">
        <v>0</v>
      </c>
      <c r="J425" s="17">
        <v>0</v>
      </c>
      <c r="K425" s="17">
        <v>3.29711062378021E-3</v>
      </c>
      <c r="L425" s="17">
        <v>0</v>
      </c>
      <c r="M425" s="17"/>
      <c r="N425" s="17">
        <v>2.18003704427142E-3</v>
      </c>
      <c r="O425" s="17">
        <v>0</v>
      </c>
      <c r="P425" s="17">
        <v>0</v>
      </c>
      <c r="Q425" s="17">
        <v>0</v>
      </c>
      <c r="R425" s="17">
        <v>0</v>
      </c>
    </row>
    <row r="426" spans="2:18" hidden="1" x14ac:dyDescent="0.3">
      <c r="B426" t="s">
        <v>156</v>
      </c>
      <c r="C426" s="17">
        <v>5.0178390041011702E-4</v>
      </c>
      <c r="D426" s="17">
        <v>1.0151440151458201E-3</v>
      </c>
      <c r="E426" s="17">
        <v>0</v>
      </c>
      <c r="F426" s="17"/>
      <c r="G426" s="17">
        <v>0</v>
      </c>
      <c r="H426" s="17">
        <v>0</v>
      </c>
      <c r="I426" s="17">
        <v>2.9473559607351E-3</v>
      </c>
      <c r="J426" s="17">
        <v>0</v>
      </c>
      <c r="K426" s="17">
        <v>0</v>
      </c>
      <c r="L426" s="17">
        <v>0</v>
      </c>
      <c r="M426" s="17"/>
      <c r="N426" s="17">
        <v>0</v>
      </c>
      <c r="O426" s="17">
        <v>0</v>
      </c>
      <c r="P426" s="17">
        <v>0</v>
      </c>
      <c r="Q426" s="17">
        <v>3.9837419640553103E-3</v>
      </c>
      <c r="R426" s="17">
        <v>0</v>
      </c>
    </row>
    <row r="427" spans="2:18" hidden="1" x14ac:dyDescent="0.3">
      <c r="B427" t="s">
        <v>157</v>
      </c>
      <c r="C427" s="17">
        <v>4.8727745280457101E-4</v>
      </c>
      <c r="D427" s="17">
        <v>9.8579645446131097E-4</v>
      </c>
      <c r="E427" s="17">
        <v>0</v>
      </c>
      <c r="F427" s="17"/>
      <c r="G427" s="17">
        <v>3.5190175397129099E-3</v>
      </c>
      <c r="H427" s="17">
        <v>0</v>
      </c>
      <c r="I427" s="17">
        <v>0</v>
      </c>
      <c r="J427" s="17">
        <v>0</v>
      </c>
      <c r="K427" s="17">
        <v>0</v>
      </c>
      <c r="L427" s="17">
        <v>0</v>
      </c>
      <c r="M427" s="17"/>
      <c r="N427" s="17">
        <v>0</v>
      </c>
      <c r="O427" s="17">
        <v>0</v>
      </c>
      <c r="P427" s="17">
        <v>0</v>
      </c>
      <c r="Q427" s="17">
        <v>3.8685729759145001E-3</v>
      </c>
      <c r="R427" s="17">
        <v>0</v>
      </c>
    </row>
    <row r="428" spans="2:18" hidden="1" x14ac:dyDescent="0.3">
      <c r="B428" t="s">
        <v>158</v>
      </c>
      <c r="C428" s="17">
        <v>0</v>
      </c>
      <c r="D428" s="17">
        <v>0</v>
      </c>
      <c r="E428" s="17">
        <v>0</v>
      </c>
      <c r="F428" s="17"/>
      <c r="G428" s="17">
        <v>0</v>
      </c>
      <c r="H428" s="17">
        <v>0</v>
      </c>
      <c r="I428" s="17">
        <v>0</v>
      </c>
      <c r="J428" s="17">
        <v>0</v>
      </c>
      <c r="K428" s="17">
        <v>0</v>
      </c>
      <c r="L428" s="17">
        <v>0</v>
      </c>
      <c r="M428" s="17"/>
      <c r="N428" s="17">
        <v>0</v>
      </c>
      <c r="O428" s="17">
        <v>0</v>
      </c>
      <c r="P428" s="17">
        <v>0</v>
      </c>
      <c r="Q428" s="17">
        <v>0</v>
      </c>
      <c r="R428" s="17">
        <v>0</v>
      </c>
    </row>
    <row r="429" spans="2:18" hidden="1" x14ac:dyDescent="0.3">
      <c r="B429" t="s">
        <v>159</v>
      </c>
      <c r="C429" s="17">
        <v>0</v>
      </c>
      <c r="D429" s="17">
        <v>0</v>
      </c>
      <c r="E429" s="17">
        <v>0</v>
      </c>
      <c r="F429" s="17"/>
      <c r="G429" s="17">
        <v>0</v>
      </c>
      <c r="H429" s="17">
        <v>0</v>
      </c>
      <c r="I429" s="17">
        <v>0</v>
      </c>
      <c r="J429" s="17">
        <v>0</v>
      </c>
      <c r="K429" s="17">
        <v>0</v>
      </c>
      <c r="L429" s="17">
        <v>0</v>
      </c>
      <c r="M429" s="17"/>
      <c r="N429" s="17">
        <v>0</v>
      </c>
      <c r="O429" s="17">
        <v>0</v>
      </c>
      <c r="P429" s="17">
        <v>0</v>
      </c>
      <c r="Q429" s="17">
        <v>0</v>
      </c>
      <c r="R429" s="17">
        <v>0</v>
      </c>
    </row>
    <row r="430" spans="2:18" hidden="1" x14ac:dyDescent="0.3">
      <c r="B430" t="s">
        <v>160</v>
      </c>
      <c r="C430" s="17">
        <v>5.2613280991252703E-4</v>
      </c>
      <c r="D430" s="17">
        <v>0</v>
      </c>
      <c r="E430" s="17">
        <v>1.04040138262305E-3</v>
      </c>
      <c r="F430" s="17"/>
      <c r="G430" s="17">
        <v>0</v>
      </c>
      <c r="H430" s="17">
        <v>0</v>
      </c>
      <c r="I430" s="17">
        <v>0</v>
      </c>
      <c r="J430" s="17">
        <v>0</v>
      </c>
      <c r="K430" s="17">
        <v>3.7373369558658101E-3</v>
      </c>
      <c r="L430" s="17">
        <v>0</v>
      </c>
      <c r="M430" s="17"/>
      <c r="N430" s="17">
        <v>0</v>
      </c>
      <c r="O430" s="17">
        <v>2.2466636948475999E-3</v>
      </c>
      <c r="P430" s="17">
        <v>0</v>
      </c>
      <c r="Q430" s="17">
        <v>0</v>
      </c>
      <c r="R430" s="17">
        <v>0</v>
      </c>
    </row>
    <row r="431" spans="2:18" hidden="1" x14ac:dyDescent="0.3">
      <c r="B431" t="s">
        <v>161</v>
      </c>
      <c r="C431" s="17">
        <v>2.87691250860805E-2</v>
      </c>
      <c r="D431" s="17">
        <v>2.1792505974559801E-2</v>
      </c>
      <c r="E431" s="17">
        <v>3.5588422201238999E-2</v>
      </c>
      <c r="F431" s="17"/>
      <c r="G431" s="17">
        <v>1.3454543233514599E-2</v>
      </c>
      <c r="H431" s="17">
        <v>3.9256421299874597E-2</v>
      </c>
      <c r="I431" s="17">
        <v>2.50114460913522E-2</v>
      </c>
      <c r="J431" s="17">
        <v>2.6376641064012999E-2</v>
      </c>
      <c r="K431" s="17">
        <v>3.23466833387063E-2</v>
      </c>
      <c r="L431" s="17">
        <v>3.29634882131256E-2</v>
      </c>
      <c r="M431" s="17"/>
      <c r="N431" s="17">
        <v>3.2092091551467597E-2</v>
      </c>
      <c r="O431" s="17">
        <v>1.7057580261518001E-2</v>
      </c>
      <c r="P431" s="17">
        <v>3.0068173057662202E-2</v>
      </c>
      <c r="Q431" s="17">
        <v>4.9598982757507501E-2</v>
      </c>
      <c r="R431" s="17">
        <v>0</v>
      </c>
    </row>
    <row r="432" spans="2:18" hidden="1" x14ac:dyDescent="0.3">
      <c r="B432" t="s">
        <v>162</v>
      </c>
      <c r="C432" s="17">
        <v>0</v>
      </c>
      <c r="D432" s="17">
        <v>0</v>
      </c>
      <c r="E432" s="17">
        <v>0</v>
      </c>
      <c r="F432" s="17"/>
      <c r="G432" s="17">
        <v>0</v>
      </c>
      <c r="H432" s="17">
        <v>0</v>
      </c>
      <c r="I432" s="17">
        <v>0</v>
      </c>
      <c r="J432" s="17">
        <v>0</v>
      </c>
      <c r="K432" s="17">
        <v>0</v>
      </c>
      <c r="L432" s="17">
        <v>0</v>
      </c>
      <c r="M432" s="17"/>
      <c r="N432" s="17">
        <v>0</v>
      </c>
      <c r="O432" s="17">
        <v>0</v>
      </c>
      <c r="P432" s="17">
        <v>0</v>
      </c>
      <c r="Q432" s="17">
        <v>0</v>
      </c>
      <c r="R432" s="17">
        <v>0</v>
      </c>
    </row>
    <row r="433" spans="2:18" hidden="1" x14ac:dyDescent="0.3">
      <c r="B433" t="s">
        <v>163</v>
      </c>
      <c r="C433" s="17">
        <v>0</v>
      </c>
      <c r="D433" s="17">
        <v>0</v>
      </c>
      <c r="E433" s="17">
        <v>0</v>
      </c>
      <c r="F433" s="17"/>
      <c r="G433" s="17">
        <v>0</v>
      </c>
      <c r="H433" s="17">
        <v>0</v>
      </c>
      <c r="I433" s="17">
        <v>0</v>
      </c>
      <c r="J433" s="17">
        <v>0</v>
      </c>
      <c r="K433" s="17">
        <v>0</v>
      </c>
      <c r="L433" s="17">
        <v>0</v>
      </c>
      <c r="M433" s="17"/>
      <c r="N433" s="17">
        <v>0</v>
      </c>
      <c r="O433" s="17">
        <v>0</v>
      </c>
      <c r="P433" s="17">
        <v>0</v>
      </c>
      <c r="Q433" s="17">
        <v>0</v>
      </c>
      <c r="R433" s="17">
        <v>0</v>
      </c>
    </row>
    <row r="434" spans="2:18" hidden="1" x14ac:dyDescent="0.3">
      <c r="B434" t="s">
        <v>164</v>
      </c>
      <c r="C434" s="17">
        <v>9.6633595559857902E-4</v>
      </c>
      <c r="D434" s="17">
        <v>0</v>
      </c>
      <c r="E434" s="17">
        <v>1.9108811413040001E-3</v>
      </c>
      <c r="F434" s="17"/>
      <c r="G434" s="17">
        <v>0</v>
      </c>
      <c r="H434" s="17">
        <v>5.6705636026184603E-3</v>
      </c>
      <c r="I434" s="17">
        <v>0</v>
      </c>
      <c r="J434" s="17">
        <v>0</v>
      </c>
      <c r="K434" s="17">
        <v>0</v>
      </c>
      <c r="L434" s="17">
        <v>0</v>
      </c>
      <c r="M434" s="17"/>
      <c r="N434" s="17">
        <v>0</v>
      </c>
      <c r="O434" s="17">
        <v>2.0053999954873598E-3</v>
      </c>
      <c r="P434" s="17">
        <v>0</v>
      </c>
      <c r="Q434" s="17">
        <v>3.9434059275555598E-3</v>
      </c>
      <c r="R434" s="17">
        <v>0</v>
      </c>
    </row>
    <row r="435" spans="2:18" hidden="1" x14ac:dyDescent="0.3">
      <c r="B435" t="s">
        <v>165</v>
      </c>
      <c r="C435" s="17">
        <v>5.0112484721930202E-4</v>
      </c>
      <c r="D435" s="17">
        <v>0</v>
      </c>
      <c r="E435" s="17">
        <v>9.9094938405458791E-4</v>
      </c>
      <c r="F435" s="17"/>
      <c r="G435" s="17">
        <v>0</v>
      </c>
      <c r="H435" s="17">
        <v>0</v>
      </c>
      <c r="I435" s="17">
        <v>0</v>
      </c>
      <c r="J435" s="17">
        <v>0</v>
      </c>
      <c r="K435" s="17">
        <v>3.5596951486957899E-3</v>
      </c>
      <c r="L435" s="17">
        <v>0</v>
      </c>
      <c r="M435" s="17"/>
      <c r="N435" s="17">
        <v>0</v>
      </c>
      <c r="O435" s="17">
        <v>0</v>
      </c>
      <c r="P435" s="17">
        <v>0</v>
      </c>
      <c r="Q435" s="17">
        <v>0</v>
      </c>
      <c r="R435" s="17">
        <v>0</v>
      </c>
    </row>
    <row r="436" spans="2:18" hidden="1" x14ac:dyDescent="0.3">
      <c r="B436" t="s">
        <v>166</v>
      </c>
      <c r="C436" s="17">
        <v>9.3821721230606503E-2</v>
      </c>
      <c r="D436" s="17">
        <v>9.6347246607130302E-2</v>
      </c>
      <c r="E436" s="17">
        <v>9.1353146174538394E-2</v>
      </c>
      <c r="F436" s="17"/>
      <c r="G436" s="17">
        <v>0.11156934877234601</v>
      </c>
      <c r="H436" s="17">
        <v>7.19319740775171E-2</v>
      </c>
      <c r="I436" s="17">
        <v>0.12722356730008899</v>
      </c>
      <c r="J436" s="17">
        <v>0.109346712336156</v>
      </c>
      <c r="K436" s="17">
        <v>6.6142715108531397E-2</v>
      </c>
      <c r="L436" s="17">
        <v>7.8687838947197095E-2</v>
      </c>
      <c r="M436" s="17"/>
      <c r="N436" s="17">
        <v>9.0404407252196506E-2</v>
      </c>
      <c r="O436" s="17">
        <v>9.1142062712513197E-2</v>
      </c>
      <c r="P436" s="17">
        <v>0.10544982528458</v>
      </c>
      <c r="Q436" s="17">
        <v>6.1648999405009702E-2</v>
      </c>
      <c r="R436" s="17">
        <v>9.6733114982451004E-2</v>
      </c>
    </row>
    <row r="437" spans="2:18" hidden="1" x14ac:dyDescent="0.3">
      <c r="B437" t="s">
        <v>167</v>
      </c>
      <c r="C437" s="17">
        <v>0</v>
      </c>
      <c r="D437" s="17">
        <v>0</v>
      </c>
      <c r="E437" s="17">
        <v>0</v>
      </c>
      <c r="F437" s="17"/>
      <c r="G437" s="17">
        <v>0</v>
      </c>
      <c r="H437" s="17">
        <v>0</v>
      </c>
      <c r="I437" s="17">
        <v>0</v>
      </c>
      <c r="J437" s="17">
        <v>0</v>
      </c>
      <c r="K437" s="17">
        <v>0</v>
      </c>
      <c r="L437" s="17">
        <v>0</v>
      </c>
      <c r="M437" s="17"/>
      <c r="N437" s="17">
        <v>0</v>
      </c>
      <c r="O437" s="17">
        <v>0</v>
      </c>
      <c r="P437" s="17">
        <v>0</v>
      </c>
      <c r="Q437" s="17">
        <v>0</v>
      </c>
      <c r="R437" s="17">
        <v>0</v>
      </c>
    </row>
    <row r="438" spans="2:18" hidden="1" x14ac:dyDescent="0.3">
      <c r="B438" t="s">
        <v>168</v>
      </c>
      <c r="C438" s="17">
        <v>0</v>
      </c>
      <c r="D438" s="17">
        <v>0</v>
      </c>
      <c r="E438" s="17">
        <v>0</v>
      </c>
      <c r="F438" s="17"/>
      <c r="G438" s="17">
        <v>0</v>
      </c>
      <c r="H438" s="17">
        <v>0</v>
      </c>
      <c r="I438" s="17">
        <v>0</v>
      </c>
      <c r="J438" s="17">
        <v>0</v>
      </c>
      <c r="K438" s="17">
        <v>0</v>
      </c>
      <c r="L438" s="17">
        <v>0</v>
      </c>
      <c r="M438" s="17"/>
      <c r="N438" s="17">
        <v>0</v>
      </c>
      <c r="O438" s="17">
        <v>0</v>
      </c>
      <c r="P438" s="17">
        <v>0</v>
      </c>
      <c r="Q438" s="17">
        <v>0</v>
      </c>
      <c r="R438" s="17">
        <v>0</v>
      </c>
    </row>
    <row r="439" spans="2:18" hidden="1" x14ac:dyDescent="0.3">
      <c r="B439" t="s">
        <v>169</v>
      </c>
      <c r="C439" s="17">
        <v>0</v>
      </c>
      <c r="D439" s="17">
        <v>0</v>
      </c>
      <c r="E439" s="17">
        <v>0</v>
      </c>
      <c r="F439" s="17"/>
      <c r="G439" s="17">
        <v>0</v>
      </c>
      <c r="H439" s="17">
        <v>0</v>
      </c>
      <c r="I439" s="17">
        <v>0</v>
      </c>
      <c r="J439" s="17">
        <v>0</v>
      </c>
      <c r="K439" s="17">
        <v>0</v>
      </c>
      <c r="L439" s="17">
        <v>0</v>
      </c>
      <c r="M439" s="17"/>
      <c r="N439" s="17">
        <v>0</v>
      </c>
      <c r="O439" s="17">
        <v>0</v>
      </c>
      <c r="P439" s="17">
        <v>0</v>
      </c>
      <c r="Q439" s="17">
        <v>0</v>
      </c>
      <c r="R439" s="17">
        <v>0</v>
      </c>
    </row>
    <row r="440" spans="2:18" hidden="1" x14ac:dyDescent="0.3">
      <c r="B440" t="s">
        <v>170</v>
      </c>
      <c r="C440" s="17">
        <v>0</v>
      </c>
      <c r="D440" s="17">
        <v>0</v>
      </c>
      <c r="E440" s="17">
        <v>0</v>
      </c>
      <c r="F440" s="17"/>
      <c r="G440" s="17">
        <v>0</v>
      </c>
      <c r="H440" s="17">
        <v>0</v>
      </c>
      <c r="I440" s="17">
        <v>0</v>
      </c>
      <c r="J440" s="17">
        <v>0</v>
      </c>
      <c r="K440" s="17">
        <v>0</v>
      </c>
      <c r="L440" s="17">
        <v>0</v>
      </c>
      <c r="M440" s="17"/>
      <c r="N440" s="17">
        <v>0</v>
      </c>
      <c r="O440" s="17">
        <v>0</v>
      </c>
      <c r="P440" s="17">
        <v>0</v>
      </c>
      <c r="Q440" s="17">
        <v>0</v>
      </c>
      <c r="R440" s="17">
        <v>0</v>
      </c>
    </row>
    <row r="441" spans="2:18" hidden="1" x14ac:dyDescent="0.3">
      <c r="B441" t="s">
        <v>171</v>
      </c>
      <c r="C441" s="17">
        <v>4.3844037437140297E-4</v>
      </c>
      <c r="D441" s="17">
        <v>8.8699562038090703E-4</v>
      </c>
      <c r="E441" s="17">
        <v>0</v>
      </c>
      <c r="F441" s="17"/>
      <c r="G441" s="17">
        <v>3.16632620420066E-3</v>
      </c>
      <c r="H441" s="17">
        <v>0</v>
      </c>
      <c r="I441" s="17">
        <v>0</v>
      </c>
      <c r="J441" s="17">
        <v>0</v>
      </c>
      <c r="K441" s="17">
        <v>0</v>
      </c>
      <c r="L441" s="17">
        <v>0</v>
      </c>
      <c r="M441" s="17"/>
      <c r="N441" s="17">
        <v>0</v>
      </c>
      <c r="O441" s="17">
        <v>0</v>
      </c>
      <c r="P441" s="17">
        <v>0</v>
      </c>
      <c r="Q441" s="17">
        <v>3.48084766508436E-3</v>
      </c>
      <c r="R441" s="17">
        <v>0</v>
      </c>
    </row>
    <row r="442" spans="2:18" hidden="1" x14ac:dyDescent="0.3">
      <c r="B442" t="s">
        <v>172</v>
      </c>
      <c r="C442" s="17">
        <v>6.09692692940532E-4</v>
      </c>
      <c r="D442" s="17">
        <v>1.2334510688981101E-3</v>
      </c>
      <c r="E442" s="17">
        <v>0</v>
      </c>
      <c r="F442" s="17"/>
      <c r="G442" s="17">
        <v>0</v>
      </c>
      <c r="H442" s="17">
        <v>3.5777424749029898E-3</v>
      </c>
      <c r="I442" s="17">
        <v>0</v>
      </c>
      <c r="J442" s="17">
        <v>0</v>
      </c>
      <c r="K442" s="17">
        <v>0</v>
      </c>
      <c r="L442" s="17">
        <v>0</v>
      </c>
      <c r="M442" s="17"/>
      <c r="N442" s="17">
        <v>0</v>
      </c>
      <c r="O442" s="17">
        <v>0</v>
      </c>
      <c r="P442" s="17">
        <v>2.2458888074429698E-3</v>
      </c>
      <c r="Q442" s="17">
        <v>0</v>
      </c>
      <c r="R442" s="17">
        <v>0</v>
      </c>
    </row>
    <row r="443" spans="2:18" hidden="1" x14ac:dyDescent="0.3">
      <c r="B443" t="s">
        <v>173</v>
      </c>
      <c r="C443" s="17">
        <v>5.3532351736176799E-4</v>
      </c>
      <c r="D443" s="17">
        <v>1.08299701200547E-3</v>
      </c>
      <c r="E443" s="17">
        <v>0</v>
      </c>
      <c r="F443" s="17"/>
      <c r="G443" s="17">
        <v>0</v>
      </c>
      <c r="H443" s="17">
        <v>3.1413361322119001E-3</v>
      </c>
      <c r="I443" s="17">
        <v>0</v>
      </c>
      <c r="J443" s="17">
        <v>0</v>
      </c>
      <c r="K443" s="17">
        <v>0</v>
      </c>
      <c r="L443" s="17">
        <v>0</v>
      </c>
      <c r="M443" s="17"/>
      <c r="N443" s="17">
        <v>0</v>
      </c>
      <c r="O443" s="17">
        <v>0</v>
      </c>
      <c r="P443" s="17">
        <v>0</v>
      </c>
      <c r="Q443" s="17">
        <v>0</v>
      </c>
      <c r="R443" s="17">
        <v>3.0744269679253401E-2</v>
      </c>
    </row>
    <row r="444" spans="2:18" hidden="1" x14ac:dyDescent="0.3">
      <c r="B444" t="s">
        <v>174</v>
      </c>
      <c r="C444" s="17">
        <v>5.1911415762111895E-4</v>
      </c>
      <c r="D444" s="17">
        <v>1.0502043406650501E-3</v>
      </c>
      <c r="E444" s="17">
        <v>0</v>
      </c>
      <c r="F444" s="17"/>
      <c r="G444" s="17">
        <v>0</v>
      </c>
      <c r="H444" s="17">
        <v>3.0462178611442201E-3</v>
      </c>
      <c r="I444" s="17">
        <v>0</v>
      </c>
      <c r="J444" s="17">
        <v>0</v>
      </c>
      <c r="K444" s="17">
        <v>0</v>
      </c>
      <c r="L444" s="17">
        <v>0</v>
      </c>
      <c r="M444" s="17"/>
      <c r="N444" s="17">
        <v>0</v>
      </c>
      <c r="O444" s="17">
        <v>0</v>
      </c>
      <c r="P444" s="17">
        <v>0</v>
      </c>
      <c r="Q444" s="17">
        <v>4.12132962448625E-3</v>
      </c>
      <c r="R444" s="17">
        <v>0</v>
      </c>
    </row>
    <row r="445" spans="2:18" hidden="1" x14ac:dyDescent="0.3">
      <c r="B445" t="s">
        <v>175</v>
      </c>
      <c r="C445" s="17">
        <v>0</v>
      </c>
      <c r="D445" s="17">
        <v>0</v>
      </c>
      <c r="E445" s="17">
        <v>0</v>
      </c>
      <c r="F445" s="17"/>
      <c r="G445" s="17">
        <v>0</v>
      </c>
      <c r="H445" s="17">
        <v>0</v>
      </c>
      <c r="I445" s="17">
        <v>0</v>
      </c>
      <c r="J445" s="17">
        <v>0</v>
      </c>
      <c r="K445" s="17">
        <v>0</v>
      </c>
      <c r="L445" s="17">
        <v>0</v>
      </c>
      <c r="M445" s="17"/>
      <c r="N445" s="17">
        <v>0</v>
      </c>
      <c r="O445" s="17">
        <v>0</v>
      </c>
      <c r="P445" s="17">
        <v>0</v>
      </c>
      <c r="Q445" s="17">
        <v>0</v>
      </c>
      <c r="R445" s="17">
        <v>0</v>
      </c>
    </row>
    <row r="446" spans="2:18" hidden="1" x14ac:dyDescent="0.3">
      <c r="B446" t="s">
        <v>176</v>
      </c>
      <c r="C446" s="17">
        <v>5.0913150871343597E-4</v>
      </c>
      <c r="D446" s="17">
        <v>0</v>
      </c>
      <c r="E446" s="17">
        <v>1.00678215770365E-3</v>
      </c>
      <c r="F446" s="17"/>
      <c r="G446" s="17">
        <v>0</v>
      </c>
      <c r="H446" s="17">
        <v>2.9876386007682901E-3</v>
      </c>
      <c r="I446" s="17">
        <v>0</v>
      </c>
      <c r="J446" s="17">
        <v>0</v>
      </c>
      <c r="K446" s="17">
        <v>0</v>
      </c>
      <c r="L446" s="17">
        <v>0</v>
      </c>
      <c r="M446" s="17"/>
      <c r="N446" s="17">
        <v>0</v>
      </c>
      <c r="O446" s="17">
        <v>0</v>
      </c>
      <c r="P446" s="17">
        <v>0</v>
      </c>
      <c r="Q446" s="17">
        <v>4.0420757916441296E-3</v>
      </c>
      <c r="R446" s="17">
        <v>0</v>
      </c>
    </row>
    <row r="447" spans="2:18" hidden="1" x14ac:dyDescent="0.3">
      <c r="B447" t="s">
        <v>177</v>
      </c>
      <c r="C447" s="17">
        <v>0</v>
      </c>
      <c r="D447" s="17">
        <v>0</v>
      </c>
      <c r="E447" s="17">
        <v>0</v>
      </c>
      <c r="F447" s="17"/>
      <c r="G447" s="17">
        <v>0</v>
      </c>
      <c r="H447" s="17">
        <v>0</v>
      </c>
      <c r="I447" s="17">
        <v>0</v>
      </c>
      <c r="J447" s="17">
        <v>0</v>
      </c>
      <c r="K447" s="17">
        <v>0</v>
      </c>
      <c r="L447" s="17">
        <v>0</v>
      </c>
      <c r="M447" s="17"/>
      <c r="N447" s="17">
        <v>0</v>
      </c>
      <c r="O447" s="17">
        <v>0</v>
      </c>
      <c r="P447" s="17">
        <v>0</v>
      </c>
      <c r="Q447" s="17">
        <v>0</v>
      </c>
      <c r="R447" s="17">
        <v>0</v>
      </c>
    </row>
    <row r="448" spans="2:18" hidden="1" x14ac:dyDescent="0.3">
      <c r="B448" t="s">
        <v>178</v>
      </c>
      <c r="C448" s="17">
        <v>1.29381979166594E-2</v>
      </c>
      <c r="D448" s="17">
        <v>1.2225747166960701E-2</v>
      </c>
      <c r="E448" s="17">
        <v>1.36345829800335E-2</v>
      </c>
      <c r="F448" s="17"/>
      <c r="G448" s="17">
        <v>6.6595819945142699E-3</v>
      </c>
      <c r="H448" s="17">
        <v>1.4801305566904699E-2</v>
      </c>
      <c r="I448" s="17">
        <v>9.4024482583165998E-3</v>
      </c>
      <c r="J448" s="17">
        <v>1.4036780178158599E-2</v>
      </c>
      <c r="K448" s="17">
        <v>1.4548304444308E-2</v>
      </c>
      <c r="L448" s="17">
        <v>1.6471222929765699E-2</v>
      </c>
      <c r="M448" s="17"/>
      <c r="N448" s="17">
        <v>1.36389807014778E-2</v>
      </c>
      <c r="O448" s="17">
        <v>1.4828040718060299E-2</v>
      </c>
      <c r="P448" s="17">
        <v>5.5460705406848798E-3</v>
      </c>
      <c r="Q448" s="17">
        <v>1.2321696323658799E-2</v>
      </c>
      <c r="R448" s="17">
        <v>0</v>
      </c>
    </row>
    <row r="449" spans="2:18" hidden="1" x14ac:dyDescent="0.3">
      <c r="B449" t="s">
        <v>179</v>
      </c>
      <c r="C449" s="17">
        <v>0</v>
      </c>
      <c r="D449" s="17">
        <v>0</v>
      </c>
      <c r="E449" s="17">
        <v>0</v>
      </c>
      <c r="F449" s="17"/>
      <c r="G449" s="17">
        <v>0</v>
      </c>
      <c r="H449" s="17">
        <v>0</v>
      </c>
      <c r="I449" s="17">
        <v>0</v>
      </c>
      <c r="J449" s="17">
        <v>0</v>
      </c>
      <c r="K449" s="17">
        <v>0</v>
      </c>
      <c r="L449" s="17">
        <v>0</v>
      </c>
      <c r="M449" s="17"/>
      <c r="N449" s="17">
        <v>0</v>
      </c>
      <c r="O449" s="17">
        <v>0</v>
      </c>
      <c r="P449" s="17">
        <v>0</v>
      </c>
      <c r="Q449" s="17">
        <v>0</v>
      </c>
      <c r="R449" s="17">
        <v>0</v>
      </c>
    </row>
    <row r="450" spans="2:18" hidden="1" x14ac:dyDescent="0.3">
      <c r="B450" t="s">
        <v>180</v>
      </c>
      <c r="C450" s="17">
        <v>0</v>
      </c>
      <c r="D450" s="17">
        <v>0</v>
      </c>
      <c r="E450" s="17">
        <v>0</v>
      </c>
      <c r="F450" s="17"/>
      <c r="G450" s="17">
        <v>0</v>
      </c>
      <c r="H450" s="17">
        <v>0</v>
      </c>
      <c r="I450" s="17">
        <v>0</v>
      </c>
      <c r="J450" s="17">
        <v>0</v>
      </c>
      <c r="K450" s="17">
        <v>0</v>
      </c>
      <c r="L450" s="17">
        <v>0</v>
      </c>
      <c r="M450" s="17"/>
      <c r="N450" s="17">
        <v>0</v>
      </c>
      <c r="O450" s="17">
        <v>0</v>
      </c>
      <c r="P450" s="17">
        <v>0</v>
      </c>
      <c r="Q450" s="17">
        <v>0</v>
      </c>
      <c r="R450" s="17">
        <v>0</v>
      </c>
    </row>
    <row r="451" spans="2:18" hidden="1" x14ac:dyDescent="0.3">
      <c r="B451" t="s">
        <v>181</v>
      </c>
      <c r="C451" s="17">
        <v>0</v>
      </c>
      <c r="D451" s="17">
        <v>0</v>
      </c>
      <c r="E451" s="17">
        <v>0</v>
      </c>
      <c r="F451" s="17"/>
      <c r="G451" s="17">
        <v>0</v>
      </c>
      <c r="H451" s="17">
        <v>0</v>
      </c>
      <c r="I451" s="17">
        <v>0</v>
      </c>
      <c r="J451" s="17">
        <v>0</v>
      </c>
      <c r="K451" s="17">
        <v>0</v>
      </c>
      <c r="L451" s="17">
        <v>0</v>
      </c>
      <c r="M451" s="17"/>
      <c r="N451" s="17">
        <v>0</v>
      </c>
      <c r="O451" s="17">
        <v>0</v>
      </c>
      <c r="P451" s="17">
        <v>0</v>
      </c>
      <c r="Q451" s="17">
        <v>0</v>
      </c>
      <c r="R451" s="17">
        <v>0</v>
      </c>
    </row>
    <row r="452" spans="2:18" hidden="1" x14ac:dyDescent="0.3">
      <c r="B452" t="s">
        <v>182</v>
      </c>
      <c r="C452" s="17">
        <v>0</v>
      </c>
      <c r="D452" s="17">
        <v>0</v>
      </c>
      <c r="E452" s="17">
        <v>0</v>
      </c>
      <c r="F452" s="17"/>
      <c r="G452" s="17">
        <v>0</v>
      </c>
      <c r="H452" s="17">
        <v>0</v>
      </c>
      <c r="I452" s="17">
        <v>0</v>
      </c>
      <c r="J452" s="17">
        <v>0</v>
      </c>
      <c r="K452" s="17">
        <v>0</v>
      </c>
      <c r="L452" s="17">
        <v>0</v>
      </c>
      <c r="M452" s="17"/>
      <c r="N452" s="17">
        <v>0</v>
      </c>
      <c r="O452" s="17">
        <v>0</v>
      </c>
      <c r="P452" s="17">
        <v>0</v>
      </c>
      <c r="Q452" s="17">
        <v>0</v>
      </c>
      <c r="R452" s="17">
        <v>0</v>
      </c>
    </row>
    <row r="453" spans="2:18" hidden="1" x14ac:dyDescent="0.3">
      <c r="B453" t="s">
        <v>183</v>
      </c>
      <c r="C453" s="17">
        <v>0</v>
      </c>
      <c r="D453" s="17">
        <v>0</v>
      </c>
      <c r="E453" s="17">
        <v>0</v>
      </c>
      <c r="F453" s="17"/>
      <c r="G453" s="17">
        <v>0</v>
      </c>
      <c r="H453" s="17">
        <v>0</v>
      </c>
      <c r="I453" s="17">
        <v>0</v>
      </c>
      <c r="J453" s="17">
        <v>0</v>
      </c>
      <c r="K453" s="17">
        <v>0</v>
      </c>
      <c r="L453" s="17">
        <v>0</v>
      </c>
      <c r="M453" s="17"/>
      <c r="N453" s="17">
        <v>0</v>
      </c>
      <c r="O453" s="17">
        <v>0</v>
      </c>
      <c r="P453" s="17">
        <v>0</v>
      </c>
      <c r="Q453" s="17">
        <v>0</v>
      </c>
      <c r="R453" s="17">
        <v>0</v>
      </c>
    </row>
    <row r="454" spans="2:18" hidden="1" x14ac:dyDescent="0.3">
      <c r="B454" t="s">
        <v>184</v>
      </c>
      <c r="C454" s="17">
        <v>2.9631189733585099E-3</v>
      </c>
      <c r="D454" s="17">
        <v>2.0029451611907902E-3</v>
      </c>
      <c r="E454" s="17">
        <v>3.9016409712921002E-3</v>
      </c>
      <c r="F454" s="17"/>
      <c r="G454" s="17">
        <v>3.3569519713427701E-3</v>
      </c>
      <c r="H454" s="17">
        <v>2.8134604270425899E-3</v>
      </c>
      <c r="I454" s="17">
        <v>3.0892234340755302E-3</v>
      </c>
      <c r="J454" s="17">
        <v>2.7181051713832702E-3</v>
      </c>
      <c r="K454" s="17">
        <v>0</v>
      </c>
      <c r="L454" s="17">
        <v>4.91436525387552E-3</v>
      </c>
      <c r="M454" s="17"/>
      <c r="N454" s="17">
        <v>0</v>
      </c>
      <c r="O454" s="17">
        <v>6.2902865209627998E-3</v>
      </c>
      <c r="P454" s="17">
        <v>1.7122898142272001E-3</v>
      </c>
      <c r="Q454" s="17">
        <v>3.9637141163917497E-3</v>
      </c>
      <c r="R454" s="17">
        <v>0</v>
      </c>
    </row>
    <row r="455" spans="2:18" hidden="1" x14ac:dyDescent="0.3">
      <c r="B455" t="s">
        <v>185</v>
      </c>
      <c r="C455" s="17">
        <v>0</v>
      </c>
      <c r="D455" s="17">
        <v>0</v>
      </c>
      <c r="E455" s="17">
        <v>0</v>
      </c>
      <c r="F455" s="17"/>
      <c r="G455" s="17">
        <v>0</v>
      </c>
      <c r="H455" s="17">
        <v>0</v>
      </c>
      <c r="I455" s="17">
        <v>0</v>
      </c>
      <c r="J455" s="17">
        <v>0</v>
      </c>
      <c r="K455" s="17">
        <v>0</v>
      </c>
      <c r="L455" s="17">
        <v>0</v>
      </c>
      <c r="M455" s="17"/>
      <c r="N455" s="17">
        <v>0</v>
      </c>
      <c r="O455" s="17">
        <v>0</v>
      </c>
      <c r="P455" s="17">
        <v>0</v>
      </c>
      <c r="Q455" s="17">
        <v>0</v>
      </c>
      <c r="R455" s="17">
        <v>0</v>
      </c>
    </row>
    <row r="456" spans="2:18" hidden="1" x14ac:dyDescent="0.3">
      <c r="B456" t="s">
        <v>186</v>
      </c>
      <c r="C456" s="17">
        <v>0</v>
      </c>
      <c r="D456" s="17">
        <v>0</v>
      </c>
      <c r="E456" s="17">
        <v>0</v>
      </c>
      <c r="F456" s="17"/>
      <c r="G456" s="17">
        <v>0</v>
      </c>
      <c r="H456" s="17">
        <v>0</v>
      </c>
      <c r="I456" s="17">
        <v>0</v>
      </c>
      <c r="J456" s="17">
        <v>0</v>
      </c>
      <c r="K456" s="17">
        <v>0</v>
      </c>
      <c r="L456" s="17">
        <v>0</v>
      </c>
      <c r="M456" s="17"/>
      <c r="N456" s="17">
        <v>0</v>
      </c>
      <c r="O456" s="17">
        <v>0</v>
      </c>
      <c r="P456" s="17">
        <v>0</v>
      </c>
      <c r="Q456" s="17">
        <v>0</v>
      </c>
      <c r="R456" s="17">
        <v>0</v>
      </c>
    </row>
    <row r="457" spans="2:18" hidden="1" x14ac:dyDescent="0.3">
      <c r="B457" t="s">
        <v>187</v>
      </c>
      <c r="C457" s="17">
        <v>0</v>
      </c>
      <c r="D457" s="17">
        <v>0</v>
      </c>
      <c r="E457" s="17">
        <v>0</v>
      </c>
      <c r="F457" s="17"/>
      <c r="G457" s="17">
        <v>0</v>
      </c>
      <c r="H457" s="17">
        <v>0</v>
      </c>
      <c r="I457" s="17">
        <v>0</v>
      </c>
      <c r="J457" s="17">
        <v>0</v>
      </c>
      <c r="K457" s="17">
        <v>0</v>
      </c>
      <c r="L457" s="17">
        <v>0</v>
      </c>
      <c r="M457" s="17"/>
      <c r="N457" s="17">
        <v>0</v>
      </c>
      <c r="O457" s="17">
        <v>0</v>
      </c>
      <c r="P457" s="17">
        <v>0</v>
      </c>
      <c r="Q457" s="17">
        <v>0</v>
      </c>
      <c r="R457" s="17">
        <v>0</v>
      </c>
    </row>
    <row r="458" spans="2:18" hidden="1" x14ac:dyDescent="0.3">
      <c r="B458" t="s">
        <v>188</v>
      </c>
      <c r="C458" s="17">
        <v>4.9361376676801795E-4</v>
      </c>
      <c r="D458" s="17">
        <v>0</v>
      </c>
      <c r="E458" s="17">
        <v>9.7609659719301897E-4</v>
      </c>
      <c r="F458" s="17"/>
      <c r="G458" s="17">
        <v>3.56477709588806E-3</v>
      </c>
      <c r="H458" s="17">
        <v>0</v>
      </c>
      <c r="I458" s="17">
        <v>0</v>
      </c>
      <c r="J458" s="17">
        <v>0</v>
      </c>
      <c r="K458" s="17">
        <v>0</v>
      </c>
      <c r="L458" s="17">
        <v>0</v>
      </c>
      <c r="M458" s="17"/>
      <c r="N458" s="17">
        <v>0</v>
      </c>
      <c r="O458" s="17">
        <v>0</v>
      </c>
      <c r="P458" s="17">
        <v>1.8182957526312099E-3</v>
      </c>
      <c r="Q458" s="17">
        <v>0</v>
      </c>
      <c r="R458" s="17">
        <v>0</v>
      </c>
    </row>
    <row r="459" spans="2:18" hidden="1" x14ac:dyDescent="0.3">
      <c r="B459" t="s">
        <v>189</v>
      </c>
      <c r="C459" s="17">
        <v>4.9405038910643403E-4</v>
      </c>
      <c r="D459" s="17">
        <v>0</v>
      </c>
      <c r="E459" s="17">
        <v>9.7695999608397107E-4</v>
      </c>
      <c r="F459" s="17"/>
      <c r="G459" s="17">
        <v>0</v>
      </c>
      <c r="H459" s="17">
        <v>0</v>
      </c>
      <c r="I459" s="17">
        <v>2.9019312059358898E-3</v>
      </c>
      <c r="J459" s="17">
        <v>0</v>
      </c>
      <c r="K459" s="17">
        <v>0</v>
      </c>
      <c r="L459" s="17">
        <v>0</v>
      </c>
      <c r="M459" s="17"/>
      <c r="N459" s="17">
        <v>2.3204299922734398E-3</v>
      </c>
      <c r="O459" s="17">
        <v>0</v>
      </c>
      <c r="P459" s="17">
        <v>0</v>
      </c>
      <c r="Q459" s="17">
        <v>0</v>
      </c>
      <c r="R459" s="17">
        <v>0</v>
      </c>
    </row>
    <row r="460" spans="2:18" hidden="1" x14ac:dyDescent="0.3">
      <c r="B460" t="s">
        <v>190</v>
      </c>
      <c r="C460" s="17">
        <v>0</v>
      </c>
      <c r="D460" s="17">
        <v>0</v>
      </c>
      <c r="E460" s="17">
        <v>0</v>
      </c>
      <c r="F460" s="17"/>
      <c r="G460" s="17">
        <v>0</v>
      </c>
      <c r="H460" s="17">
        <v>0</v>
      </c>
      <c r="I460" s="17">
        <v>0</v>
      </c>
      <c r="J460" s="17">
        <v>0</v>
      </c>
      <c r="K460" s="17">
        <v>0</v>
      </c>
      <c r="L460" s="17">
        <v>0</v>
      </c>
      <c r="M460" s="17"/>
      <c r="N460" s="17">
        <v>0</v>
      </c>
      <c r="O460" s="17">
        <v>0</v>
      </c>
      <c r="P460" s="17">
        <v>0</v>
      </c>
      <c r="Q460" s="17">
        <v>0</v>
      </c>
      <c r="R460" s="17">
        <v>0</v>
      </c>
    </row>
    <row r="461" spans="2:18" hidden="1" x14ac:dyDescent="0.3">
      <c r="B461" t="s">
        <v>191</v>
      </c>
      <c r="C461" s="17">
        <v>5.8709220783292899E-3</v>
      </c>
      <c r="D461" s="17">
        <v>4.9736349267436404E-3</v>
      </c>
      <c r="E461" s="17">
        <v>6.7479755029848801E-3</v>
      </c>
      <c r="F461" s="17"/>
      <c r="G461" s="17">
        <v>0</v>
      </c>
      <c r="H461" s="17">
        <v>6.1507492195477997E-3</v>
      </c>
      <c r="I461" s="17">
        <v>0</v>
      </c>
      <c r="J461" s="17">
        <v>1.13672433881716E-2</v>
      </c>
      <c r="K461" s="17">
        <v>3.5363088576617998E-3</v>
      </c>
      <c r="L461" s="17">
        <v>1.13879448641195E-2</v>
      </c>
      <c r="M461" s="17"/>
      <c r="N461" s="17">
        <v>4.4850077163475603E-3</v>
      </c>
      <c r="O461" s="17">
        <v>6.4767774732611199E-3</v>
      </c>
      <c r="P461" s="17">
        <v>5.2887280615623701E-3</v>
      </c>
      <c r="Q461" s="17">
        <v>7.9546796044080801E-3</v>
      </c>
      <c r="R461" s="17">
        <v>0</v>
      </c>
    </row>
    <row r="462" spans="2:18" hidden="1" x14ac:dyDescent="0.3">
      <c r="B462" t="s">
        <v>192</v>
      </c>
      <c r="C462" s="17">
        <v>4.6385623901617802E-2</v>
      </c>
      <c r="D462" s="17">
        <v>3.7866308410065601E-2</v>
      </c>
      <c r="E462" s="17">
        <v>5.4712829762509803E-2</v>
      </c>
      <c r="F462" s="17"/>
      <c r="G462" s="17">
        <v>1.9885365191853702E-2</v>
      </c>
      <c r="H462" s="17">
        <v>4.8521332390657403E-2</v>
      </c>
      <c r="I462" s="17">
        <v>3.4053819215107597E-2</v>
      </c>
      <c r="J462" s="17">
        <v>5.1819511435055601E-2</v>
      </c>
      <c r="K462" s="17">
        <v>6.7841891327186599E-2</v>
      </c>
      <c r="L462" s="17">
        <v>5.3343696479999599E-2</v>
      </c>
      <c r="M462" s="17"/>
      <c r="N462" s="17">
        <v>5.6621476568758697E-2</v>
      </c>
      <c r="O462" s="17">
        <v>5.9131047363021001E-2</v>
      </c>
      <c r="P462" s="17">
        <v>4.0967100102692201E-2</v>
      </c>
      <c r="Q462" s="17">
        <v>2.3723398664325199E-2</v>
      </c>
      <c r="R462" s="17">
        <v>0</v>
      </c>
    </row>
    <row r="463" spans="2:18" hidden="1" x14ac:dyDescent="0.3">
      <c r="B463" t="s">
        <v>193</v>
      </c>
      <c r="C463" s="17">
        <v>0</v>
      </c>
      <c r="D463" s="17">
        <v>0</v>
      </c>
      <c r="E463" s="17">
        <v>0</v>
      </c>
      <c r="F463" s="17"/>
      <c r="G463" s="17">
        <v>0</v>
      </c>
      <c r="H463" s="17">
        <v>0</v>
      </c>
      <c r="I463" s="17">
        <v>0</v>
      </c>
      <c r="J463" s="17">
        <v>0</v>
      </c>
      <c r="K463" s="17">
        <v>0</v>
      </c>
      <c r="L463" s="17">
        <v>0</v>
      </c>
      <c r="M463" s="17"/>
      <c r="N463" s="17">
        <v>0</v>
      </c>
      <c r="O463" s="17">
        <v>0</v>
      </c>
      <c r="P463" s="17">
        <v>0</v>
      </c>
      <c r="Q463" s="17">
        <v>0</v>
      </c>
      <c r="R463" s="17">
        <v>0</v>
      </c>
    </row>
    <row r="464" spans="2:18" hidden="1" x14ac:dyDescent="0.3">
      <c r="B464" t="s">
        <v>194</v>
      </c>
      <c r="C464" s="17">
        <v>4.8792213294889702E-4</v>
      </c>
      <c r="D464" s="17">
        <v>9.8710068759764904E-4</v>
      </c>
      <c r="E464" s="17">
        <v>0</v>
      </c>
      <c r="F464" s="17"/>
      <c r="G464" s="17">
        <v>0</v>
      </c>
      <c r="H464" s="17">
        <v>0</v>
      </c>
      <c r="I464" s="17">
        <v>0</v>
      </c>
      <c r="J464" s="17">
        <v>0</v>
      </c>
      <c r="K464" s="17">
        <v>3.4659108588152099E-3</v>
      </c>
      <c r="L464" s="17">
        <v>0</v>
      </c>
      <c r="M464" s="17"/>
      <c r="N464" s="17">
        <v>0</v>
      </c>
      <c r="O464" s="17">
        <v>0</v>
      </c>
      <c r="P464" s="17">
        <v>0</v>
      </c>
      <c r="Q464" s="17">
        <v>0</v>
      </c>
      <c r="R464" s="17">
        <v>2.8021951495398201E-2</v>
      </c>
    </row>
    <row r="465" spans="2:18" hidden="1" x14ac:dyDescent="0.3">
      <c r="B465" t="s">
        <v>195</v>
      </c>
      <c r="C465" s="17">
        <v>0</v>
      </c>
      <c r="D465" s="17">
        <v>0</v>
      </c>
      <c r="E465" s="17">
        <v>0</v>
      </c>
      <c r="F465" s="17"/>
      <c r="G465" s="17">
        <v>0</v>
      </c>
      <c r="H465" s="17">
        <v>0</v>
      </c>
      <c r="I465" s="17">
        <v>0</v>
      </c>
      <c r="J465" s="17">
        <v>0</v>
      </c>
      <c r="K465" s="17">
        <v>0</v>
      </c>
      <c r="L465" s="17">
        <v>0</v>
      </c>
      <c r="M465" s="17"/>
      <c r="N465" s="17">
        <v>0</v>
      </c>
      <c r="O465" s="17">
        <v>0</v>
      </c>
      <c r="P465" s="17">
        <v>0</v>
      </c>
      <c r="Q465" s="17">
        <v>0</v>
      </c>
      <c r="R465" s="17">
        <v>0</v>
      </c>
    </row>
    <row r="466" spans="2:18" hidden="1" x14ac:dyDescent="0.3">
      <c r="B466" t="s">
        <v>196</v>
      </c>
      <c r="C466" s="17">
        <v>8.7986315551011093E-2</v>
      </c>
      <c r="D466" s="17">
        <v>0.110098480237399</v>
      </c>
      <c r="E466" s="17">
        <v>6.6372777754918399E-2</v>
      </c>
      <c r="F466" s="17"/>
      <c r="G466" s="17">
        <v>4.1624810184945099E-2</v>
      </c>
      <c r="H466" s="17">
        <v>6.3906839002107196E-2</v>
      </c>
      <c r="I466" s="17">
        <v>9.1055895470644299E-2</v>
      </c>
      <c r="J466" s="17">
        <v>0.115454096967246</v>
      </c>
      <c r="K466" s="17">
        <v>0.103693011286163</v>
      </c>
      <c r="L466" s="17">
        <v>0.10279110242846599</v>
      </c>
      <c r="M466" s="17"/>
      <c r="N466" s="17">
        <v>7.4903805582663296E-2</v>
      </c>
      <c r="O466" s="17">
        <v>6.5797298917987093E-2</v>
      </c>
      <c r="P466" s="17">
        <v>0.12069104941596399</v>
      </c>
      <c r="Q466" s="17">
        <v>7.2308455639617797E-2</v>
      </c>
      <c r="R466" s="17">
        <v>2.9934737369577798E-2</v>
      </c>
    </row>
    <row r="467" spans="2:18" hidden="1" x14ac:dyDescent="0.3">
      <c r="B467" t="s">
        <v>197</v>
      </c>
      <c r="C467" s="17">
        <v>0</v>
      </c>
      <c r="D467" s="17">
        <v>0</v>
      </c>
      <c r="E467" s="17">
        <v>0</v>
      </c>
      <c r="F467" s="17"/>
      <c r="G467" s="17">
        <v>0</v>
      </c>
      <c r="H467" s="17">
        <v>0</v>
      </c>
      <c r="I467" s="17">
        <v>0</v>
      </c>
      <c r="J467" s="17">
        <v>0</v>
      </c>
      <c r="K467" s="17">
        <v>0</v>
      </c>
      <c r="L467" s="17">
        <v>0</v>
      </c>
      <c r="M467" s="17"/>
      <c r="N467" s="17">
        <v>0</v>
      </c>
      <c r="O467" s="17">
        <v>0</v>
      </c>
      <c r="P467" s="17">
        <v>0</v>
      </c>
      <c r="Q467" s="17">
        <v>0</v>
      </c>
      <c r="R467" s="17">
        <v>0</v>
      </c>
    </row>
    <row r="468" spans="2:18" hidden="1" x14ac:dyDescent="0.3">
      <c r="B468" t="s">
        <v>198</v>
      </c>
      <c r="C468" s="17">
        <v>3.5361877179856198E-3</v>
      </c>
      <c r="D468" s="17">
        <v>2.9476872923758601E-3</v>
      </c>
      <c r="E468" s="17">
        <v>4.1114175234945897E-3</v>
      </c>
      <c r="F468" s="17"/>
      <c r="G468" s="17">
        <v>3.2664291220466102E-3</v>
      </c>
      <c r="H468" s="17">
        <v>0</v>
      </c>
      <c r="I468" s="17">
        <v>3.1512824015068599E-3</v>
      </c>
      <c r="J468" s="17">
        <v>5.8812395167646301E-3</v>
      </c>
      <c r="K468" s="17">
        <v>3.8166741176287101E-3</v>
      </c>
      <c r="L468" s="17">
        <v>4.8048858714534797E-3</v>
      </c>
      <c r="M468" s="17"/>
      <c r="N468" s="17">
        <v>5.04338560026984E-3</v>
      </c>
      <c r="O468" s="17">
        <v>2.2887420119804998E-3</v>
      </c>
      <c r="P468" s="17">
        <v>5.1385484602879403E-3</v>
      </c>
      <c r="Q468" s="17">
        <v>0</v>
      </c>
      <c r="R468" s="17">
        <v>0</v>
      </c>
    </row>
    <row r="469" spans="2:18" hidden="1" x14ac:dyDescent="0.3">
      <c r="B469" t="s">
        <v>199</v>
      </c>
      <c r="C469" s="17">
        <v>0</v>
      </c>
      <c r="D469" s="17">
        <v>0</v>
      </c>
      <c r="E469" s="17">
        <v>0</v>
      </c>
      <c r="F469" s="17"/>
      <c r="G469" s="17">
        <v>0</v>
      </c>
      <c r="H469" s="17">
        <v>0</v>
      </c>
      <c r="I469" s="17">
        <v>0</v>
      </c>
      <c r="J469" s="17">
        <v>0</v>
      </c>
      <c r="K469" s="17">
        <v>0</v>
      </c>
      <c r="L469" s="17">
        <v>0</v>
      </c>
      <c r="M469" s="17"/>
      <c r="N469" s="17">
        <v>0</v>
      </c>
      <c r="O469" s="17">
        <v>0</v>
      </c>
      <c r="P469" s="17">
        <v>0</v>
      </c>
      <c r="Q469" s="17">
        <v>0</v>
      </c>
      <c r="R469" s="17">
        <v>0</v>
      </c>
    </row>
    <row r="470" spans="2:18" hidden="1" x14ac:dyDescent="0.3">
      <c r="B470" t="s">
        <v>200</v>
      </c>
      <c r="C470" s="17">
        <v>0</v>
      </c>
      <c r="D470" s="17">
        <v>0</v>
      </c>
      <c r="E470" s="17">
        <v>0</v>
      </c>
      <c r="F470" s="17"/>
      <c r="G470" s="17">
        <v>0</v>
      </c>
      <c r="H470" s="17">
        <v>0</v>
      </c>
      <c r="I470" s="17">
        <v>0</v>
      </c>
      <c r="J470" s="17">
        <v>0</v>
      </c>
      <c r="K470" s="17">
        <v>0</v>
      </c>
      <c r="L470" s="17">
        <v>0</v>
      </c>
      <c r="M470" s="17"/>
      <c r="N470" s="17">
        <v>0</v>
      </c>
      <c r="O470" s="17">
        <v>0</v>
      </c>
      <c r="P470" s="17">
        <v>0</v>
      </c>
      <c r="Q470" s="17">
        <v>0</v>
      </c>
      <c r="R470" s="17">
        <v>0</v>
      </c>
    </row>
    <row r="471" spans="2:18" hidden="1" x14ac:dyDescent="0.3">
      <c r="B471" t="s">
        <v>201</v>
      </c>
      <c r="C471" s="17">
        <v>0</v>
      </c>
      <c r="D471" s="17">
        <v>0</v>
      </c>
      <c r="E471" s="17">
        <v>0</v>
      </c>
      <c r="F471" s="17"/>
      <c r="G471" s="17">
        <v>0</v>
      </c>
      <c r="H471" s="17">
        <v>0</v>
      </c>
      <c r="I471" s="17">
        <v>0</v>
      </c>
      <c r="J471" s="17">
        <v>0</v>
      </c>
      <c r="K471" s="17">
        <v>0</v>
      </c>
      <c r="L471" s="17">
        <v>0</v>
      </c>
      <c r="M471" s="17"/>
      <c r="N471" s="17">
        <v>0</v>
      </c>
      <c r="O471" s="17">
        <v>0</v>
      </c>
      <c r="P471" s="17">
        <v>0</v>
      </c>
      <c r="Q471" s="17">
        <v>0</v>
      </c>
      <c r="R471" s="17">
        <v>0</v>
      </c>
    </row>
    <row r="472" spans="2:18" hidden="1" x14ac:dyDescent="0.3">
      <c r="B472" t="s">
        <v>202</v>
      </c>
      <c r="C472" s="17">
        <v>0</v>
      </c>
      <c r="D472" s="17">
        <v>0</v>
      </c>
      <c r="E472" s="17">
        <v>0</v>
      </c>
      <c r="F472" s="17"/>
      <c r="G472" s="17">
        <v>0</v>
      </c>
      <c r="H472" s="17">
        <v>0</v>
      </c>
      <c r="I472" s="17">
        <v>0</v>
      </c>
      <c r="J472" s="17">
        <v>0</v>
      </c>
      <c r="K472" s="17">
        <v>0</v>
      </c>
      <c r="L472" s="17">
        <v>0</v>
      </c>
      <c r="M472" s="17"/>
      <c r="N472" s="17">
        <v>0</v>
      </c>
      <c r="O472" s="17">
        <v>0</v>
      </c>
      <c r="P472" s="17">
        <v>0</v>
      </c>
      <c r="Q472" s="17">
        <v>0</v>
      </c>
      <c r="R472" s="17">
        <v>0</v>
      </c>
    </row>
    <row r="473" spans="2:18" hidden="1" x14ac:dyDescent="0.3">
      <c r="B473" t="s">
        <v>203</v>
      </c>
      <c r="C473" s="17">
        <v>0</v>
      </c>
      <c r="D473" s="17">
        <v>0</v>
      </c>
      <c r="E473" s="17">
        <v>0</v>
      </c>
      <c r="F473" s="17"/>
      <c r="G473" s="17">
        <v>0</v>
      </c>
      <c r="H473" s="17">
        <v>0</v>
      </c>
      <c r="I473" s="17">
        <v>0</v>
      </c>
      <c r="J473" s="17">
        <v>0</v>
      </c>
      <c r="K473" s="17">
        <v>0</v>
      </c>
      <c r="L473" s="17">
        <v>0</v>
      </c>
      <c r="M473" s="17"/>
      <c r="N473" s="17">
        <v>0</v>
      </c>
      <c r="O473" s="17">
        <v>0</v>
      </c>
      <c r="P473" s="17">
        <v>0</v>
      </c>
      <c r="Q473" s="17">
        <v>0</v>
      </c>
      <c r="R473" s="17">
        <v>0</v>
      </c>
    </row>
    <row r="474" spans="2:18" hidden="1" x14ac:dyDescent="0.3">
      <c r="B474" t="s">
        <v>204</v>
      </c>
      <c r="C474" s="17">
        <v>0</v>
      </c>
      <c r="D474" s="17">
        <v>0</v>
      </c>
      <c r="E474" s="17">
        <v>0</v>
      </c>
      <c r="F474" s="17"/>
      <c r="G474" s="17">
        <v>0</v>
      </c>
      <c r="H474" s="17">
        <v>0</v>
      </c>
      <c r="I474" s="17">
        <v>0</v>
      </c>
      <c r="J474" s="17">
        <v>0</v>
      </c>
      <c r="K474" s="17">
        <v>0</v>
      </c>
      <c r="L474" s="17">
        <v>0</v>
      </c>
      <c r="M474" s="17"/>
      <c r="N474" s="17">
        <v>0</v>
      </c>
      <c r="O474" s="17">
        <v>0</v>
      </c>
      <c r="P474" s="17">
        <v>0</v>
      </c>
      <c r="Q474" s="17">
        <v>0</v>
      </c>
      <c r="R474" s="17">
        <v>0</v>
      </c>
    </row>
    <row r="475" spans="2:18" hidden="1" x14ac:dyDescent="0.3">
      <c r="B475" t="s">
        <v>205</v>
      </c>
      <c r="C475" s="17">
        <v>0</v>
      </c>
      <c r="D475" s="17">
        <v>0</v>
      </c>
      <c r="E475" s="17">
        <v>0</v>
      </c>
      <c r="F475" s="17"/>
      <c r="G475" s="17">
        <v>0</v>
      </c>
      <c r="H475" s="17">
        <v>0</v>
      </c>
      <c r="I475" s="17">
        <v>0</v>
      </c>
      <c r="J475" s="17">
        <v>0</v>
      </c>
      <c r="K475" s="17">
        <v>0</v>
      </c>
      <c r="L475" s="17">
        <v>0</v>
      </c>
      <c r="M475" s="17"/>
      <c r="N475" s="17">
        <v>0</v>
      </c>
      <c r="O475" s="17">
        <v>0</v>
      </c>
      <c r="P475" s="17">
        <v>0</v>
      </c>
      <c r="Q475" s="17">
        <v>0</v>
      </c>
      <c r="R475" s="17">
        <v>0</v>
      </c>
    </row>
    <row r="476" spans="2:18" hidden="1" x14ac:dyDescent="0.3">
      <c r="B476" t="s">
        <v>206</v>
      </c>
      <c r="C476" s="17">
        <v>0</v>
      </c>
      <c r="D476" s="17">
        <v>0</v>
      </c>
      <c r="E476" s="17">
        <v>0</v>
      </c>
      <c r="F476" s="17"/>
      <c r="G476" s="17">
        <v>0</v>
      </c>
      <c r="H476" s="17">
        <v>0</v>
      </c>
      <c r="I476" s="17">
        <v>0</v>
      </c>
      <c r="J476" s="17">
        <v>0</v>
      </c>
      <c r="K476" s="17">
        <v>0</v>
      </c>
      <c r="L476" s="17">
        <v>0</v>
      </c>
      <c r="M476" s="17"/>
      <c r="N476" s="17">
        <v>0</v>
      </c>
      <c r="O476" s="17">
        <v>0</v>
      </c>
      <c r="P476" s="17">
        <v>0</v>
      </c>
      <c r="Q476" s="17">
        <v>0</v>
      </c>
      <c r="R476" s="17">
        <v>0</v>
      </c>
    </row>
    <row r="477" spans="2:18" hidden="1" x14ac:dyDescent="0.3">
      <c r="B477" t="s">
        <v>207</v>
      </c>
      <c r="C477" s="17">
        <v>4.6918179631377397E-3</v>
      </c>
      <c r="D477" s="17">
        <v>2.2177016630239199E-3</v>
      </c>
      <c r="E477" s="17">
        <v>7.1101432118347704E-3</v>
      </c>
      <c r="F477" s="17"/>
      <c r="G477" s="17">
        <v>0</v>
      </c>
      <c r="H477" s="17">
        <v>9.3868279695222406E-3</v>
      </c>
      <c r="I477" s="17">
        <v>0</v>
      </c>
      <c r="J477" s="17">
        <v>5.9649071173894699E-3</v>
      </c>
      <c r="K477" s="17">
        <v>7.44167913502722E-3</v>
      </c>
      <c r="L477" s="17">
        <v>4.90135129437158E-3</v>
      </c>
      <c r="M477" s="17"/>
      <c r="N477" s="17">
        <v>1.19320804222724E-2</v>
      </c>
      <c r="O477" s="17">
        <v>2.2749735923467801E-3</v>
      </c>
      <c r="P477" s="17">
        <v>2.0029200600551402E-3</v>
      </c>
      <c r="Q477" s="17">
        <v>8.5331908071013592E-3</v>
      </c>
      <c r="R477" s="17">
        <v>0</v>
      </c>
    </row>
    <row r="478" spans="2:18" hidden="1" x14ac:dyDescent="0.3">
      <c r="B478" t="s">
        <v>208</v>
      </c>
      <c r="C478" s="17">
        <v>1.0627482141683099E-3</v>
      </c>
      <c r="D478" s="17">
        <v>1.18013550465039E-3</v>
      </c>
      <c r="E478" s="17">
        <v>9.4800799422153101E-4</v>
      </c>
      <c r="F478" s="17"/>
      <c r="G478" s="17">
        <v>3.4621954366381501E-3</v>
      </c>
      <c r="H478" s="17">
        <v>3.4230955954342602E-3</v>
      </c>
      <c r="I478" s="17">
        <v>0</v>
      </c>
      <c r="J478" s="17">
        <v>0</v>
      </c>
      <c r="K478" s="17">
        <v>0</v>
      </c>
      <c r="L478" s="17">
        <v>0</v>
      </c>
      <c r="M478" s="17"/>
      <c r="N478" s="17">
        <v>2.7397956095893301E-3</v>
      </c>
      <c r="O478" s="17">
        <v>2.0471475515276899E-3</v>
      </c>
      <c r="P478" s="17">
        <v>0</v>
      </c>
      <c r="Q478" s="17">
        <v>0</v>
      </c>
      <c r="R478" s="17">
        <v>0</v>
      </c>
    </row>
    <row r="479" spans="2:18" hidden="1" x14ac:dyDescent="0.3">
      <c r="B479" t="s">
        <v>209</v>
      </c>
      <c r="C479" s="17">
        <v>1.4949093561765099E-3</v>
      </c>
      <c r="D479" s="17">
        <v>0</v>
      </c>
      <c r="E479" s="17">
        <v>2.9561086702058399E-3</v>
      </c>
      <c r="F479" s="17"/>
      <c r="G479" s="17">
        <v>7.1295541917761199E-3</v>
      </c>
      <c r="H479" s="17">
        <v>0</v>
      </c>
      <c r="I479" s="17">
        <v>2.98199891406103E-3</v>
      </c>
      <c r="J479" s="17">
        <v>0</v>
      </c>
      <c r="K479" s="17">
        <v>0</v>
      </c>
      <c r="L479" s="17">
        <v>0</v>
      </c>
      <c r="M479" s="17"/>
      <c r="N479" s="17">
        <v>0</v>
      </c>
      <c r="O479" s="17">
        <v>4.2156052927360696E-3</v>
      </c>
      <c r="P479" s="17">
        <v>0</v>
      </c>
      <c r="Q479" s="17">
        <v>4.0305665040029299E-3</v>
      </c>
      <c r="R479" s="17">
        <v>0</v>
      </c>
    </row>
    <row r="480" spans="2:18" hidden="1" x14ac:dyDescent="0.3">
      <c r="B480" t="s">
        <v>210</v>
      </c>
      <c r="C480" s="17">
        <v>1.09944833002831E-2</v>
      </c>
      <c r="D480" s="17">
        <v>1.1152136439700099E-2</v>
      </c>
      <c r="E480" s="17">
        <v>1.0840385221881899E-2</v>
      </c>
      <c r="F480" s="17"/>
      <c r="G480" s="17">
        <v>1.38341444755884E-2</v>
      </c>
      <c r="H480" s="17">
        <v>1.23231651637796E-2</v>
      </c>
      <c r="I480" s="17">
        <v>1.25273548550154E-2</v>
      </c>
      <c r="J480" s="17">
        <v>2.7861161935214601E-3</v>
      </c>
      <c r="K480" s="17">
        <v>1.02481450639005E-2</v>
      </c>
      <c r="L480" s="17">
        <v>1.39850150600235E-2</v>
      </c>
      <c r="M480" s="17"/>
      <c r="N480" s="17">
        <v>1.63335416909593E-2</v>
      </c>
      <c r="O480" s="17">
        <v>6.54226401046905E-3</v>
      </c>
      <c r="P480" s="17">
        <v>1.06858114182036E-2</v>
      </c>
      <c r="Q480" s="17">
        <v>1.7074302869109999E-2</v>
      </c>
      <c r="R480" s="17">
        <v>0</v>
      </c>
    </row>
    <row r="481" spans="2:18" hidden="1" x14ac:dyDescent="0.3">
      <c r="B481" t="s">
        <v>211</v>
      </c>
      <c r="C481" s="17">
        <v>5.3020232207342296E-4</v>
      </c>
      <c r="D481" s="17">
        <v>1.0726364748437399E-3</v>
      </c>
      <c r="E481" s="17">
        <v>0</v>
      </c>
      <c r="F481" s="17"/>
      <c r="G481" s="17">
        <v>0</v>
      </c>
      <c r="H481" s="17">
        <v>0</v>
      </c>
      <c r="I481" s="17">
        <v>3.1142788221811802E-3</v>
      </c>
      <c r="J481" s="17">
        <v>0</v>
      </c>
      <c r="K481" s="17">
        <v>0</v>
      </c>
      <c r="L481" s="17">
        <v>0</v>
      </c>
      <c r="M481" s="17"/>
      <c r="N481" s="17">
        <v>0</v>
      </c>
      <c r="O481" s="17">
        <v>0</v>
      </c>
      <c r="P481" s="17">
        <v>1.95307484346236E-3</v>
      </c>
      <c r="Q481" s="17">
        <v>0</v>
      </c>
      <c r="R481" s="17">
        <v>0</v>
      </c>
    </row>
    <row r="482" spans="2:18" hidden="1" x14ac:dyDescent="0.3">
      <c r="B482" t="s">
        <v>212</v>
      </c>
      <c r="C482" s="17">
        <v>0</v>
      </c>
      <c r="D482" s="17">
        <v>0</v>
      </c>
      <c r="E482" s="17">
        <v>0</v>
      </c>
      <c r="F482" s="17"/>
      <c r="G482" s="17">
        <v>0</v>
      </c>
      <c r="H482" s="17">
        <v>0</v>
      </c>
      <c r="I482" s="17">
        <v>0</v>
      </c>
      <c r="J482" s="17">
        <v>0</v>
      </c>
      <c r="K482" s="17">
        <v>0</v>
      </c>
      <c r="L482" s="17">
        <v>0</v>
      </c>
      <c r="M482" s="17"/>
      <c r="N482" s="17">
        <v>0</v>
      </c>
      <c r="O482" s="17">
        <v>0</v>
      </c>
      <c r="P482" s="17">
        <v>0</v>
      </c>
      <c r="Q482" s="17">
        <v>0</v>
      </c>
      <c r="R482" s="17">
        <v>0</v>
      </c>
    </row>
    <row r="483" spans="2:18" hidden="1" x14ac:dyDescent="0.3">
      <c r="B483" t="s">
        <v>213</v>
      </c>
      <c r="C483" s="17">
        <v>0</v>
      </c>
      <c r="D483" s="17">
        <v>0</v>
      </c>
      <c r="E483" s="17">
        <v>0</v>
      </c>
      <c r="F483" s="17"/>
      <c r="G483" s="17">
        <v>0</v>
      </c>
      <c r="H483" s="17">
        <v>0</v>
      </c>
      <c r="I483" s="17">
        <v>0</v>
      </c>
      <c r="J483" s="17">
        <v>0</v>
      </c>
      <c r="K483" s="17">
        <v>0</v>
      </c>
      <c r="L483" s="17">
        <v>0</v>
      </c>
      <c r="M483" s="17"/>
      <c r="N483" s="17">
        <v>0</v>
      </c>
      <c r="O483" s="17">
        <v>0</v>
      </c>
      <c r="P483" s="17">
        <v>0</v>
      </c>
      <c r="Q483" s="17">
        <v>0</v>
      </c>
      <c r="R483" s="17">
        <v>0</v>
      </c>
    </row>
    <row r="484" spans="2:18" hidden="1" x14ac:dyDescent="0.3">
      <c r="B484" t="s">
        <v>214</v>
      </c>
      <c r="C484" s="17">
        <v>9.3345716426611704E-4</v>
      </c>
      <c r="D484" s="17">
        <v>9.3084545547260996E-4</v>
      </c>
      <c r="E484" s="17">
        <v>9.3600997931256205E-4</v>
      </c>
      <c r="F484" s="17"/>
      <c r="G484" s="17">
        <v>0</v>
      </c>
      <c r="H484" s="17">
        <v>0</v>
      </c>
      <c r="I484" s="17">
        <v>2.7802945657163401E-3</v>
      </c>
      <c r="J484" s="17">
        <v>0</v>
      </c>
      <c r="K484" s="17">
        <v>0</v>
      </c>
      <c r="L484" s="17">
        <v>2.1979160776063001E-3</v>
      </c>
      <c r="M484" s="17"/>
      <c r="N484" s="17">
        <v>0</v>
      </c>
      <c r="O484" s="17">
        <v>0</v>
      </c>
      <c r="P484" s="17">
        <v>1.6948993297096801E-3</v>
      </c>
      <c r="Q484" s="17">
        <v>3.7579363610755201E-3</v>
      </c>
      <c r="R484" s="17">
        <v>0</v>
      </c>
    </row>
    <row r="485" spans="2:18" hidden="1" x14ac:dyDescent="0.3">
      <c r="B485" t="s">
        <v>215</v>
      </c>
      <c r="C485" s="17">
        <v>2.5498418642596302E-3</v>
      </c>
      <c r="D485" s="17">
        <v>3.0933295820606199E-3</v>
      </c>
      <c r="E485" s="17">
        <v>2.0186097349315099E-3</v>
      </c>
      <c r="F485" s="17"/>
      <c r="G485" s="17">
        <v>0</v>
      </c>
      <c r="H485" s="17">
        <v>6.2246471415850699E-3</v>
      </c>
      <c r="I485" s="17">
        <v>0</v>
      </c>
      <c r="J485" s="17">
        <v>2.7314057333710298E-3</v>
      </c>
      <c r="K485" s="17">
        <v>0</v>
      </c>
      <c r="L485" s="17">
        <v>4.8852993254767203E-3</v>
      </c>
      <c r="M485" s="17"/>
      <c r="N485" s="17">
        <v>0</v>
      </c>
      <c r="O485" s="17">
        <v>2.0923620969940499E-3</v>
      </c>
      <c r="P485" s="17">
        <v>1.9553378385731499E-3</v>
      </c>
      <c r="Q485" s="17">
        <v>7.9100125363210996E-3</v>
      </c>
      <c r="R485" s="17">
        <v>0</v>
      </c>
    </row>
    <row r="486" spans="2:18" hidden="1" x14ac:dyDescent="0.3">
      <c r="B486" t="s">
        <v>216</v>
      </c>
      <c r="C486" s="17">
        <v>2.0327746341403099E-3</v>
      </c>
      <c r="D486" s="17">
        <v>2.0533401857246399E-3</v>
      </c>
      <c r="E486" s="17">
        <v>2.0126728334903198E-3</v>
      </c>
      <c r="F486" s="17"/>
      <c r="G486" s="17">
        <v>0</v>
      </c>
      <c r="H486" s="17">
        <v>3.20807225708662E-3</v>
      </c>
      <c r="I486" s="17">
        <v>3.0607780687568402E-3</v>
      </c>
      <c r="J486" s="17">
        <v>0</v>
      </c>
      <c r="K486" s="17">
        <v>6.8546807284089696E-3</v>
      </c>
      <c r="L486" s="17">
        <v>0</v>
      </c>
      <c r="M486" s="17"/>
      <c r="N486" s="17">
        <v>2.33296055274592E-3</v>
      </c>
      <c r="O486" s="17">
        <v>2.22514673677783E-3</v>
      </c>
      <c r="P486" s="17">
        <v>0</v>
      </c>
      <c r="Q486" s="17">
        <v>0</v>
      </c>
      <c r="R486" s="17">
        <v>0</v>
      </c>
    </row>
    <row r="487" spans="2:18" hidden="1" x14ac:dyDescent="0.3">
      <c r="B487" t="s">
        <v>217</v>
      </c>
      <c r="C487" s="17">
        <v>0</v>
      </c>
      <c r="D487" s="17">
        <v>0</v>
      </c>
      <c r="E487" s="17">
        <v>0</v>
      </c>
      <c r="F487" s="17"/>
      <c r="G487" s="17">
        <v>0</v>
      </c>
      <c r="H487" s="17">
        <v>0</v>
      </c>
      <c r="I487" s="17">
        <v>0</v>
      </c>
      <c r="J487" s="17">
        <v>0</v>
      </c>
      <c r="K487" s="17">
        <v>0</v>
      </c>
      <c r="L487" s="17">
        <v>0</v>
      </c>
      <c r="M487" s="17"/>
      <c r="N487" s="17">
        <v>0</v>
      </c>
      <c r="O487" s="17">
        <v>0</v>
      </c>
      <c r="P487" s="17">
        <v>0</v>
      </c>
      <c r="Q487" s="17">
        <v>0</v>
      </c>
      <c r="R487" s="17">
        <v>0</v>
      </c>
    </row>
    <row r="488" spans="2:18" hidden="1" x14ac:dyDescent="0.3">
      <c r="B488" t="s">
        <v>218</v>
      </c>
      <c r="C488" s="17">
        <v>3.6535072022785803E-2</v>
      </c>
      <c r="D488" s="17">
        <v>3.5109959630351503E-2</v>
      </c>
      <c r="E488" s="17">
        <v>3.7928048286956E-2</v>
      </c>
      <c r="F488" s="17"/>
      <c r="G488" s="17">
        <v>5.1351312752273399E-2</v>
      </c>
      <c r="H488" s="17">
        <v>2.42473737932664E-2</v>
      </c>
      <c r="I488" s="17">
        <v>4.24053731100325E-2</v>
      </c>
      <c r="J488" s="17">
        <v>2.8297663557141702E-2</v>
      </c>
      <c r="K488" s="17">
        <v>3.5766888134458198E-2</v>
      </c>
      <c r="L488" s="17">
        <v>3.9198873942172502E-2</v>
      </c>
      <c r="M488" s="17"/>
      <c r="N488" s="17">
        <v>3.6705806110546101E-2</v>
      </c>
      <c r="O488" s="17">
        <v>4.94022036657637E-2</v>
      </c>
      <c r="P488" s="17">
        <v>3.1596497475594898E-2</v>
      </c>
      <c r="Q488" s="17">
        <v>2.42951380873682E-2</v>
      </c>
      <c r="R488" s="17">
        <v>6.5991923585048698E-2</v>
      </c>
    </row>
    <row r="489" spans="2:18" hidden="1" x14ac:dyDescent="0.3">
      <c r="B489" t="s">
        <v>219</v>
      </c>
      <c r="C489" s="17">
        <v>9.7212174599827395E-4</v>
      </c>
      <c r="D489" s="17">
        <v>0</v>
      </c>
      <c r="E489" s="17">
        <v>1.92232225316397E-3</v>
      </c>
      <c r="F489" s="17"/>
      <c r="G489" s="17">
        <v>0</v>
      </c>
      <c r="H489" s="17">
        <v>2.8471408760747099E-3</v>
      </c>
      <c r="I489" s="17">
        <v>0</v>
      </c>
      <c r="J489" s="17">
        <v>0</v>
      </c>
      <c r="K489" s="17">
        <v>0</v>
      </c>
      <c r="L489" s="17">
        <v>2.3260203847293901E-3</v>
      </c>
      <c r="M489" s="17"/>
      <c r="N489" s="17">
        <v>2.2788098826559901E-3</v>
      </c>
      <c r="O489" s="17">
        <v>2.07927407994234E-3</v>
      </c>
      <c r="P489" s="17">
        <v>0</v>
      </c>
      <c r="Q489" s="17">
        <v>0</v>
      </c>
      <c r="R489" s="17">
        <v>0</v>
      </c>
    </row>
    <row r="490" spans="2:18" hidden="1" x14ac:dyDescent="0.3">
      <c r="B490" t="s">
        <v>220</v>
      </c>
      <c r="C490" s="17">
        <v>0</v>
      </c>
      <c r="D490" s="17">
        <v>0</v>
      </c>
      <c r="E490" s="17">
        <v>0</v>
      </c>
      <c r="F490" s="17"/>
      <c r="G490" s="17">
        <v>0</v>
      </c>
      <c r="H490" s="17">
        <v>0</v>
      </c>
      <c r="I490" s="17">
        <v>0</v>
      </c>
      <c r="J490" s="17">
        <v>0</v>
      </c>
      <c r="K490" s="17">
        <v>0</v>
      </c>
      <c r="L490" s="17">
        <v>0</v>
      </c>
      <c r="M490" s="17"/>
      <c r="N490" s="17">
        <v>0</v>
      </c>
      <c r="O490" s="17">
        <v>0</v>
      </c>
      <c r="P490" s="17">
        <v>0</v>
      </c>
      <c r="Q490" s="17">
        <v>0</v>
      </c>
      <c r="R490" s="17">
        <v>0</v>
      </c>
    </row>
    <row r="491" spans="2:18" hidden="1" x14ac:dyDescent="0.3">
      <c r="B491" t="s">
        <v>221</v>
      </c>
      <c r="C491" s="17">
        <v>0</v>
      </c>
      <c r="D491" s="17">
        <v>0</v>
      </c>
      <c r="E491" s="17">
        <v>0</v>
      </c>
      <c r="F491" s="17"/>
      <c r="G491" s="17">
        <v>0</v>
      </c>
      <c r="H491" s="17">
        <v>0</v>
      </c>
      <c r="I491" s="17">
        <v>0</v>
      </c>
      <c r="J491" s="17">
        <v>0</v>
      </c>
      <c r="K491" s="17">
        <v>0</v>
      </c>
      <c r="L491" s="17">
        <v>0</v>
      </c>
      <c r="M491" s="17"/>
      <c r="N491" s="17">
        <v>0</v>
      </c>
      <c r="O491" s="17">
        <v>0</v>
      </c>
      <c r="P491" s="17">
        <v>0</v>
      </c>
      <c r="Q491" s="17">
        <v>0</v>
      </c>
      <c r="R491" s="17">
        <v>0</v>
      </c>
    </row>
    <row r="492" spans="2:18" hidden="1" x14ac:dyDescent="0.3">
      <c r="B492" t="s">
        <v>222</v>
      </c>
      <c r="C492" s="17">
        <v>0</v>
      </c>
      <c r="D492" s="17">
        <v>0</v>
      </c>
      <c r="E492" s="17">
        <v>0</v>
      </c>
      <c r="F492" s="17"/>
      <c r="G492" s="17">
        <v>0</v>
      </c>
      <c r="H492" s="17">
        <v>0</v>
      </c>
      <c r="I492" s="17">
        <v>0</v>
      </c>
      <c r="J492" s="17">
        <v>0</v>
      </c>
      <c r="K492" s="17">
        <v>0</v>
      </c>
      <c r="L492" s="17">
        <v>0</v>
      </c>
      <c r="M492" s="17"/>
      <c r="N492" s="17">
        <v>0</v>
      </c>
      <c r="O492" s="17">
        <v>0</v>
      </c>
      <c r="P492" s="17">
        <v>0</v>
      </c>
      <c r="Q492" s="17">
        <v>0</v>
      </c>
      <c r="R492" s="17">
        <v>0</v>
      </c>
    </row>
    <row r="493" spans="2:18" hidden="1" x14ac:dyDescent="0.3">
      <c r="B493" t="s">
        <v>223</v>
      </c>
      <c r="C493" s="17">
        <v>0</v>
      </c>
      <c r="D493" s="17">
        <v>0</v>
      </c>
      <c r="E493" s="17">
        <v>0</v>
      </c>
      <c r="F493" s="17"/>
      <c r="G493" s="17">
        <v>0</v>
      </c>
      <c r="H493" s="17">
        <v>0</v>
      </c>
      <c r="I493" s="17">
        <v>0</v>
      </c>
      <c r="J493" s="17">
        <v>0</v>
      </c>
      <c r="K493" s="17">
        <v>0</v>
      </c>
      <c r="L493" s="17">
        <v>0</v>
      </c>
      <c r="M493" s="17"/>
      <c r="N493" s="17">
        <v>0</v>
      </c>
      <c r="O493" s="17">
        <v>0</v>
      </c>
      <c r="P493" s="17">
        <v>0</v>
      </c>
      <c r="Q493" s="17">
        <v>0</v>
      </c>
      <c r="R493" s="17">
        <v>0</v>
      </c>
    </row>
    <row r="494" spans="2:18" hidden="1" x14ac:dyDescent="0.3">
      <c r="B494" t="s">
        <v>224</v>
      </c>
      <c r="C494" s="17">
        <v>0</v>
      </c>
      <c r="D494" s="17">
        <v>0</v>
      </c>
      <c r="E494" s="17">
        <v>0</v>
      </c>
      <c r="F494" s="17"/>
      <c r="G494" s="17">
        <v>0</v>
      </c>
      <c r="H494" s="17">
        <v>0</v>
      </c>
      <c r="I494" s="17">
        <v>0</v>
      </c>
      <c r="J494" s="17">
        <v>0</v>
      </c>
      <c r="K494" s="17">
        <v>0</v>
      </c>
      <c r="L494" s="17">
        <v>0</v>
      </c>
      <c r="M494" s="17"/>
      <c r="N494" s="17">
        <v>0</v>
      </c>
      <c r="O494" s="17">
        <v>0</v>
      </c>
      <c r="P494" s="17">
        <v>0</v>
      </c>
      <c r="Q494" s="17">
        <v>0</v>
      </c>
      <c r="R494" s="17">
        <v>0</v>
      </c>
    </row>
    <row r="495" spans="2:18" hidden="1" x14ac:dyDescent="0.3">
      <c r="B495" t="s">
        <v>225</v>
      </c>
      <c r="C495" s="17">
        <v>0</v>
      </c>
      <c r="D495" s="17">
        <v>0</v>
      </c>
      <c r="E495" s="17">
        <v>0</v>
      </c>
      <c r="F495" s="17"/>
      <c r="G495" s="17">
        <v>0</v>
      </c>
      <c r="H495" s="17">
        <v>0</v>
      </c>
      <c r="I495" s="17">
        <v>0</v>
      </c>
      <c r="J495" s="17">
        <v>0</v>
      </c>
      <c r="K495" s="17">
        <v>0</v>
      </c>
      <c r="L495" s="17">
        <v>0</v>
      </c>
      <c r="M495" s="17"/>
      <c r="N495" s="17">
        <v>0</v>
      </c>
      <c r="O495" s="17">
        <v>0</v>
      </c>
      <c r="P495" s="17">
        <v>0</v>
      </c>
      <c r="Q495" s="17">
        <v>0</v>
      </c>
      <c r="R495" s="17">
        <v>0</v>
      </c>
    </row>
    <row r="496" spans="2:18" hidden="1" x14ac:dyDescent="0.3">
      <c r="B496" t="s">
        <v>226</v>
      </c>
      <c r="C496" s="17">
        <v>0</v>
      </c>
      <c r="D496" s="17">
        <v>0</v>
      </c>
      <c r="E496" s="17">
        <v>0</v>
      </c>
      <c r="F496" s="17"/>
      <c r="G496" s="17">
        <v>0</v>
      </c>
      <c r="H496" s="17">
        <v>0</v>
      </c>
      <c r="I496" s="17">
        <v>0</v>
      </c>
      <c r="J496" s="17">
        <v>0</v>
      </c>
      <c r="K496" s="17">
        <v>0</v>
      </c>
      <c r="L496" s="17">
        <v>0</v>
      </c>
      <c r="M496" s="17"/>
      <c r="N496" s="17">
        <v>0</v>
      </c>
      <c r="O496" s="17">
        <v>0</v>
      </c>
      <c r="P496" s="17">
        <v>0</v>
      </c>
      <c r="Q496" s="17">
        <v>0</v>
      </c>
      <c r="R496" s="17">
        <v>0</v>
      </c>
    </row>
    <row r="497" spans="2:18" hidden="1" x14ac:dyDescent="0.3">
      <c r="B497" t="s">
        <v>227</v>
      </c>
      <c r="C497" s="17">
        <v>0</v>
      </c>
      <c r="D497" s="17">
        <v>0</v>
      </c>
      <c r="E497" s="17">
        <v>0</v>
      </c>
      <c r="F497" s="17"/>
      <c r="G497" s="17">
        <v>0</v>
      </c>
      <c r="H497" s="17">
        <v>0</v>
      </c>
      <c r="I497" s="17">
        <v>0</v>
      </c>
      <c r="J497" s="17">
        <v>0</v>
      </c>
      <c r="K497" s="17">
        <v>0</v>
      </c>
      <c r="L497" s="17">
        <v>0</v>
      </c>
      <c r="M497" s="17"/>
      <c r="N497" s="17">
        <v>0</v>
      </c>
      <c r="O497" s="17">
        <v>0</v>
      </c>
      <c r="P497" s="17">
        <v>0</v>
      </c>
      <c r="Q497" s="17">
        <v>0</v>
      </c>
      <c r="R497" s="17">
        <v>0</v>
      </c>
    </row>
    <row r="498" spans="2:18" hidden="1" x14ac:dyDescent="0.3">
      <c r="B498" t="s">
        <v>228</v>
      </c>
      <c r="C498" s="17">
        <v>0</v>
      </c>
      <c r="D498" s="17">
        <v>0</v>
      </c>
      <c r="E498" s="17">
        <v>0</v>
      </c>
      <c r="F498" s="17"/>
      <c r="G498" s="17">
        <v>0</v>
      </c>
      <c r="H498" s="17">
        <v>0</v>
      </c>
      <c r="I498" s="17">
        <v>0</v>
      </c>
      <c r="J498" s="17">
        <v>0</v>
      </c>
      <c r="K498" s="17">
        <v>0</v>
      </c>
      <c r="L498" s="17">
        <v>0</v>
      </c>
      <c r="M498" s="17"/>
      <c r="N498" s="17">
        <v>0</v>
      </c>
      <c r="O498" s="17">
        <v>0</v>
      </c>
      <c r="P498" s="17">
        <v>0</v>
      </c>
      <c r="Q498" s="17">
        <v>0</v>
      </c>
      <c r="R498" s="17">
        <v>0</v>
      </c>
    </row>
    <row r="499" spans="2:18" hidden="1" x14ac:dyDescent="0.3">
      <c r="B499" t="s">
        <v>229</v>
      </c>
      <c r="C499" s="17">
        <v>0</v>
      </c>
      <c r="D499" s="17">
        <v>0</v>
      </c>
      <c r="E499" s="17">
        <v>0</v>
      </c>
      <c r="F499" s="17"/>
      <c r="G499" s="17">
        <v>0</v>
      </c>
      <c r="H499" s="17">
        <v>0</v>
      </c>
      <c r="I499" s="17">
        <v>0</v>
      </c>
      <c r="J499" s="17">
        <v>0</v>
      </c>
      <c r="K499" s="17">
        <v>0</v>
      </c>
      <c r="L499" s="17">
        <v>0</v>
      </c>
      <c r="M499" s="17"/>
      <c r="N499" s="17">
        <v>0</v>
      </c>
      <c r="O499" s="17">
        <v>0</v>
      </c>
      <c r="P499" s="17">
        <v>0</v>
      </c>
      <c r="Q499" s="17">
        <v>0</v>
      </c>
      <c r="R499" s="17">
        <v>0</v>
      </c>
    </row>
    <row r="500" spans="2:18" hidden="1" x14ac:dyDescent="0.3">
      <c r="B500" t="s">
        <v>230</v>
      </c>
      <c r="C500" s="17">
        <v>0</v>
      </c>
      <c r="D500" s="17">
        <v>0</v>
      </c>
      <c r="E500" s="17">
        <v>0</v>
      </c>
      <c r="F500" s="17"/>
      <c r="G500" s="17">
        <v>0</v>
      </c>
      <c r="H500" s="17">
        <v>0</v>
      </c>
      <c r="I500" s="17">
        <v>0</v>
      </c>
      <c r="J500" s="17">
        <v>0</v>
      </c>
      <c r="K500" s="17">
        <v>0</v>
      </c>
      <c r="L500" s="17">
        <v>0</v>
      </c>
      <c r="M500" s="17"/>
      <c r="N500" s="17">
        <v>0</v>
      </c>
      <c r="O500" s="17">
        <v>0</v>
      </c>
      <c r="P500" s="17">
        <v>0</v>
      </c>
      <c r="Q500" s="17">
        <v>0</v>
      </c>
      <c r="R500" s="17">
        <v>0</v>
      </c>
    </row>
    <row r="501" spans="2:18" hidden="1" x14ac:dyDescent="0.3">
      <c r="B501" t="s">
        <v>231</v>
      </c>
      <c r="C501" s="17">
        <v>0</v>
      </c>
      <c r="D501" s="17">
        <v>0</v>
      </c>
      <c r="E501" s="17">
        <v>0</v>
      </c>
      <c r="F501" s="17"/>
      <c r="G501" s="17">
        <v>0</v>
      </c>
      <c r="H501" s="17">
        <v>0</v>
      </c>
      <c r="I501" s="17">
        <v>0</v>
      </c>
      <c r="J501" s="17">
        <v>0</v>
      </c>
      <c r="K501" s="17">
        <v>0</v>
      </c>
      <c r="L501" s="17">
        <v>0</v>
      </c>
      <c r="M501" s="17"/>
      <c r="N501" s="17">
        <v>0</v>
      </c>
      <c r="O501" s="17">
        <v>0</v>
      </c>
      <c r="P501" s="17">
        <v>0</v>
      </c>
      <c r="Q501" s="17">
        <v>0</v>
      </c>
      <c r="R501" s="17">
        <v>0</v>
      </c>
    </row>
    <row r="502" spans="2:18" hidden="1" x14ac:dyDescent="0.3">
      <c r="B502" t="s">
        <v>232</v>
      </c>
      <c r="C502" s="17">
        <v>0</v>
      </c>
      <c r="D502" s="17">
        <v>0</v>
      </c>
      <c r="E502" s="17">
        <v>0</v>
      </c>
      <c r="F502" s="17"/>
      <c r="G502" s="17">
        <v>0</v>
      </c>
      <c r="H502" s="17">
        <v>0</v>
      </c>
      <c r="I502" s="17">
        <v>0</v>
      </c>
      <c r="J502" s="17">
        <v>0</v>
      </c>
      <c r="K502" s="17">
        <v>0</v>
      </c>
      <c r="L502" s="17">
        <v>0</v>
      </c>
      <c r="M502" s="17"/>
      <c r="N502" s="17">
        <v>0</v>
      </c>
      <c r="O502" s="17">
        <v>0</v>
      </c>
      <c r="P502" s="17">
        <v>0</v>
      </c>
      <c r="Q502" s="17">
        <v>0</v>
      </c>
      <c r="R502" s="17">
        <v>0</v>
      </c>
    </row>
    <row r="503" spans="2:18" hidden="1" x14ac:dyDescent="0.3">
      <c r="B503" t="s">
        <v>233</v>
      </c>
      <c r="C503" s="17">
        <v>0</v>
      </c>
      <c r="D503" s="17">
        <v>0</v>
      </c>
      <c r="E503" s="17">
        <v>0</v>
      </c>
      <c r="F503" s="17"/>
      <c r="G503" s="17">
        <v>0</v>
      </c>
      <c r="H503" s="17">
        <v>0</v>
      </c>
      <c r="I503" s="17">
        <v>0</v>
      </c>
      <c r="J503" s="17">
        <v>0</v>
      </c>
      <c r="K503" s="17">
        <v>0</v>
      </c>
      <c r="L503" s="17">
        <v>0</v>
      </c>
      <c r="M503" s="17"/>
      <c r="N503" s="17">
        <v>0</v>
      </c>
      <c r="O503" s="17">
        <v>0</v>
      </c>
      <c r="P503" s="17">
        <v>0</v>
      </c>
      <c r="Q503" s="17">
        <v>0</v>
      </c>
      <c r="R503" s="17">
        <v>0</v>
      </c>
    </row>
    <row r="504" spans="2:18" hidden="1" x14ac:dyDescent="0.3">
      <c r="B504" t="s">
        <v>234</v>
      </c>
      <c r="C504" s="17">
        <v>0</v>
      </c>
      <c r="D504" s="17">
        <v>0</v>
      </c>
      <c r="E504" s="17">
        <v>0</v>
      </c>
      <c r="F504" s="17"/>
      <c r="G504" s="17">
        <v>0</v>
      </c>
      <c r="H504" s="17">
        <v>0</v>
      </c>
      <c r="I504" s="17">
        <v>0</v>
      </c>
      <c r="J504" s="17">
        <v>0</v>
      </c>
      <c r="K504" s="17">
        <v>0</v>
      </c>
      <c r="L504" s="17">
        <v>0</v>
      </c>
      <c r="M504" s="17"/>
      <c r="N504" s="17">
        <v>0</v>
      </c>
      <c r="O504" s="17">
        <v>0</v>
      </c>
      <c r="P504" s="17">
        <v>0</v>
      </c>
      <c r="Q504" s="17">
        <v>0</v>
      </c>
      <c r="R504" s="17">
        <v>0</v>
      </c>
    </row>
    <row r="505" spans="2:18" hidden="1" x14ac:dyDescent="0.3">
      <c r="B505" t="s">
        <v>235</v>
      </c>
      <c r="C505" s="17">
        <v>0</v>
      </c>
      <c r="D505" s="17">
        <v>0</v>
      </c>
      <c r="E505" s="17">
        <v>0</v>
      </c>
      <c r="F505" s="17"/>
      <c r="G505" s="17">
        <v>0</v>
      </c>
      <c r="H505" s="17">
        <v>0</v>
      </c>
      <c r="I505" s="17">
        <v>0</v>
      </c>
      <c r="J505" s="17">
        <v>0</v>
      </c>
      <c r="K505" s="17">
        <v>0</v>
      </c>
      <c r="L505" s="17">
        <v>0</v>
      </c>
      <c r="M505" s="17"/>
      <c r="N505" s="17">
        <v>0</v>
      </c>
      <c r="O505" s="17">
        <v>0</v>
      </c>
      <c r="P505" s="17">
        <v>0</v>
      </c>
      <c r="Q505" s="17">
        <v>0</v>
      </c>
      <c r="R505" s="17">
        <v>0</v>
      </c>
    </row>
    <row r="506" spans="2:18" hidden="1" x14ac:dyDescent="0.3">
      <c r="B506" t="s">
        <v>236</v>
      </c>
      <c r="C506" s="17">
        <v>0</v>
      </c>
      <c r="D506" s="17">
        <v>0</v>
      </c>
      <c r="E506" s="17">
        <v>0</v>
      </c>
      <c r="F506" s="17"/>
      <c r="G506" s="17">
        <v>0</v>
      </c>
      <c r="H506" s="17">
        <v>0</v>
      </c>
      <c r="I506" s="17">
        <v>0</v>
      </c>
      <c r="J506" s="17">
        <v>0</v>
      </c>
      <c r="K506" s="17">
        <v>0</v>
      </c>
      <c r="L506" s="17">
        <v>0</v>
      </c>
      <c r="M506" s="17"/>
      <c r="N506" s="17">
        <v>0</v>
      </c>
      <c r="O506" s="17">
        <v>0</v>
      </c>
      <c r="P506" s="17">
        <v>0</v>
      </c>
      <c r="Q506" s="17">
        <v>0</v>
      </c>
      <c r="R506" s="17">
        <v>0</v>
      </c>
    </row>
    <row r="507" spans="2:18" hidden="1" x14ac:dyDescent="0.3">
      <c r="B507" t="s">
        <v>237</v>
      </c>
      <c r="C507" s="17">
        <v>0</v>
      </c>
      <c r="D507" s="17">
        <v>0</v>
      </c>
      <c r="E507" s="17">
        <v>0</v>
      </c>
      <c r="F507" s="17"/>
      <c r="G507" s="17">
        <v>0</v>
      </c>
      <c r="H507" s="17">
        <v>0</v>
      </c>
      <c r="I507" s="17">
        <v>0</v>
      </c>
      <c r="J507" s="17">
        <v>0</v>
      </c>
      <c r="K507" s="17">
        <v>0</v>
      </c>
      <c r="L507" s="17">
        <v>0</v>
      </c>
      <c r="M507" s="17"/>
      <c r="N507" s="17">
        <v>0</v>
      </c>
      <c r="O507" s="17">
        <v>0</v>
      </c>
      <c r="P507" s="17">
        <v>0</v>
      </c>
      <c r="Q507" s="17">
        <v>0</v>
      </c>
      <c r="R507" s="17">
        <v>0</v>
      </c>
    </row>
    <row r="508" spans="2:18" hidden="1" x14ac:dyDescent="0.3">
      <c r="B508" t="s">
        <v>238</v>
      </c>
      <c r="C508" s="17">
        <v>0</v>
      </c>
      <c r="D508" s="17">
        <v>0</v>
      </c>
      <c r="E508" s="17">
        <v>0</v>
      </c>
      <c r="F508" s="17"/>
      <c r="G508" s="17">
        <v>0</v>
      </c>
      <c r="H508" s="17">
        <v>0</v>
      </c>
      <c r="I508" s="17">
        <v>0</v>
      </c>
      <c r="J508" s="17">
        <v>0</v>
      </c>
      <c r="K508" s="17">
        <v>0</v>
      </c>
      <c r="L508" s="17">
        <v>0</v>
      </c>
      <c r="M508" s="17"/>
      <c r="N508" s="17">
        <v>0</v>
      </c>
      <c r="O508" s="17">
        <v>0</v>
      </c>
      <c r="P508" s="17">
        <v>0</v>
      </c>
      <c r="Q508" s="17">
        <v>0</v>
      </c>
      <c r="R508" s="17">
        <v>0</v>
      </c>
    </row>
    <row r="509" spans="2:18" hidden="1" x14ac:dyDescent="0.3">
      <c r="B509" t="s">
        <v>239</v>
      </c>
      <c r="C509" s="17">
        <v>0</v>
      </c>
      <c r="D509" s="17">
        <v>0</v>
      </c>
      <c r="E509" s="17">
        <v>0</v>
      </c>
      <c r="F509" s="17"/>
      <c r="G509" s="17">
        <v>0</v>
      </c>
      <c r="H509" s="17">
        <v>0</v>
      </c>
      <c r="I509" s="17">
        <v>0</v>
      </c>
      <c r="J509" s="17">
        <v>0</v>
      </c>
      <c r="K509" s="17">
        <v>0</v>
      </c>
      <c r="L509" s="17">
        <v>0</v>
      </c>
      <c r="M509" s="17"/>
      <c r="N509" s="17">
        <v>0</v>
      </c>
      <c r="O509" s="17">
        <v>0</v>
      </c>
      <c r="P509" s="17">
        <v>0</v>
      </c>
      <c r="Q509" s="17">
        <v>0</v>
      </c>
      <c r="R509" s="17">
        <v>0</v>
      </c>
    </row>
    <row r="510" spans="2:18" hidden="1" x14ac:dyDescent="0.3">
      <c r="B510" t="s">
        <v>240</v>
      </c>
      <c r="C510" s="17">
        <v>0</v>
      </c>
      <c r="D510" s="17">
        <v>0</v>
      </c>
      <c r="E510" s="17">
        <v>0</v>
      </c>
      <c r="F510" s="17"/>
      <c r="G510" s="17">
        <v>0</v>
      </c>
      <c r="H510" s="17">
        <v>0</v>
      </c>
      <c r="I510" s="17">
        <v>0</v>
      </c>
      <c r="J510" s="17">
        <v>0</v>
      </c>
      <c r="K510" s="17">
        <v>0</v>
      </c>
      <c r="L510" s="17">
        <v>0</v>
      </c>
      <c r="M510" s="17"/>
      <c r="N510" s="17">
        <v>0</v>
      </c>
      <c r="O510" s="17">
        <v>0</v>
      </c>
      <c r="P510" s="17">
        <v>0</v>
      </c>
      <c r="Q510" s="17">
        <v>0</v>
      </c>
      <c r="R510" s="17">
        <v>0</v>
      </c>
    </row>
    <row r="511" spans="2:18" hidden="1" x14ac:dyDescent="0.3">
      <c r="B511" t="s">
        <v>241</v>
      </c>
      <c r="C511" s="17">
        <v>0</v>
      </c>
      <c r="D511" s="17">
        <v>0</v>
      </c>
      <c r="E511" s="17">
        <v>0</v>
      </c>
      <c r="F511" s="17"/>
      <c r="G511" s="17">
        <v>0</v>
      </c>
      <c r="H511" s="17">
        <v>0</v>
      </c>
      <c r="I511" s="17">
        <v>0</v>
      </c>
      <c r="J511" s="17">
        <v>0</v>
      </c>
      <c r="K511" s="17">
        <v>0</v>
      </c>
      <c r="L511" s="17">
        <v>0</v>
      </c>
      <c r="M511" s="17"/>
      <c r="N511" s="17">
        <v>0</v>
      </c>
      <c r="O511" s="17">
        <v>0</v>
      </c>
      <c r="P511" s="17">
        <v>0</v>
      </c>
      <c r="Q511" s="17">
        <v>0</v>
      </c>
      <c r="R511" s="17">
        <v>0</v>
      </c>
    </row>
    <row r="512" spans="2:18" hidden="1" x14ac:dyDescent="0.3">
      <c r="B512" t="s">
        <v>242</v>
      </c>
      <c r="C512" s="17">
        <v>0</v>
      </c>
      <c r="D512" s="17">
        <v>0</v>
      </c>
      <c r="E512" s="17">
        <v>0</v>
      </c>
      <c r="F512" s="17"/>
      <c r="G512" s="17">
        <v>0</v>
      </c>
      <c r="H512" s="17">
        <v>0</v>
      </c>
      <c r="I512" s="17">
        <v>0</v>
      </c>
      <c r="J512" s="17">
        <v>0</v>
      </c>
      <c r="K512" s="17">
        <v>0</v>
      </c>
      <c r="L512" s="17">
        <v>0</v>
      </c>
      <c r="M512" s="17"/>
      <c r="N512" s="17">
        <v>0</v>
      </c>
      <c r="O512" s="17">
        <v>0</v>
      </c>
      <c r="P512" s="17">
        <v>0</v>
      </c>
      <c r="Q512" s="17">
        <v>0</v>
      </c>
      <c r="R512" s="17">
        <v>0</v>
      </c>
    </row>
    <row r="513" spans="2:18" hidden="1" x14ac:dyDescent="0.3">
      <c r="B513" t="s">
        <v>243</v>
      </c>
      <c r="C513" s="17">
        <v>0</v>
      </c>
      <c r="D513" s="17">
        <v>0</v>
      </c>
      <c r="E513" s="17">
        <v>0</v>
      </c>
      <c r="F513" s="17"/>
      <c r="G513" s="17">
        <v>0</v>
      </c>
      <c r="H513" s="17">
        <v>0</v>
      </c>
      <c r="I513" s="17">
        <v>0</v>
      </c>
      <c r="J513" s="17">
        <v>0</v>
      </c>
      <c r="K513" s="17">
        <v>0</v>
      </c>
      <c r="L513" s="17">
        <v>0</v>
      </c>
      <c r="M513" s="17"/>
      <c r="N513" s="17">
        <v>0</v>
      </c>
      <c r="O513" s="17">
        <v>0</v>
      </c>
      <c r="P513" s="17">
        <v>0</v>
      </c>
      <c r="Q513" s="17">
        <v>0</v>
      </c>
      <c r="R513" s="17">
        <v>0</v>
      </c>
    </row>
    <row r="514" spans="2:18" hidden="1" x14ac:dyDescent="0.3">
      <c r="B514" t="s">
        <v>244</v>
      </c>
      <c r="C514" s="17">
        <v>0</v>
      </c>
      <c r="D514" s="17">
        <v>0</v>
      </c>
      <c r="E514" s="17">
        <v>0</v>
      </c>
      <c r="F514" s="17"/>
      <c r="G514" s="17">
        <v>0</v>
      </c>
      <c r="H514" s="17">
        <v>0</v>
      </c>
      <c r="I514" s="17">
        <v>0</v>
      </c>
      <c r="J514" s="17">
        <v>0</v>
      </c>
      <c r="K514" s="17">
        <v>0</v>
      </c>
      <c r="L514" s="17">
        <v>0</v>
      </c>
      <c r="M514" s="17"/>
      <c r="N514" s="17">
        <v>0</v>
      </c>
      <c r="O514" s="17">
        <v>0</v>
      </c>
      <c r="P514" s="17">
        <v>0</v>
      </c>
      <c r="Q514" s="17">
        <v>0</v>
      </c>
      <c r="R514" s="17">
        <v>0</v>
      </c>
    </row>
    <row r="515" spans="2:18" hidden="1" x14ac:dyDescent="0.3">
      <c r="B515" t="s">
        <v>245</v>
      </c>
      <c r="C515" s="17">
        <v>0</v>
      </c>
      <c r="D515" s="17">
        <v>0</v>
      </c>
      <c r="E515" s="17">
        <v>0</v>
      </c>
      <c r="F515" s="17"/>
      <c r="G515" s="17">
        <v>0</v>
      </c>
      <c r="H515" s="17">
        <v>0</v>
      </c>
      <c r="I515" s="17">
        <v>0</v>
      </c>
      <c r="J515" s="17">
        <v>0</v>
      </c>
      <c r="K515" s="17">
        <v>0</v>
      </c>
      <c r="L515" s="17">
        <v>0</v>
      </c>
      <c r="M515" s="17"/>
      <c r="N515" s="17">
        <v>0</v>
      </c>
      <c r="O515" s="17">
        <v>0</v>
      </c>
      <c r="P515" s="17">
        <v>0</v>
      </c>
      <c r="Q515" s="17">
        <v>0</v>
      </c>
      <c r="R515" s="17">
        <v>0</v>
      </c>
    </row>
    <row r="516" spans="2:18" hidden="1" x14ac:dyDescent="0.3">
      <c r="B516" t="s">
        <v>246</v>
      </c>
      <c r="C516" s="17">
        <v>0</v>
      </c>
      <c r="D516" s="17">
        <v>0</v>
      </c>
      <c r="E516" s="17">
        <v>0</v>
      </c>
      <c r="F516" s="17"/>
      <c r="G516" s="17">
        <v>0</v>
      </c>
      <c r="H516" s="17">
        <v>0</v>
      </c>
      <c r="I516" s="17">
        <v>0</v>
      </c>
      <c r="J516" s="17">
        <v>0</v>
      </c>
      <c r="K516" s="17">
        <v>0</v>
      </c>
      <c r="L516" s="17">
        <v>0</v>
      </c>
      <c r="M516" s="17"/>
      <c r="N516" s="17">
        <v>0</v>
      </c>
      <c r="O516" s="17">
        <v>0</v>
      </c>
      <c r="P516" s="17">
        <v>0</v>
      </c>
      <c r="Q516" s="17">
        <v>0</v>
      </c>
      <c r="R516" s="17">
        <v>0</v>
      </c>
    </row>
    <row r="517" spans="2:18" hidden="1" x14ac:dyDescent="0.3">
      <c r="B517" t="s">
        <v>247</v>
      </c>
      <c r="C517" s="17">
        <v>0</v>
      </c>
      <c r="D517" s="17">
        <v>0</v>
      </c>
      <c r="E517" s="17">
        <v>0</v>
      </c>
      <c r="F517" s="17"/>
      <c r="G517" s="17">
        <v>0</v>
      </c>
      <c r="H517" s="17">
        <v>0</v>
      </c>
      <c r="I517" s="17">
        <v>0</v>
      </c>
      <c r="J517" s="17">
        <v>0</v>
      </c>
      <c r="K517" s="17">
        <v>0</v>
      </c>
      <c r="L517" s="17">
        <v>0</v>
      </c>
      <c r="M517" s="17"/>
      <c r="N517" s="17">
        <v>0</v>
      </c>
      <c r="O517" s="17">
        <v>0</v>
      </c>
      <c r="P517" s="17">
        <v>0</v>
      </c>
      <c r="Q517" s="17">
        <v>0</v>
      </c>
      <c r="R517" s="17">
        <v>0</v>
      </c>
    </row>
    <row r="518" spans="2:18" hidden="1" x14ac:dyDescent="0.3">
      <c r="B518" t="s">
        <v>248</v>
      </c>
      <c r="C518" s="17">
        <v>0</v>
      </c>
      <c r="D518" s="17">
        <v>0</v>
      </c>
      <c r="E518" s="17">
        <v>0</v>
      </c>
      <c r="F518" s="17"/>
      <c r="G518" s="17">
        <v>0</v>
      </c>
      <c r="H518" s="17">
        <v>0</v>
      </c>
      <c r="I518" s="17">
        <v>0</v>
      </c>
      <c r="J518" s="17">
        <v>0</v>
      </c>
      <c r="K518" s="17">
        <v>0</v>
      </c>
      <c r="L518" s="17">
        <v>0</v>
      </c>
      <c r="M518" s="17"/>
      <c r="N518" s="17">
        <v>0</v>
      </c>
      <c r="O518" s="17">
        <v>0</v>
      </c>
      <c r="P518" s="17">
        <v>0</v>
      </c>
      <c r="Q518" s="17">
        <v>0</v>
      </c>
      <c r="R518" s="17">
        <v>0</v>
      </c>
    </row>
    <row r="519" spans="2:18" hidden="1" x14ac:dyDescent="0.3">
      <c r="B519" t="s">
        <v>249</v>
      </c>
      <c r="C519" s="17">
        <v>0</v>
      </c>
      <c r="D519" s="17">
        <v>0</v>
      </c>
      <c r="E519" s="17">
        <v>0</v>
      </c>
      <c r="F519" s="17"/>
      <c r="G519" s="17">
        <v>0</v>
      </c>
      <c r="H519" s="17">
        <v>0</v>
      </c>
      <c r="I519" s="17">
        <v>0</v>
      </c>
      <c r="J519" s="17">
        <v>0</v>
      </c>
      <c r="K519" s="17">
        <v>0</v>
      </c>
      <c r="L519" s="17">
        <v>0</v>
      </c>
      <c r="M519" s="17"/>
      <c r="N519" s="17">
        <v>0</v>
      </c>
      <c r="O519" s="17">
        <v>0</v>
      </c>
      <c r="P519" s="17">
        <v>0</v>
      </c>
      <c r="Q519" s="17">
        <v>0</v>
      </c>
      <c r="R519" s="17">
        <v>0</v>
      </c>
    </row>
    <row r="520" spans="2:18" hidden="1" x14ac:dyDescent="0.3">
      <c r="B520" t="s">
        <v>250</v>
      </c>
      <c r="C520" s="17">
        <v>0</v>
      </c>
      <c r="D520" s="17">
        <v>0</v>
      </c>
      <c r="E520" s="17">
        <v>0</v>
      </c>
      <c r="F520" s="17"/>
      <c r="G520" s="17">
        <v>0</v>
      </c>
      <c r="H520" s="17">
        <v>0</v>
      </c>
      <c r="I520" s="17">
        <v>0</v>
      </c>
      <c r="J520" s="17">
        <v>0</v>
      </c>
      <c r="K520" s="17">
        <v>0</v>
      </c>
      <c r="L520" s="17">
        <v>0</v>
      </c>
      <c r="M520" s="17"/>
      <c r="N520" s="17">
        <v>0</v>
      </c>
      <c r="O520" s="17">
        <v>0</v>
      </c>
      <c r="P520" s="17">
        <v>0</v>
      </c>
      <c r="Q520" s="17">
        <v>0</v>
      </c>
      <c r="R520" s="17">
        <v>0</v>
      </c>
    </row>
    <row r="521" spans="2:18" hidden="1" x14ac:dyDescent="0.3">
      <c r="B521" t="s">
        <v>251</v>
      </c>
      <c r="C521" s="17">
        <v>0</v>
      </c>
      <c r="D521" s="17">
        <v>0</v>
      </c>
      <c r="E521" s="17">
        <v>0</v>
      </c>
      <c r="F521" s="17"/>
      <c r="G521" s="17">
        <v>0</v>
      </c>
      <c r="H521" s="17">
        <v>0</v>
      </c>
      <c r="I521" s="17">
        <v>0</v>
      </c>
      <c r="J521" s="17">
        <v>0</v>
      </c>
      <c r="K521" s="17">
        <v>0</v>
      </c>
      <c r="L521" s="17">
        <v>0</v>
      </c>
      <c r="M521" s="17"/>
      <c r="N521" s="17">
        <v>0</v>
      </c>
      <c r="O521" s="17">
        <v>0</v>
      </c>
      <c r="P521" s="17">
        <v>0</v>
      </c>
      <c r="Q521" s="17">
        <v>0</v>
      </c>
      <c r="R521" s="17">
        <v>0</v>
      </c>
    </row>
    <row r="522" spans="2:18" hidden="1" x14ac:dyDescent="0.3">
      <c r="B522" t="s">
        <v>252</v>
      </c>
      <c r="C522" s="17">
        <v>0</v>
      </c>
      <c r="D522" s="17">
        <v>0</v>
      </c>
      <c r="E522" s="17">
        <v>0</v>
      </c>
      <c r="F522" s="17"/>
      <c r="G522" s="17">
        <v>0</v>
      </c>
      <c r="H522" s="17">
        <v>0</v>
      </c>
      <c r="I522" s="17">
        <v>0</v>
      </c>
      <c r="J522" s="17">
        <v>0</v>
      </c>
      <c r="K522" s="17">
        <v>0</v>
      </c>
      <c r="L522" s="17">
        <v>0</v>
      </c>
      <c r="M522" s="17"/>
      <c r="N522" s="17">
        <v>0</v>
      </c>
      <c r="O522" s="17">
        <v>0</v>
      </c>
      <c r="P522" s="17">
        <v>0</v>
      </c>
      <c r="Q522" s="17">
        <v>0</v>
      </c>
      <c r="R522" s="17">
        <v>0</v>
      </c>
    </row>
    <row r="523" spans="2:18" hidden="1" x14ac:dyDescent="0.3">
      <c r="B523" t="s">
        <v>253</v>
      </c>
      <c r="C523" s="17">
        <v>0</v>
      </c>
      <c r="D523" s="17">
        <v>0</v>
      </c>
      <c r="E523" s="17">
        <v>0</v>
      </c>
      <c r="F523" s="17"/>
      <c r="G523" s="17">
        <v>0</v>
      </c>
      <c r="H523" s="17">
        <v>0</v>
      </c>
      <c r="I523" s="17">
        <v>0</v>
      </c>
      <c r="J523" s="17">
        <v>0</v>
      </c>
      <c r="K523" s="17">
        <v>0</v>
      </c>
      <c r="L523" s="17">
        <v>0</v>
      </c>
      <c r="M523" s="17"/>
      <c r="N523" s="17">
        <v>0</v>
      </c>
      <c r="O523" s="17">
        <v>0</v>
      </c>
      <c r="P523" s="17">
        <v>0</v>
      </c>
      <c r="Q523" s="17">
        <v>0</v>
      </c>
      <c r="R523" s="17">
        <v>0</v>
      </c>
    </row>
    <row r="524" spans="2:18" hidden="1" x14ac:dyDescent="0.3">
      <c r="B524" t="s">
        <v>254</v>
      </c>
      <c r="C524" s="17">
        <v>0</v>
      </c>
      <c r="D524" s="17">
        <v>0</v>
      </c>
      <c r="E524" s="17">
        <v>0</v>
      </c>
      <c r="F524" s="17"/>
      <c r="G524" s="17">
        <v>0</v>
      </c>
      <c r="H524" s="17">
        <v>0</v>
      </c>
      <c r="I524" s="17">
        <v>0</v>
      </c>
      <c r="J524" s="17">
        <v>0</v>
      </c>
      <c r="K524" s="17">
        <v>0</v>
      </c>
      <c r="L524" s="17">
        <v>0</v>
      </c>
      <c r="M524" s="17"/>
      <c r="N524" s="17">
        <v>0</v>
      </c>
      <c r="O524" s="17">
        <v>0</v>
      </c>
      <c r="P524" s="17">
        <v>0</v>
      </c>
      <c r="Q524" s="17">
        <v>0</v>
      </c>
      <c r="R524" s="17">
        <v>0</v>
      </c>
    </row>
    <row r="525" spans="2:18" hidden="1" x14ac:dyDescent="0.3">
      <c r="B525" t="s">
        <v>255</v>
      </c>
      <c r="C525" s="17">
        <v>0</v>
      </c>
      <c r="D525" s="17">
        <v>0</v>
      </c>
      <c r="E525" s="17">
        <v>0</v>
      </c>
      <c r="F525" s="17"/>
      <c r="G525" s="17">
        <v>0</v>
      </c>
      <c r="H525" s="17">
        <v>0</v>
      </c>
      <c r="I525" s="17">
        <v>0</v>
      </c>
      <c r="J525" s="17">
        <v>0</v>
      </c>
      <c r="K525" s="17">
        <v>0</v>
      </c>
      <c r="L525" s="17">
        <v>0</v>
      </c>
      <c r="M525" s="17"/>
      <c r="N525" s="17">
        <v>0</v>
      </c>
      <c r="O525" s="17">
        <v>0</v>
      </c>
      <c r="P525" s="17">
        <v>0</v>
      </c>
      <c r="Q525" s="17">
        <v>0</v>
      </c>
      <c r="R525" s="17">
        <v>0</v>
      </c>
    </row>
    <row r="526" spans="2:18" hidden="1" x14ac:dyDescent="0.3">
      <c r="B526" t="s">
        <v>256</v>
      </c>
      <c r="C526" s="17">
        <v>0</v>
      </c>
      <c r="D526" s="17">
        <v>0</v>
      </c>
      <c r="E526" s="17">
        <v>0</v>
      </c>
      <c r="F526" s="17"/>
      <c r="G526" s="17">
        <v>0</v>
      </c>
      <c r="H526" s="17">
        <v>0</v>
      </c>
      <c r="I526" s="17">
        <v>0</v>
      </c>
      <c r="J526" s="17">
        <v>0</v>
      </c>
      <c r="K526" s="17">
        <v>0</v>
      </c>
      <c r="L526" s="17">
        <v>0</v>
      </c>
      <c r="M526" s="17"/>
      <c r="N526" s="17">
        <v>0</v>
      </c>
      <c r="O526" s="17">
        <v>0</v>
      </c>
      <c r="P526" s="17">
        <v>0</v>
      </c>
      <c r="Q526" s="17">
        <v>0</v>
      </c>
      <c r="R526" s="17">
        <v>0</v>
      </c>
    </row>
    <row r="527" spans="2:18" hidden="1" x14ac:dyDescent="0.3">
      <c r="B527" t="s">
        <v>257</v>
      </c>
      <c r="C527" s="17">
        <v>0</v>
      </c>
      <c r="D527" s="17">
        <v>0</v>
      </c>
      <c r="E527" s="17">
        <v>0</v>
      </c>
      <c r="F527" s="17"/>
      <c r="G527" s="17">
        <v>0</v>
      </c>
      <c r="H527" s="17">
        <v>0</v>
      </c>
      <c r="I527" s="17">
        <v>0</v>
      </c>
      <c r="J527" s="17">
        <v>0</v>
      </c>
      <c r="K527" s="17">
        <v>0</v>
      </c>
      <c r="L527" s="17">
        <v>0</v>
      </c>
      <c r="M527" s="17"/>
      <c r="N527" s="17">
        <v>0</v>
      </c>
      <c r="O527" s="17">
        <v>0</v>
      </c>
      <c r="P527" s="17">
        <v>0</v>
      </c>
      <c r="Q527" s="17">
        <v>0</v>
      </c>
      <c r="R527" s="17">
        <v>0</v>
      </c>
    </row>
    <row r="528" spans="2:18" hidden="1" x14ac:dyDescent="0.3">
      <c r="B528" t="s">
        <v>258</v>
      </c>
      <c r="C528" s="17">
        <v>4.4826315330468297E-3</v>
      </c>
      <c r="D528" s="17">
        <v>6.1300319888966497E-3</v>
      </c>
      <c r="E528" s="17">
        <v>2.8723797769295701E-3</v>
      </c>
      <c r="F528" s="17"/>
      <c r="G528" s="17">
        <v>7.4397530807016497E-3</v>
      </c>
      <c r="H528" s="17">
        <v>3.05110949797566E-3</v>
      </c>
      <c r="I528" s="17">
        <v>5.9872123216347696E-3</v>
      </c>
      <c r="J528" s="17">
        <v>0</v>
      </c>
      <c r="K528" s="17">
        <v>1.0182377613200899E-2</v>
      </c>
      <c r="L528" s="17">
        <v>2.2916511711539699E-3</v>
      </c>
      <c r="M528" s="17"/>
      <c r="N528" s="17">
        <v>2.2234661158551101E-3</v>
      </c>
      <c r="O528" s="17">
        <v>4.3990215404817899E-3</v>
      </c>
      <c r="P528" s="17">
        <v>3.49435571118669E-3</v>
      </c>
      <c r="Q528" s="17">
        <v>4.1279476829129899E-3</v>
      </c>
      <c r="R528" s="17">
        <v>0</v>
      </c>
    </row>
    <row r="529" spans="2:18" hidden="1" x14ac:dyDescent="0.3">
      <c r="B529" t="s">
        <v>259</v>
      </c>
      <c r="C529" s="17">
        <v>0</v>
      </c>
      <c r="D529" s="17">
        <v>0</v>
      </c>
      <c r="E529" s="17">
        <v>0</v>
      </c>
      <c r="F529" s="17"/>
      <c r="G529" s="17">
        <v>0</v>
      </c>
      <c r="H529" s="17">
        <v>0</v>
      </c>
      <c r="I529" s="17">
        <v>0</v>
      </c>
      <c r="J529" s="17">
        <v>0</v>
      </c>
      <c r="K529" s="17">
        <v>0</v>
      </c>
      <c r="L529" s="17">
        <v>0</v>
      </c>
      <c r="M529" s="17"/>
      <c r="N529" s="17">
        <v>0</v>
      </c>
      <c r="O529" s="17">
        <v>0</v>
      </c>
      <c r="P529" s="17">
        <v>0</v>
      </c>
      <c r="Q529" s="17">
        <v>0</v>
      </c>
      <c r="R529" s="17">
        <v>0</v>
      </c>
    </row>
    <row r="530" spans="2:18" hidden="1" x14ac:dyDescent="0.3">
      <c r="B530" t="s">
        <v>260</v>
      </c>
      <c r="C530" s="17">
        <v>2.4692668963341201E-3</v>
      </c>
      <c r="D530" s="17">
        <v>2.03224117395425E-3</v>
      </c>
      <c r="E530" s="17">
        <v>2.8964377365701698E-3</v>
      </c>
      <c r="F530" s="17"/>
      <c r="G530" s="17">
        <v>0</v>
      </c>
      <c r="H530" s="17">
        <v>2.7887208585388001E-3</v>
      </c>
      <c r="I530" s="17">
        <v>2.9692121228689101E-3</v>
      </c>
      <c r="J530" s="17">
        <v>2.8345315884676999E-3</v>
      </c>
      <c r="K530" s="17">
        <v>7.1356112309896502E-3</v>
      </c>
      <c r="L530" s="17">
        <v>0</v>
      </c>
      <c r="M530" s="17"/>
      <c r="N530" s="17">
        <v>4.6536646397404204E-3</v>
      </c>
      <c r="O530" s="17">
        <v>2.0667306960983301E-3</v>
      </c>
      <c r="P530" s="17">
        <v>1.8620983647241901E-3</v>
      </c>
      <c r="Q530" s="17">
        <v>0</v>
      </c>
      <c r="R530" s="17">
        <v>0</v>
      </c>
    </row>
    <row r="531" spans="2:18" hidden="1" x14ac:dyDescent="0.3">
      <c r="B531" t="s">
        <v>261</v>
      </c>
      <c r="C531" s="17">
        <v>0</v>
      </c>
      <c r="D531" s="17">
        <v>0</v>
      </c>
      <c r="E531" s="17">
        <v>0</v>
      </c>
      <c r="F531" s="17"/>
      <c r="G531" s="17">
        <v>0</v>
      </c>
      <c r="H531" s="17">
        <v>0</v>
      </c>
      <c r="I531" s="17">
        <v>0</v>
      </c>
      <c r="J531" s="17">
        <v>0</v>
      </c>
      <c r="K531" s="17">
        <v>0</v>
      </c>
      <c r="L531" s="17">
        <v>0</v>
      </c>
      <c r="M531" s="17"/>
      <c r="N531" s="17">
        <v>0</v>
      </c>
      <c r="O531" s="17">
        <v>0</v>
      </c>
      <c r="P531" s="17">
        <v>0</v>
      </c>
      <c r="Q531" s="17">
        <v>0</v>
      </c>
      <c r="R531" s="17">
        <v>0</v>
      </c>
    </row>
    <row r="532" spans="2:18" hidden="1" x14ac:dyDescent="0.3">
      <c r="B532" t="s">
        <v>262</v>
      </c>
      <c r="C532" s="17">
        <v>0</v>
      </c>
      <c r="D532" s="17">
        <v>0</v>
      </c>
      <c r="E532" s="17">
        <v>0</v>
      </c>
      <c r="F532" s="17"/>
      <c r="G532" s="17">
        <v>0</v>
      </c>
      <c r="H532" s="17">
        <v>0</v>
      </c>
      <c r="I532" s="17">
        <v>0</v>
      </c>
      <c r="J532" s="17">
        <v>0</v>
      </c>
      <c r="K532" s="17">
        <v>0</v>
      </c>
      <c r="L532" s="17">
        <v>0</v>
      </c>
      <c r="M532" s="17"/>
      <c r="N532" s="17">
        <v>0</v>
      </c>
      <c r="O532" s="17">
        <v>0</v>
      </c>
      <c r="P532" s="17">
        <v>0</v>
      </c>
      <c r="Q532" s="17">
        <v>0</v>
      </c>
      <c r="R532" s="17">
        <v>0</v>
      </c>
    </row>
    <row r="533" spans="2:18" hidden="1" x14ac:dyDescent="0.3">
      <c r="B533" t="s">
        <v>263</v>
      </c>
      <c r="C533" s="17">
        <v>2.5660687476163398E-3</v>
      </c>
      <c r="D533" s="17">
        <v>3.1998588226812702E-3</v>
      </c>
      <c r="E533" s="17">
        <v>1.9465705692838901E-3</v>
      </c>
      <c r="F533" s="17"/>
      <c r="G533" s="17">
        <v>0</v>
      </c>
      <c r="H533" s="17">
        <v>6.0918731619854704E-3</v>
      </c>
      <c r="I533" s="17">
        <v>6.1210478496242096E-3</v>
      </c>
      <c r="J533" s="17">
        <v>2.84530584734414E-3</v>
      </c>
      <c r="K533" s="17">
        <v>0</v>
      </c>
      <c r="L533" s="17">
        <v>0</v>
      </c>
      <c r="M533" s="17"/>
      <c r="N533" s="17">
        <v>0</v>
      </c>
      <c r="O533" s="17">
        <v>0</v>
      </c>
      <c r="P533" s="17">
        <v>7.5173925688925003E-3</v>
      </c>
      <c r="Q533" s="17">
        <v>4.1705827137541304E-3</v>
      </c>
      <c r="R533" s="17">
        <v>0</v>
      </c>
    </row>
    <row r="534" spans="2:18" hidden="1" x14ac:dyDescent="0.3">
      <c r="B534" t="s">
        <v>264</v>
      </c>
      <c r="C534" s="17">
        <v>4.5329903243377702E-4</v>
      </c>
      <c r="D534" s="17">
        <v>9.1705572751624696E-4</v>
      </c>
      <c r="E534" s="17">
        <v>0</v>
      </c>
      <c r="F534" s="17"/>
      <c r="G534" s="17">
        <v>3.2736323765612699E-3</v>
      </c>
      <c r="H534" s="17">
        <v>0</v>
      </c>
      <c r="I534" s="17">
        <v>0</v>
      </c>
      <c r="J534" s="17">
        <v>0</v>
      </c>
      <c r="K534" s="17">
        <v>0</v>
      </c>
      <c r="L534" s="17">
        <v>0</v>
      </c>
      <c r="M534" s="17"/>
      <c r="N534" s="17">
        <v>0</v>
      </c>
      <c r="O534" s="17">
        <v>0</v>
      </c>
      <c r="P534" s="17">
        <v>0</v>
      </c>
      <c r="Q534" s="17">
        <v>0</v>
      </c>
      <c r="R534" s="17">
        <v>0</v>
      </c>
    </row>
    <row r="535" spans="2:18" hidden="1" x14ac:dyDescent="0.3">
      <c r="B535" t="s">
        <v>265</v>
      </c>
      <c r="C535" s="17">
        <v>4.4175635225963102E-3</v>
      </c>
      <c r="D535" s="17">
        <v>3.0890368035389102E-3</v>
      </c>
      <c r="E535" s="17">
        <v>5.7161321097388496E-3</v>
      </c>
      <c r="F535" s="17"/>
      <c r="G535" s="17">
        <v>6.8471011712683202E-3</v>
      </c>
      <c r="H535" s="17">
        <v>6.12729843308222E-3</v>
      </c>
      <c r="I535" s="17">
        <v>2.9909168582627601E-3</v>
      </c>
      <c r="J535" s="17">
        <v>8.3698245973501707E-3</v>
      </c>
      <c r="K535" s="17">
        <v>0</v>
      </c>
      <c r="L535" s="17">
        <v>2.3260203847293901E-3</v>
      </c>
      <c r="M535" s="17"/>
      <c r="N535" s="17">
        <v>4.3274001646610204E-3</v>
      </c>
      <c r="O535" s="17">
        <v>2.0595371399767201E-3</v>
      </c>
      <c r="P535" s="17">
        <v>9.2316008991320704E-3</v>
      </c>
      <c r="Q535" s="17">
        <v>4.0313767786720302E-3</v>
      </c>
      <c r="R535" s="17">
        <v>0</v>
      </c>
    </row>
    <row r="536" spans="2:18" hidden="1" x14ac:dyDescent="0.3">
      <c r="B536" t="s">
        <v>266</v>
      </c>
      <c r="C536" s="17">
        <v>0</v>
      </c>
      <c r="D536" s="17">
        <v>0</v>
      </c>
      <c r="E536" s="17">
        <v>0</v>
      </c>
      <c r="F536" s="17"/>
      <c r="G536" s="17">
        <v>0</v>
      </c>
      <c r="H536" s="17">
        <v>0</v>
      </c>
      <c r="I536" s="17">
        <v>0</v>
      </c>
      <c r="J536" s="17">
        <v>0</v>
      </c>
      <c r="K536" s="17">
        <v>0</v>
      </c>
      <c r="L536" s="17">
        <v>0</v>
      </c>
      <c r="M536" s="17"/>
      <c r="N536" s="17">
        <v>0</v>
      </c>
      <c r="O536" s="17">
        <v>0</v>
      </c>
      <c r="P536" s="17">
        <v>0</v>
      </c>
      <c r="Q536" s="17">
        <v>0</v>
      </c>
      <c r="R536" s="17">
        <v>0</v>
      </c>
    </row>
    <row r="537" spans="2:18" hidden="1" x14ac:dyDescent="0.3">
      <c r="B537" t="s">
        <v>267</v>
      </c>
      <c r="C537" s="17">
        <v>9.94147911844567E-4</v>
      </c>
      <c r="D537" s="17">
        <v>0</v>
      </c>
      <c r="E537" s="17">
        <v>1.9658778972306799E-3</v>
      </c>
      <c r="F537" s="17"/>
      <c r="G537" s="17">
        <v>3.3639521025590402E-3</v>
      </c>
      <c r="H537" s="17">
        <v>0</v>
      </c>
      <c r="I537" s="17">
        <v>3.1033536846455899E-3</v>
      </c>
      <c r="J537" s="17">
        <v>0</v>
      </c>
      <c r="K537" s="17">
        <v>0</v>
      </c>
      <c r="L537" s="17">
        <v>0</v>
      </c>
      <c r="M537" s="17"/>
      <c r="N537" s="17">
        <v>0</v>
      </c>
      <c r="O537" s="17">
        <v>0</v>
      </c>
      <c r="P537" s="17">
        <v>1.946223301741E-3</v>
      </c>
      <c r="Q537" s="17">
        <v>0</v>
      </c>
      <c r="R537" s="17">
        <v>0</v>
      </c>
    </row>
    <row r="538" spans="2:18" hidden="1" x14ac:dyDescent="0.3">
      <c r="B538" t="s">
        <v>268</v>
      </c>
      <c r="C538" s="17">
        <v>0</v>
      </c>
      <c r="D538" s="17">
        <v>0</v>
      </c>
      <c r="E538" s="17">
        <v>0</v>
      </c>
      <c r="F538" s="17"/>
      <c r="G538" s="17">
        <v>0</v>
      </c>
      <c r="H538" s="17">
        <v>0</v>
      </c>
      <c r="I538" s="17">
        <v>0</v>
      </c>
      <c r="J538" s="17">
        <v>0</v>
      </c>
      <c r="K538" s="17">
        <v>0</v>
      </c>
      <c r="L538" s="17">
        <v>0</v>
      </c>
      <c r="M538" s="17"/>
      <c r="N538" s="17">
        <v>0</v>
      </c>
      <c r="O538" s="17">
        <v>0</v>
      </c>
      <c r="P538" s="17">
        <v>0</v>
      </c>
      <c r="Q538" s="17">
        <v>0</v>
      </c>
      <c r="R538" s="17">
        <v>0</v>
      </c>
    </row>
    <row r="539" spans="2:18" hidden="1" x14ac:dyDescent="0.3">
      <c r="B539" t="s">
        <v>269</v>
      </c>
      <c r="C539" s="17">
        <v>0</v>
      </c>
      <c r="D539" s="17">
        <v>0</v>
      </c>
      <c r="E539" s="17">
        <v>0</v>
      </c>
      <c r="F539" s="17"/>
      <c r="G539" s="17">
        <v>0</v>
      </c>
      <c r="H539" s="17">
        <v>0</v>
      </c>
      <c r="I539" s="17">
        <v>0</v>
      </c>
      <c r="J539" s="17">
        <v>0</v>
      </c>
      <c r="K539" s="17">
        <v>0</v>
      </c>
      <c r="L539" s="17">
        <v>0</v>
      </c>
      <c r="M539" s="17"/>
      <c r="N539" s="17">
        <v>0</v>
      </c>
      <c r="O539" s="17">
        <v>0</v>
      </c>
      <c r="P539" s="17">
        <v>0</v>
      </c>
      <c r="Q539" s="17">
        <v>0</v>
      </c>
      <c r="R539" s="17">
        <v>0</v>
      </c>
    </row>
    <row r="540" spans="2:18" hidden="1" x14ac:dyDescent="0.3">
      <c r="B540" t="s">
        <v>270</v>
      </c>
      <c r="C540" s="17">
        <v>0</v>
      </c>
      <c r="D540" s="17">
        <v>0</v>
      </c>
      <c r="E540" s="17">
        <v>0</v>
      </c>
      <c r="F540" s="17"/>
      <c r="G540" s="17">
        <v>0</v>
      </c>
      <c r="H540" s="17">
        <v>0</v>
      </c>
      <c r="I540" s="17">
        <v>0</v>
      </c>
      <c r="J540" s="17">
        <v>0</v>
      </c>
      <c r="K540" s="17">
        <v>0</v>
      </c>
      <c r="L540" s="17">
        <v>0</v>
      </c>
      <c r="M540" s="17"/>
      <c r="N540" s="17">
        <v>0</v>
      </c>
      <c r="O540" s="17">
        <v>0</v>
      </c>
      <c r="P540" s="17">
        <v>0</v>
      </c>
      <c r="Q540" s="17">
        <v>0</v>
      </c>
      <c r="R540" s="17">
        <v>0</v>
      </c>
    </row>
    <row r="541" spans="2:18" hidden="1" x14ac:dyDescent="0.3">
      <c r="B541" t="s">
        <v>271</v>
      </c>
      <c r="C541" s="17">
        <v>4.8296581395829098E-4</v>
      </c>
      <c r="D541" s="17">
        <v>9.7707370674721605E-4</v>
      </c>
      <c r="E541" s="17">
        <v>0</v>
      </c>
      <c r="F541" s="17"/>
      <c r="G541" s="17">
        <v>0</v>
      </c>
      <c r="H541" s="17">
        <v>0</v>
      </c>
      <c r="I541" s="17">
        <v>0</v>
      </c>
      <c r="J541" s="17">
        <v>0</v>
      </c>
      <c r="K541" s="17">
        <v>0</v>
      </c>
      <c r="L541" s="17">
        <v>2.3070704126451798E-3</v>
      </c>
      <c r="M541" s="17"/>
      <c r="N541" s="17">
        <v>0</v>
      </c>
      <c r="O541" s="17">
        <v>0</v>
      </c>
      <c r="P541" s="17">
        <v>0</v>
      </c>
      <c r="Q541" s="17">
        <v>0</v>
      </c>
      <c r="R541" s="17">
        <v>0</v>
      </c>
    </row>
    <row r="542" spans="2:18" hidden="1" x14ac:dyDescent="0.3">
      <c r="B542" t="s">
        <v>272</v>
      </c>
      <c r="C542" s="17">
        <v>0</v>
      </c>
      <c r="D542" s="17">
        <v>0</v>
      </c>
      <c r="E542" s="17">
        <v>0</v>
      </c>
      <c r="F542" s="17"/>
      <c r="G542" s="17">
        <v>0</v>
      </c>
      <c r="H542" s="17">
        <v>0</v>
      </c>
      <c r="I542" s="17">
        <v>0</v>
      </c>
      <c r="J542" s="17">
        <v>0</v>
      </c>
      <c r="K542" s="17">
        <v>0</v>
      </c>
      <c r="L542" s="17">
        <v>0</v>
      </c>
      <c r="M542" s="17"/>
      <c r="N542" s="17">
        <v>0</v>
      </c>
      <c r="O542" s="17">
        <v>0</v>
      </c>
      <c r="P542" s="17">
        <v>0</v>
      </c>
      <c r="Q542" s="17">
        <v>0</v>
      </c>
      <c r="R542" s="17">
        <v>0</v>
      </c>
    </row>
    <row r="543" spans="2:18" hidden="1" x14ac:dyDescent="0.3">
      <c r="B543" t="s">
        <v>273</v>
      </c>
      <c r="C543" s="17">
        <v>0</v>
      </c>
      <c r="D543" s="17">
        <v>0</v>
      </c>
      <c r="E543" s="17">
        <v>0</v>
      </c>
      <c r="F543" s="17"/>
      <c r="G543" s="17">
        <v>0</v>
      </c>
      <c r="H543" s="17">
        <v>0</v>
      </c>
      <c r="I543" s="17">
        <v>0</v>
      </c>
      <c r="J543" s="17">
        <v>0</v>
      </c>
      <c r="K543" s="17">
        <v>0</v>
      </c>
      <c r="L543" s="17">
        <v>0</v>
      </c>
      <c r="M543" s="17"/>
      <c r="N543" s="17">
        <v>0</v>
      </c>
      <c r="O543" s="17">
        <v>0</v>
      </c>
      <c r="P543" s="17">
        <v>0</v>
      </c>
      <c r="Q543" s="17">
        <v>0</v>
      </c>
      <c r="R543" s="17">
        <v>0</v>
      </c>
    </row>
    <row r="544" spans="2:18" hidden="1" x14ac:dyDescent="0.3">
      <c r="B544" t="s">
        <v>274</v>
      </c>
      <c r="C544" s="17">
        <v>0</v>
      </c>
      <c r="D544" s="17">
        <v>0</v>
      </c>
      <c r="E544" s="17">
        <v>0</v>
      </c>
      <c r="F544" s="17"/>
      <c r="G544" s="17">
        <v>0</v>
      </c>
      <c r="H544" s="17">
        <v>0</v>
      </c>
      <c r="I544" s="17">
        <v>0</v>
      </c>
      <c r="J544" s="17">
        <v>0</v>
      </c>
      <c r="K544" s="17">
        <v>0</v>
      </c>
      <c r="L544" s="17">
        <v>0</v>
      </c>
      <c r="M544" s="17"/>
      <c r="N544" s="17">
        <v>0</v>
      </c>
      <c r="O544" s="17">
        <v>0</v>
      </c>
      <c r="P544" s="17">
        <v>0</v>
      </c>
      <c r="Q544" s="17">
        <v>0</v>
      </c>
      <c r="R544" s="17">
        <v>0</v>
      </c>
    </row>
    <row r="545" spans="2:18" hidden="1" x14ac:dyDescent="0.3">
      <c r="B545" t="s">
        <v>275</v>
      </c>
      <c r="C545" s="17">
        <v>1.47036639815427E-3</v>
      </c>
      <c r="D545" s="17">
        <v>1.95837849626543E-3</v>
      </c>
      <c r="E545" s="17">
        <v>9.9335891937183101E-4</v>
      </c>
      <c r="F545" s="17"/>
      <c r="G545" s="17">
        <v>0</v>
      </c>
      <c r="H545" s="17">
        <v>0</v>
      </c>
      <c r="I545" s="17">
        <v>2.8949693006394901E-3</v>
      </c>
      <c r="J545" s="17">
        <v>0</v>
      </c>
      <c r="K545" s="17">
        <v>6.9435920632087804E-3</v>
      </c>
      <c r="L545" s="17">
        <v>0</v>
      </c>
      <c r="M545" s="17"/>
      <c r="N545" s="17">
        <v>2.231696794339E-3</v>
      </c>
      <c r="O545" s="17">
        <v>2.1046058706916701E-3</v>
      </c>
      <c r="P545" s="17">
        <v>0</v>
      </c>
      <c r="Q545" s="17">
        <v>3.9881835506152697E-3</v>
      </c>
      <c r="R545" s="17">
        <v>0</v>
      </c>
    </row>
    <row r="546" spans="2:18" hidden="1" x14ac:dyDescent="0.3">
      <c r="B546" t="s">
        <v>276</v>
      </c>
      <c r="C546" s="17">
        <v>4.9093631816069904E-4</v>
      </c>
      <c r="D546" s="17">
        <v>0</v>
      </c>
      <c r="E546" s="17">
        <v>9.7080207615104195E-4</v>
      </c>
      <c r="F546" s="17"/>
      <c r="G546" s="17">
        <v>0</v>
      </c>
      <c r="H546" s="17">
        <v>0</v>
      </c>
      <c r="I546" s="17">
        <v>0</v>
      </c>
      <c r="J546" s="17">
        <v>2.8751814276960102E-3</v>
      </c>
      <c r="K546" s="17">
        <v>0</v>
      </c>
      <c r="L546" s="17">
        <v>0</v>
      </c>
      <c r="M546" s="17"/>
      <c r="N546" s="17">
        <v>0</v>
      </c>
      <c r="O546" s="17">
        <v>2.0963695510211001E-3</v>
      </c>
      <c r="P546" s="17">
        <v>0</v>
      </c>
      <c r="Q546" s="17">
        <v>0</v>
      </c>
      <c r="R546" s="17">
        <v>0</v>
      </c>
    </row>
    <row r="547" spans="2:18" hidden="1" x14ac:dyDescent="0.3">
      <c r="B547" t="s">
        <v>277</v>
      </c>
      <c r="C547" s="17">
        <v>4.6611089733471803E-4</v>
      </c>
      <c r="D547" s="17">
        <v>0</v>
      </c>
      <c r="E547" s="17">
        <v>9.2171104501796296E-4</v>
      </c>
      <c r="F547" s="17"/>
      <c r="G547" s="17">
        <v>0</v>
      </c>
      <c r="H547" s="17">
        <v>2.7351890136105401E-3</v>
      </c>
      <c r="I547" s="17">
        <v>0</v>
      </c>
      <c r="J547" s="17">
        <v>0</v>
      </c>
      <c r="K547" s="17">
        <v>0</v>
      </c>
      <c r="L547" s="17">
        <v>0</v>
      </c>
      <c r="M547" s="17"/>
      <c r="N547" s="17">
        <v>0</v>
      </c>
      <c r="O547" s="17">
        <v>0</v>
      </c>
      <c r="P547" s="17">
        <v>0</v>
      </c>
      <c r="Q547" s="17">
        <v>0</v>
      </c>
      <c r="R547" s="17">
        <v>2.6769306154754799E-2</v>
      </c>
    </row>
    <row r="548" spans="2:18" hidden="1" x14ac:dyDescent="0.3">
      <c r="B548" t="s">
        <v>278</v>
      </c>
      <c r="C548" s="17">
        <v>0</v>
      </c>
      <c r="D548" s="17">
        <v>0</v>
      </c>
      <c r="E548" s="17">
        <v>0</v>
      </c>
      <c r="F548" s="17"/>
      <c r="G548" s="17">
        <v>0</v>
      </c>
      <c r="H548" s="17">
        <v>0</v>
      </c>
      <c r="I548" s="17">
        <v>0</v>
      </c>
      <c r="J548" s="17">
        <v>0</v>
      </c>
      <c r="K548" s="17">
        <v>0</v>
      </c>
      <c r="L548" s="17">
        <v>0</v>
      </c>
      <c r="M548" s="17"/>
      <c r="N548" s="17">
        <v>0</v>
      </c>
      <c r="O548" s="17">
        <v>0</v>
      </c>
      <c r="P548" s="17">
        <v>0</v>
      </c>
      <c r="Q548" s="17">
        <v>0</v>
      </c>
      <c r="R548" s="17">
        <v>0</v>
      </c>
    </row>
    <row r="549" spans="2:18" hidden="1" x14ac:dyDescent="0.3">
      <c r="B549" t="s">
        <v>279</v>
      </c>
      <c r="C549" s="17">
        <v>4.9915053476569902E-3</v>
      </c>
      <c r="D549" s="17">
        <v>6.1186110542872296E-3</v>
      </c>
      <c r="E549" s="17">
        <v>3.8898157511860999E-3</v>
      </c>
      <c r="F549" s="17"/>
      <c r="G549" s="17">
        <v>3.6405090135845598E-3</v>
      </c>
      <c r="H549" s="17">
        <v>6.0936175525402496E-3</v>
      </c>
      <c r="I549" s="17">
        <v>9.2563688631479308E-3</v>
      </c>
      <c r="J549" s="17">
        <v>5.2781272753804004E-3</v>
      </c>
      <c r="K549" s="17">
        <v>3.11947820181696E-3</v>
      </c>
      <c r="L549" s="17">
        <v>2.5446377759525498E-3</v>
      </c>
      <c r="M549" s="17"/>
      <c r="N549" s="17">
        <v>2.5046566539249399E-3</v>
      </c>
      <c r="O549" s="17">
        <v>4.1535606313663201E-3</v>
      </c>
      <c r="P549" s="17">
        <v>5.25666668379241E-3</v>
      </c>
      <c r="Q549" s="17">
        <v>4.3922664470542397E-3</v>
      </c>
      <c r="R549" s="17">
        <v>0</v>
      </c>
    </row>
    <row r="550" spans="2:18" hidden="1" x14ac:dyDescent="0.3">
      <c r="B550" t="s">
        <v>280</v>
      </c>
      <c r="C550" s="17">
        <v>0</v>
      </c>
      <c r="D550" s="17">
        <v>0</v>
      </c>
      <c r="E550" s="17">
        <v>0</v>
      </c>
      <c r="F550" s="17"/>
      <c r="G550" s="17">
        <v>0</v>
      </c>
      <c r="H550" s="17">
        <v>0</v>
      </c>
      <c r="I550" s="17">
        <v>0</v>
      </c>
      <c r="J550" s="17">
        <v>0</v>
      </c>
      <c r="K550" s="17">
        <v>0</v>
      </c>
      <c r="L550" s="17">
        <v>0</v>
      </c>
      <c r="M550" s="17"/>
      <c r="N550" s="17">
        <v>0</v>
      </c>
      <c r="O550" s="17">
        <v>0</v>
      </c>
      <c r="P550" s="17">
        <v>0</v>
      </c>
      <c r="Q550" s="17">
        <v>0</v>
      </c>
      <c r="R550" s="17">
        <v>0</v>
      </c>
    </row>
    <row r="551" spans="2:18" hidden="1" x14ac:dyDescent="0.3">
      <c r="B551" t="s">
        <v>281</v>
      </c>
      <c r="C551" s="17">
        <v>0</v>
      </c>
      <c r="D551" s="17">
        <v>0</v>
      </c>
      <c r="E551" s="17">
        <v>0</v>
      </c>
      <c r="F551" s="17"/>
      <c r="G551" s="17">
        <v>0</v>
      </c>
      <c r="H551" s="17">
        <v>0</v>
      </c>
      <c r="I551" s="17">
        <v>0</v>
      </c>
      <c r="J551" s="17">
        <v>0</v>
      </c>
      <c r="K551" s="17">
        <v>0</v>
      </c>
      <c r="L551" s="17">
        <v>0</v>
      </c>
      <c r="M551" s="17"/>
      <c r="N551" s="17">
        <v>0</v>
      </c>
      <c r="O551" s="17">
        <v>0</v>
      </c>
      <c r="P551" s="17">
        <v>0</v>
      </c>
      <c r="Q551" s="17">
        <v>0</v>
      </c>
      <c r="R551" s="17">
        <v>0</v>
      </c>
    </row>
    <row r="552" spans="2:18" hidden="1" x14ac:dyDescent="0.3">
      <c r="B552" t="s">
        <v>282</v>
      </c>
      <c r="C552" s="17">
        <v>0</v>
      </c>
      <c r="D552" s="17">
        <v>0</v>
      </c>
      <c r="E552" s="17">
        <v>0</v>
      </c>
      <c r="F552" s="17"/>
      <c r="G552" s="17">
        <v>0</v>
      </c>
      <c r="H552" s="17">
        <v>0</v>
      </c>
      <c r="I552" s="17">
        <v>0</v>
      </c>
      <c r="J552" s="17">
        <v>0</v>
      </c>
      <c r="K552" s="17">
        <v>0</v>
      </c>
      <c r="L552" s="17">
        <v>0</v>
      </c>
      <c r="M552" s="17"/>
      <c r="N552" s="17">
        <v>0</v>
      </c>
      <c r="O552" s="17">
        <v>0</v>
      </c>
      <c r="P552" s="17">
        <v>0</v>
      </c>
      <c r="Q552" s="17">
        <v>0</v>
      </c>
      <c r="R552" s="17">
        <v>0</v>
      </c>
    </row>
    <row r="553" spans="2:18" hidden="1" x14ac:dyDescent="0.3">
      <c r="B553" t="s">
        <v>283</v>
      </c>
      <c r="C553" s="17">
        <v>0</v>
      </c>
      <c r="D553" s="17">
        <v>0</v>
      </c>
      <c r="E553" s="17">
        <v>0</v>
      </c>
      <c r="F553" s="17"/>
      <c r="G553" s="17">
        <v>0</v>
      </c>
      <c r="H553" s="17">
        <v>0</v>
      </c>
      <c r="I553" s="17">
        <v>0</v>
      </c>
      <c r="J553" s="17">
        <v>0</v>
      </c>
      <c r="K553" s="17">
        <v>0</v>
      </c>
      <c r="L553" s="17">
        <v>0</v>
      </c>
      <c r="M553" s="17"/>
      <c r="N553" s="17">
        <v>0</v>
      </c>
      <c r="O553" s="17">
        <v>0</v>
      </c>
      <c r="P553" s="17">
        <v>0</v>
      </c>
      <c r="Q553" s="17">
        <v>0</v>
      </c>
      <c r="R553" s="17">
        <v>0</v>
      </c>
    </row>
    <row r="554" spans="2:18" hidden="1" x14ac:dyDescent="0.3">
      <c r="B554" t="s">
        <v>284</v>
      </c>
      <c r="C554" s="17">
        <v>0</v>
      </c>
      <c r="D554" s="17">
        <v>0</v>
      </c>
      <c r="E554" s="17">
        <v>0</v>
      </c>
      <c r="F554" s="17"/>
      <c r="G554" s="17">
        <v>0</v>
      </c>
      <c r="H554" s="17">
        <v>0</v>
      </c>
      <c r="I554" s="17">
        <v>0</v>
      </c>
      <c r="J554" s="17">
        <v>0</v>
      </c>
      <c r="K554" s="17">
        <v>0</v>
      </c>
      <c r="L554" s="17">
        <v>0</v>
      </c>
      <c r="M554" s="17"/>
      <c r="N554" s="17">
        <v>0</v>
      </c>
      <c r="O554" s="17">
        <v>0</v>
      </c>
      <c r="P554" s="17">
        <v>0</v>
      </c>
      <c r="Q554" s="17">
        <v>0</v>
      </c>
      <c r="R554" s="17">
        <v>0</v>
      </c>
    </row>
    <row r="555" spans="2:18" hidden="1" x14ac:dyDescent="0.3">
      <c r="B555" t="s">
        <v>285</v>
      </c>
      <c r="C555" s="17">
        <v>0</v>
      </c>
      <c r="D555" s="17">
        <v>0</v>
      </c>
      <c r="E555" s="17">
        <v>0</v>
      </c>
      <c r="F555" s="17"/>
      <c r="G555" s="17">
        <v>0</v>
      </c>
      <c r="H555" s="17">
        <v>0</v>
      </c>
      <c r="I555" s="17">
        <v>0</v>
      </c>
      <c r="J555" s="17">
        <v>0</v>
      </c>
      <c r="K555" s="17">
        <v>0</v>
      </c>
      <c r="L555" s="17">
        <v>0</v>
      </c>
      <c r="M555" s="17"/>
      <c r="N555" s="17">
        <v>0</v>
      </c>
      <c r="O555" s="17">
        <v>0</v>
      </c>
      <c r="P555" s="17">
        <v>0</v>
      </c>
      <c r="Q555" s="17">
        <v>0</v>
      </c>
      <c r="R555" s="17">
        <v>0</v>
      </c>
    </row>
    <row r="556" spans="2:18" hidden="1" x14ac:dyDescent="0.3">
      <c r="B556" t="s">
        <v>286</v>
      </c>
      <c r="C556" s="17">
        <v>0</v>
      </c>
      <c r="D556" s="17">
        <v>0</v>
      </c>
      <c r="E556" s="17">
        <v>0</v>
      </c>
      <c r="F556" s="17"/>
      <c r="G556" s="17">
        <v>0</v>
      </c>
      <c r="H556" s="17">
        <v>0</v>
      </c>
      <c r="I556" s="17">
        <v>0</v>
      </c>
      <c r="J556" s="17">
        <v>0</v>
      </c>
      <c r="K556" s="17">
        <v>0</v>
      </c>
      <c r="L556" s="17">
        <v>0</v>
      </c>
      <c r="M556" s="17"/>
      <c r="N556" s="17">
        <v>0</v>
      </c>
      <c r="O556" s="17">
        <v>0</v>
      </c>
      <c r="P556" s="17">
        <v>0</v>
      </c>
      <c r="Q556" s="17">
        <v>0</v>
      </c>
      <c r="R556" s="17">
        <v>0</v>
      </c>
    </row>
    <row r="557" spans="2:18" hidden="1" x14ac:dyDescent="0.3">
      <c r="B557" t="s">
        <v>287</v>
      </c>
      <c r="C557" s="17">
        <v>2.0054210164555399E-3</v>
      </c>
      <c r="D557" s="17">
        <v>9.4726799691550198E-4</v>
      </c>
      <c r="E557" s="17">
        <v>3.0397128013732299E-3</v>
      </c>
      <c r="F557" s="17"/>
      <c r="G557" s="17">
        <v>3.5159270272549599E-3</v>
      </c>
      <c r="H557" s="17">
        <v>0</v>
      </c>
      <c r="I557" s="17">
        <v>0</v>
      </c>
      <c r="J557" s="17">
        <v>2.7422182872163E-3</v>
      </c>
      <c r="K557" s="17">
        <v>0</v>
      </c>
      <c r="L557" s="17">
        <v>5.0173429300464801E-3</v>
      </c>
      <c r="M557" s="17"/>
      <c r="N557" s="17">
        <v>2.4870211283304399E-3</v>
      </c>
      <c r="O557" s="17">
        <v>2.2239718671660598E-3</v>
      </c>
      <c r="P557" s="17">
        <v>1.79337866246763E-3</v>
      </c>
      <c r="Q557" s="17">
        <v>0</v>
      </c>
      <c r="R557" s="17">
        <v>0</v>
      </c>
    </row>
    <row r="558" spans="2:18" hidden="1" x14ac:dyDescent="0.3">
      <c r="B558" t="s">
        <v>288</v>
      </c>
      <c r="C558" s="17">
        <v>0</v>
      </c>
      <c r="D558" s="17">
        <v>0</v>
      </c>
      <c r="E558" s="17">
        <v>0</v>
      </c>
      <c r="F558" s="17"/>
      <c r="G558" s="17">
        <v>0</v>
      </c>
      <c r="H558" s="17">
        <v>0</v>
      </c>
      <c r="I558" s="17">
        <v>0</v>
      </c>
      <c r="J558" s="17">
        <v>0</v>
      </c>
      <c r="K558" s="17">
        <v>0</v>
      </c>
      <c r="L558" s="17">
        <v>0</v>
      </c>
      <c r="M558" s="17"/>
      <c r="N558" s="17">
        <v>0</v>
      </c>
      <c r="O558" s="17">
        <v>0</v>
      </c>
      <c r="P558" s="17">
        <v>0</v>
      </c>
      <c r="Q558" s="17">
        <v>0</v>
      </c>
      <c r="R558" s="17">
        <v>0</v>
      </c>
    </row>
    <row r="559" spans="2:18" hidden="1" x14ac:dyDescent="0.3">
      <c r="B559" t="s">
        <v>289</v>
      </c>
      <c r="C559" s="17">
        <v>0</v>
      </c>
      <c r="D559" s="17">
        <v>0</v>
      </c>
      <c r="E559" s="17">
        <v>0</v>
      </c>
      <c r="F559" s="17"/>
      <c r="G559" s="17">
        <v>0</v>
      </c>
      <c r="H559" s="17">
        <v>0</v>
      </c>
      <c r="I559" s="17">
        <v>0</v>
      </c>
      <c r="J559" s="17">
        <v>0</v>
      </c>
      <c r="K559" s="17">
        <v>0</v>
      </c>
      <c r="L559" s="17">
        <v>0</v>
      </c>
      <c r="M559" s="17"/>
      <c r="N559" s="17">
        <v>0</v>
      </c>
      <c r="O559" s="17">
        <v>0</v>
      </c>
      <c r="P559" s="17">
        <v>0</v>
      </c>
      <c r="Q559" s="17">
        <v>0</v>
      </c>
      <c r="R559" s="17">
        <v>0</v>
      </c>
    </row>
    <row r="560" spans="2:18" hidden="1" x14ac:dyDescent="0.3">
      <c r="B560" t="s">
        <v>290</v>
      </c>
      <c r="C560" s="17">
        <v>0</v>
      </c>
      <c r="D560" s="17">
        <v>0</v>
      </c>
      <c r="E560" s="17">
        <v>0</v>
      </c>
      <c r="F560" s="17"/>
      <c r="G560" s="17">
        <v>0</v>
      </c>
      <c r="H560" s="17">
        <v>0</v>
      </c>
      <c r="I560" s="17">
        <v>0</v>
      </c>
      <c r="J560" s="17">
        <v>0</v>
      </c>
      <c r="K560" s="17">
        <v>0</v>
      </c>
      <c r="L560" s="17">
        <v>0</v>
      </c>
      <c r="M560" s="17"/>
      <c r="N560" s="17">
        <v>0</v>
      </c>
      <c r="O560" s="17">
        <v>0</v>
      </c>
      <c r="P560" s="17">
        <v>0</v>
      </c>
      <c r="Q560" s="17">
        <v>0</v>
      </c>
      <c r="R560" s="17">
        <v>0</v>
      </c>
    </row>
    <row r="561" spans="2:18" hidden="1" x14ac:dyDescent="0.3">
      <c r="B561" t="s">
        <v>291</v>
      </c>
      <c r="C561" s="17">
        <v>0</v>
      </c>
      <c r="D561" s="17">
        <v>0</v>
      </c>
      <c r="E561" s="17">
        <v>0</v>
      </c>
      <c r="F561" s="17"/>
      <c r="G561" s="17">
        <v>0</v>
      </c>
      <c r="H561" s="17">
        <v>0</v>
      </c>
      <c r="I561" s="17">
        <v>0</v>
      </c>
      <c r="J561" s="17">
        <v>0</v>
      </c>
      <c r="K561" s="17">
        <v>0</v>
      </c>
      <c r="L561" s="17">
        <v>0</v>
      </c>
      <c r="M561" s="17"/>
      <c r="N561" s="17">
        <v>0</v>
      </c>
      <c r="O561" s="17">
        <v>0</v>
      </c>
      <c r="P561" s="17">
        <v>0</v>
      </c>
      <c r="Q561" s="17">
        <v>0</v>
      </c>
      <c r="R561" s="17">
        <v>0</v>
      </c>
    </row>
    <row r="562" spans="2:18" hidden="1" x14ac:dyDescent="0.3">
      <c r="B562" t="s">
        <v>292</v>
      </c>
      <c r="C562" s="17">
        <v>1.8986350295289399E-3</v>
      </c>
      <c r="D562" s="17">
        <v>1.94111060075501E-3</v>
      </c>
      <c r="E562" s="17">
        <v>1.85711727777891E-3</v>
      </c>
      <c r="F562" s="17"/>
      <c r="G562" s="17">
        <v>6.9318626502904599E-3</v>
      </c>
      <c r="H562" s="17">
        <v>0</v>
      </c>
      <c r="I562" s="17">
        <v>2.7802945657163401E-3</v>
      </c>
      <c r="J562" s="17">
        <v>0</v>
      </c>
      <c r="K562" s="17">
        <v>3.30621033994775E-3</v>
      </c>
      <c r="L562" s="17">
        <v>0</v>
      </c>
      <c r="M562" s="17"/>
      <c r="N562" s="17">
        <v>0</v>
      </c>
      <c r="O562" s="17">
        <v>3.9765537779850096E-3</v>
      </c>
      <c r="P562" s="17">
        <v>1.8198940411144999E-3</v>
      </c>
      <c r="Q562" s="17">
        <v>3.7579363610755201E-3</v>
      </c>
      <c r="R562" s="17">
        <v>0</v>
      </c>
    </row>
    <row r="563" spans="2:18" hidden="1" x14ac:dyDescent="0.3">
      <c r="B563" t="s">
        <v>293</v>
      </c>
      <c r="C563" s="17">
        <v>0</v>
      </c>
      <c r="D563" s="17">
        <v>0</v>
      </c>
      <c r="E563" s="17">
        <v>0</v>
      </c>
      <c r="F563" s="17"/>
      <c r="G563" s="17">
        <v>0</v>
      </c>
      <c r="H563" s="17">
        <v>0</v>
      </c>
      <c r="I563" s="17">
        <v>0</v>
      </c>
      <c r="J563" s="17">
        <v>0</v>
      </c>
      <c r="K563" s="17">
        <v>0</v>
      </c>
      <c r="L563" s="17">
        <v>0</v>
      </c>
      <c r="M563" s="17"/>
      <c r="N563" s="17">
        <v>0</v>
      </c>
      <c r="O563" s="17">
        <v>0</v>
      </c>
      <c r="P563" s="17">
        <v>0</v>
      </c>
      <c r="Q563" s="17">
        <v>0</v>
      </c>
      <c r="R563" s="17">
        <v>0</v>
      </c>
    </row>
    <row r="564" spans="2:18" hidden="1" x14ac:dyDescent="0.3">
      <c r="B564" t="s">
        <v>294</v>
      </c>
      <c r="C564" s="17">
        <v>0</v>
      </c>
      <c r="D564" s="17">
        <v>0</v>
      </c>
      <c r="E564" s="17">
        <v>0</v>
      </c>
      <c r="F564" s="17"/>
      <c r="G564" s="17">
        <v>0</v>
      </c>
      <c r="H564" s="17">
        <v>0</v>
      </c>
      <c r="I564" s="17">
        <v>0</v>
      </c>
      <c r="J564" s="17">
        <v>0</v>
      </c>
      <c r="K564" s="17">
        <v>0</v>
      </c>
      <c r="L564" s="17">
        <v>0</v>
      </c>
      <c r="M564" s="17"/>
      <c r="N564" s="17">
        <v>0</v>
      </c>
      <c r="O564" s="17">
        <v>0</v>
      </c>
      <c r="P564" s="17">
        <v>0</v>
      </c>
      <c r="Q564" s="17">
        <v>0</v>
      </c>
      <c r="R564" s="17">
        <v>0</v>
      </c>
    </row>
    <row r="565" spans="2:18" hidden="1" x14ac:dyDescent="0.3">
      <c r="B565" t="s">
        <v>295</v>
      </c>
      <c r="C565" s="17">
        <v>0</v>
      </c>
      <c r="D565" s="17">
        <v>0</v>
      </c>
      <c r="E565" s="17">
        <v>0</v>
      </c>
      <c r="F565" s="17"/>
      <c r="G565" s="17">
        <v>0</v>
      </c>
      <c r="H565" s="17">
        <v>0</v>
      </c>
      <c r="I565" s="17">
        <v>0</v>
      </c>
      <c r="J565" s="17">
        <v>0</v>
      </c>
      <c r="K565" s="17">
        <v>0</v>
      </c>
      <c r="L565" s="17">
        <v>0</v>
      </c>
      <c r="M565" s="17"/>
      <c r="N565" s="17">
        <v>0</v>
      </c>
      <c r="O565" s="17">
        <v>0</v>
      </c>
      <c r="P565" s="17">
        <v>0</v>
      </c>
      <c r="Q565" s="17">
        <v>0</v>
      </c>
      <c r="R565" s="17">
        <v>0</v>
      </c>
    </row>
    <row r="566" spans="2:18" hidden="1" x14ac:dyDescent="0.3">
      <c r="B566" t="s">
        <v>296</v>
      </c>
      <c r="C566" s="17">
        <v>0</v>
      </c>
      <c r="D566" s="17">
        <v>0</v>
      </c>
      <c r="E566" s="17">
        <v>0</v>
      </c>
      <c r="F566" s="17"/>
      <c r="G566" s="17">
        <v>0</v>
      </c>
      <c r="H566" s="17">
        <v>0</v>
      </c>
      <c r="I566" s="17">
        <v>0</v>
      </c>
      <c r="J566" s="17">
        <v>0</v>
      </c>
      <c r="K566" s="17">
        <v>0</v>
      </c>
      <c r="L566" s="17">
        <v>0</v>
      </c>
      <c r="M566" s="17"/>
      <c r="N566" s="17">
        <v>0</v>
      </c>
      <c r="O566" s="17">
        <v>0</v>
      </c>
      <c r="P566" s="17">
        <v>0</v>
      </c>
      <c r="Q566" s="17">
        <v>0</v>
      </c>
      <c r="R566" s="17">
        <v>0</v>
      </c>
    </row>
    <row r="567" spans="2:18" hidden="1" x14ac:dyDescent="0.3">
      <c r="B567" t="s">
        <v>297</v>
      </c>
      <c r="C567" s="17">
        <v>0</v>
      </c>
      <c r="D567" s="17">
        <v>0</v>
      </c>
      <c r="E567" s="17">
        <v>0</v>
      </c>
      <c r="F567" s="17"/>
      <c r="G567" s="17">
        <v>0</v>
      </c>
      <c r="H567" s="17">
        <v>0</v>
      </c>
      <c r="I567" s="17">
        <v>0</v>
      </c>
      <c r="J567" s="17">
        <v>0</v>
      </c>
      <c r="K567" s="17">
        <v>0</v>
      </c>
      <c r="L567" s="17">
        <v>0</v>
      </c>
      <c r="M567" s="17"/>
      <c r="N567" s="17">
        <v>0</v>
      </c>
      <c r="O567" s="17">
        <v>0</v>
      </c>
      <c r="P567" s="17">
        <v>0</v>
      </c>
      <c r="Q567" s="17">
        <v>0</v>
      </c>
      <c r="R567" s="17">
        <v>0</v>
      </c>
    </row>
    <row r="568" spans="2:18" hidden="1" x14ac:dyDescent="0.3">
      <c r="B568" t="s">
        <v>298</v>
      </c>
      <c r="C568" s="17">
        <v>4.5749224461142804E-3</v>
      </c>
      <c r="D568" s="17">
        <v>6.3445208876786903E-3</v>
      </c>
      <c r="E568" s="17">
        <v>2.8452282554679901E-3</v>
      </c>
      <c r="F568" s="17"/>
      <c r="G568" s="17">
        <v>3.2510814249717699E-3</v>
      </c>
      <c r="H568" s="17">
        <v>3.3530049210561599E-3</v>
      </c>
      <c r="I568" s="17">
        <v>6.7489404437723801E-3</v>
      </c>
      <c r="J568" s="17">
        <v>5.5142933635357596E-3</v>
      </c>
      <c r="K568" s="17">
        <v>0</v>
      </c>
      <c r="L568" s="17">
        <v>6.9875668073079199E-3</v>
      </c>
      <c r="M568" s="17"/>
      <c r="N568" s="17">
        <v>6.5631880113426596E-3</v>
      </c>
      <c r="O568" s="17">
        <v>0</v>
      </c>
      <c r="P568" s="17">
        <v>5.6377883916951498E-3</v>
      </c>
      <c r="Q568" s="17">
        <v>4.59254655613325E-3</v>
      </c>
      <c r="R568" s="17">
        <v>0</v>
      </c>
    </row>
    <row r="569" spans="2:18" hidden="1" x14ac:dyDescent="0.3">
      <c r="B569" t="s">
        <v>299</v>
      </c>
      <c r="C569" s="17">
        <v>0</v>
      </c>
      <c r="D569" s="17">
        <v>0</v>
      </c>
      <c r="E569" s="17">
        <v>0</v>
      </c>
      <c r="F569" s="17"/>
      <c r="G569" s="17">
        <v>0</v>
      </c>
      <c r="H569" s="17">
        <v>0</v>
      </c>
      <c r="I569" s="17">
        <v>0</v>
      </c>
      <c r="J569" s="17">
        <v>0</v>
      </c>
      <c r="K569" s="17">
        <v>0</v>
      </c>
      <c r="L569" s="17">
        <v>0</v>
      </c>
      <c r="M569" s="17"/>
      <c r="N569" s="17">
        <v>0</v>
      </c>
      <c r="O569" s="17">
        <v>0</v>
      </c>
      <c r="P569" s="17">
        <v>0</v>
      </c>
      <c r="Q569" s="17">
        <v>0</v>
      </c>
      <c r="R569" s="17">
        <v>0</v>
      </c>
    </row>
    <row r="570" spans="2:18" hidden="1" x14ac:dyDescent="0.3">
      <c r="B570" t="s">
        <v>300</v>
      </c>
      <c r="C570" s="17">
        <v>4.9493072203759603E-4</v>
      </c>
      <c r="D570" s="17">
        <v>0</v>
      </c>
      <c r="E570" s="17">
        <v>9.78700810535179E-4</v>
      </c>
      <c r="F570" s="17"/>
      <c r="G570" s="17">
        <v>0</v>
      </c>
      <c r="H570" s="17">
        <v>0</v>
      </c>
      <c r="I570" s="17">
        <v>0</v>
      </c>
      <c r="J570" s="17">
        <v>0</v>
      </c>
      <c r="K570" s="17">
        <v>3.5156957392031602E-3</v>
      </c>
      <c r="L570" s="17">
        <v>0</v>
      </c>
      <c r="M570" s="17"/>
      <c r="N570" s="17">
        <v>2.3245646938781701E-3</v>
      </c>
      <c r="O570" s="17">
        <v>0</v>
      </c>
      <c r="P570" s="17">
        <v>0</v>
      </c>
      <c r="Q570" s="17">
        <v>0</v>
      </c>
      <c r="R570" s="17">
        <v>0</v>
      </c>
    </row>
    <row r="571" spans="2:18" hidden="1" x14ac:dyDescent="0.3">
      <c r="B571" t="s">
        <v>301</v>
      </c>
      <c r="C571" s="17">
        <v>5.0410034591537995E-4</v>
      </c>
      <c r="D571" s="17">
        <v>0</v>
      </c>
      <c r="E571" s="17">
        <v>9.9683328427724706E-4</v>
      </c>
      <c r="F571" s="17"/>
      <c r="G571" s="17">
        <v>3.6405090135845598E-3</v>
      </c>
      <c r="H571" s="17">
        <v>0</v>
      </c>
      <c r="I571" s="17">
        <v>0</v>
      </c>
      <c r="J571" s="17">
        <v>0</v>
      </c>
      <c r="K571" s="17">
        <v>0</v>
      </c>
      <c r="L571" s="17">
        <v>0</v>
      </c>
      <c r="M571" s="17"/>
      <c r="N571" s="17">
        <v>0</v>
      </c>
      <c r="O571" s="17">
        <v>2.1525818660054598E-3</v>
      </c>
      <c r="P571" s="17">
        <v>0</v>
      </c>
      <c r="Q571" s="17">
        <v>0</v>
      </c>
      <c r="R571" s="17">
        <v>0</v>
      </c>
    </row>
    <row r="572" spans="2:18" hidden="1" x14ac:dyDescent="0.3">
      <c r="B572" t="s">
        <v>302</v>
      </c>
      <c r="C572" s="17">
        <v>0</v>
      </c>
      <c r="D572" s="17">
        <v>0</v>
      </c>
      <c r="E572" s="17">
        <v>0</v>
      </c>
      <c r="F572" s="17"/>
      <c r="G572" s="17">
        <v>0</v>
      </c>
      <c r="H572" s="17">
        <v>0</v>
      </c>
      <c r="I572" s="17">
        <v>0</v>
      </c>
      <c r="J572" s="17">
        <v>0</v>
      </c>
      <c r="K572" s="17">
        <v>0</v>
      </c>
      <c r="L572" s="17">
        <v>0</v>
      </c>
      <c r="M572" s="17"/>
      <c r="N572" s="17">
        <v>0</v>
      </c>
      <c r="O572" s="17">
        <v>0</v>
      </c>
      <c r="P572" s="17">
        <v>0</v>
      </c>
      <c r="Q572" s="17">
        <v>0</v>
      </c>
      <c r="R572" s="17">
        <v>0</v>
      </c>
    </row>
    <row r="573" spans="2:18" hidden="1" x14ac:dyDescent="0.3">
      <c r="B573" t="s">
        <v>303</v>
      </c>
      <c r="C573" s="17">
        <v>0</v>
      </c>
      <c r="D573" s="17">
        <v>0</v>
      </c>
      <c r="E573" s="17">
        <v>0</v>
      </c>
      <c r="F573" s="17"/>
      <c r="G573" s="17">
        <v>0</v>
      </c>
      <c r="H573" s="17">
        <v>0</v>
      </c>
      <c r="I573" s="17">
        <v>0</v>
      </c>
      <c r="J573" s="17">
        <v>0</v>
      </c>
      <c r="K573" s="17">
        <v>0</v>
      </c>
      <c r="L573" s="17">
        <v>0</v>
      </c>
      <c r="M573" s="17"/>
      <c r="N573" s="17">
        <v>0</v>
      </c>
      <c r="O573" s="17">
        <v>0</v>
      </c>
      <c r="P573" s="17">
        <v>0</v>
      </c>
      <c r="Q573" s="17">
        <v>0</v>
      </c>
      <c r="R573" s="17">
        <v>0</v>
      </c>
    </row>
    <row r="574" spans="2:18" hidden="1" x14ac:dyDescent="0.3">
      <c r="B574" t="s">
        <v>304</v>
      </c>
      <c r="C574" s="17">
        <v>0</v>
      </c>
      <c r="D574" s="17">
        <v>0</v>
      </c>
      <c r="E574" s="17">
        <v>0</v>
      </c>
      <c r="F574" s="17"/>
      <c r="G574" s="17">
        <v>0</v>
      </c>
      <c r="H574" s="17">
        <v>0</v>
      </c>
      <c r="I574" s="17">
        <v>0</v>
      </c>
      <c r="J574" s="17">
        <v>0</v>
      </c>
      <c r="K574" s="17">
        <v>0</v>
      </c>
      <c r="L574" s="17">
        <v>0</v>
      </c>
      <c r="M574" s="17"/>
      <c r="N574" s="17">
        <v>0</v>
      </c>
      <c r="O574" s="17">
        <v>0</v>
      </c>
      <c r="P574" s="17">
        <v>0</v>
      </c>
      <c r="Q574" s="17">
        <v>0</v>
      </c>
      <c r="R574" s="17">
        <v>0</v>
      </c>
    </row>
    <row r="575" spans="2:18" hidden="1" x14ac:dyDescent="0.3">
      <c r="B575" t="s">
        <v>305</v>
      </c>
      <c r="C575" s="17">
        <v>9.2436135850555295E-3</v>
      </c>
      <c r="D575" s="17">
        <v>7.8741556480728808E-3</v>
      </c>
      <c r="E575" s="17">
        <v>1.0582190395644999E-2</v>
      </c>
      <c r="F575" s="17"/>
      <c r="G575" s="17">
        <v>6.6705239016422099E-3</v>
      </c>
      <c r="H575" s="17">
        <v>5.6472196484262998E-3</v>
      </c>
      <c r="I575" s="17">
        <v>6.0195830777678401E-3</v>
      </c>
      <c r="J575" s="17">
        <v>1.7347806941699E-2</v>
      </c>
      <c r="K575" s="17">
        <v>7.1594247809429598E-3</v>
      </c>
      <c r="L575" s="17">
        <v>1.12865519253697E-2</v>
      </c>
      <c r="M575" s="17"/>
      <c r="N575" s="17">
        <v>7.1507679333286701E-3</v>
      </c>
      <c r="O575" s="17">
        <v>6.16285729443813E-3</v>
      </c>
      <c r="P575" s="17">
        <v>8.79766183520099E-3</v>
      </c>
      <c r="Q575" s="17">
        <v>7.6802458077155E-3</v>
      </c>
      <c r="R575" s="17">
        <v>0</v>
      </c>
    </row>
    <row r="576" spans="2:18" hidden="1" x14ac:dyDescent="0.3">
      <c r="B576" t="s">
        <v>306</v>
      </c>
      <c r="C576" s="17">
        <v>1.45070693910575E-2</v>
      </c>
      <c r="D576" s="17">
        <v>8.3193102408556496E-3</v>
      </c>
      <c r="E576" s="17">
        <v>2.0555295250569702E-2</v>
      </c>
      <c r="F576" s="17"/>
      <c r="G576" s="17">
        <v>1.7475339545332501E-2</v>
      </c>
      <c r="H576" s="17">
        <v>1.7834239640022401E-2</v>
      </c>
      <c r="I576" s="17">
        <v>1.21008829585305E-2</v>
      </c>
      <c r="J576" s="17">
        <v>1.4661531291329801E-2</v>
      </c>
      <c r="K576" s="17">
        <v>2.1677444319531201E-2</v>
      </c>
      <c r="L576" s="17">
        <v>6.8441935767840001E-3</v>
      </c>
      <c r="M576" s="17"/>
      <c r="N576" s="17">
        <v>1.6370125063399799E-2</v>
      </c>
      <c r="O576" s="17">
        <v>1.2591525822704499E-2</v>
      </c>
      <c r="P576" s="17">
        <v>2.0271532833638702E-2</v>
      </c>
      <c r="Q576" s="17">
        <v>1.6342682213520199E-2</v>
      </c>
      <c r="R576" s="17">
        <v>0</v>
      </c>
    </row>
    <row r="577" spans="2:18" hidden="1" x14ac:dyDescent="0.3">
      <c r="B577" t="s">
        <v>307</v>
      </c>
      <c r="C577" s="17">
        <v>0</v>
      </c>
      <c r="D577" s="17">
        <v>0</v>
      </c>
      <c r="E577" s="17">
        <v>0</v>
      </c>
      <c r="F577" s="17"/>
      <c r="G577" s="17">
        <v>0</v>
      </c>
      <c r="H577" s="17">
        <v>0</v>
      </c>
      <c r="I577" s="17">
        <v>0</v>
      </c>
      <c r="J577" s="17">
        <v>0</v>
      </c>
      <c r="K577" s="17">
        <v>0</v>
      </c>
      <c r="L577" s="17">
        <v>0</v>
      </c>
      <c r="M577" s="17"/>
      <c r="N577" s="17">
        <v>0</v>
      </c>
      <c r="O577" s="17">
        <v>0</v>
      </c>
      <c r="P577" s="17">
        <v>0</v>
      </c>
      <c r="Q577" s="17">
        <v>0</v>
      </c>
      <c r="R577" s="17">
        <v>0</v>
      </c>
    </row>
    <row r="578" spans="2:18" hidden="1" x14ac:dyDescent="0.3">
      <c r="B578" t="s">
        <v>308</v>
      </c>
      <c r="C578" s="17">
        <v>4.64028428301955E-4</v>
      </c>
      <c r="D578" s="17">
        <v>9.3876204769273897E-4</v>
      </c>
      <c r="E578" s="17">
        <v>0</v>
      </c>
      <c r="F578" s="17"/>
      <c r="G578" s="17">
        <v>0</v>
      </c>
      <c r="H578" s="17">
        <v>0</v>
      </c>
      <c r="I578" s="17">
        <v>0</v>
      </c>
      <c r="J578" s="17">
        <v>2.7175946647728598E-3</v>
      </c>
      <c r="K578" s="17">
        <v>0</v>
      </c>
      <c r="L578" s="17">
        <v>0</v>
      </c>
      <c r="M578" s="17"/>
      <c r="N578" s="17">
        <v>0</v>
      </c>
      <c r="O578" s="17">
        <v>0</v>
      </c>
      <c r="P578" s="17">
        <v>0</v>
      </c>
      <c r="Q578" s="17">
        <v>3.6839952832888002E-3</v>
      </c>
      <c r="R578" s="17">
        <v>0</v>
      </c>
    </row>
    <row r="579" spans="2:18" hidden="1" x14ac:dyDescent="0.3">
      <c r="B579" t="s">
        <v>309</v>
      </c>
      <c r="C579" s="17">
        <v>0</v>
      </c>
      <c r="D579" s="17">
        <v>0</v>
      </c>
      <c r="E579" s="17">
        <v>0</v>
      </c>
      <c r="F579" s="17"/>
      <c r="G579" s="17">
        <v>0</v>
      </c>
      <c r="H579" s="17">
        <v>0</v>
      </c>
      <c r="I579" s="17">
        <v>0</v>
      </c>
      <c r="J579" s="17">
        <v>0</v>
      </c>
      <c r="K579" s="17">
        <v>0</v>
      </c>
      <c r="L579" s="17">
        <v>0</v>
      </c>
      <c r="M579" s="17"/>
      <c r="N579" s="17">
        <v>0</v>
      </c>
      <c r="O579" s="17">
        <v>0</v>
      </c>
      <c r="P579" s="17">
        <v>0</v>
      </c>
      <c r="Q579" s="17">
        <v>0</v>
      </c>
      <c r="R579" s="17">
        <v>0</v>
      </c>
    </row>
    <row r="580" spans="2:18" hidden="1" x14ac:dyDescent="0.3">
      <c r="B580" t="s">
        <v>310</v>
      </c>
      <c r="C580" s="17">
        <v>0</v>
      </c>
      <c r="D580" s="17">
        <v>0</v>
      </c>
      <c r="E580" s="17">
        <v>0</v>
      </c>
      <c r="F580" s="17"/>
      <c r="G580" s="17">
        <v>0</v>
      </c>
      <c r="H580" s="17">
        <v>0</v>
      </c>
      <c r="I580" s="17">
        <v>0</v>
      </c>
      <c r="J580" s="17">
        <v>0</v>
      </c>
      <c r="K580" s="17">
        <v>0</v>
      </c>
      <c r="L580" s="17">
        <v>0</v>
      </c>
      <c r="M580" s="17"/>
      <c r="N580" s="17">
        <v>0</v>
      </c>
      <c r="O580" s="17">
        <v>0</v>
      </c>
      <c r="P580" s="17">
        <v>0</v>
      </c>
      <c r="Q580" s="17">
        <v>0</v>
      </c>
      <c r="R580" s="17">
        <v>0</v>
      </c>
    </row>
    <row r="581" spans="2:18" hidden="1" x14ac:dyDescent="0.3">
      <c r="B581" t="s">
        <v>311</v>
      </c>
      <c r="C581" s="17">
        <v>4.9718447847710897E-4</v>
      </c>
      <c r="D581" s="17">
        <v>0</v>
      </c>
      <c r="E581" s="17">
        <v>9.8315750145349409E-4</v>
      </c>
      <c r="F581" s="17"/>
      <c r="G581" s="17">
        <v>3.59056404141823E-3</v>
      </c>
      <c r="H581" s="17">
        <v>0</v>
      </c>
      <c r="I581" s="17">
        <v>0</v>
      </c>
      <c r="J581" s="17">
        <v>0</v>
      </c>
      <c r="K581" s="17">
        <v>0</v>
      </c>
      <c r="L581" s="17">
        <v>0</v>
      </c>
      <c r="M581" s="17"/>
      <c r="N581" s="17">
        <v>0</v>
      </c>
      <c r="O581" s="17">
        <v>2.12305010520437E-3</v>
      </c>
      <c r="P581" s="17">
        <v>0</v>
      </c>
      <c r="Q581" s="17">
        <v>0</v>
      </c>
      <c r="R581" s="17">
        <v>0</v>
      </c>
    </row>
    <row r="582" spans="2:18" hidden="1" x14ac:dyDescent="0.3">
      <c r="B582" t="s">
        <v>312</v>
      </c>
      <c r="C582" s="17">
        <v>0</v>
      </c>
      <c r="D582" s="17">
        <v>0</v>
      </c>
      <c r="E582" s="17">
        <v>0</v>
      </c>
      <c r="F582" s="17"/>
      <c r="G582" s="17">
        <v>0</v>
      </c>
      <c r="H582" s="17">
        <v>0</v>
      </c>
      <c r="I582" s="17">
        <v>0</v>
      </c>
      <c r="J582" s="17">
        <v>0</v>
      </c>
      <c r="K582" s="17">
        <v>0</v>
      </c>
      <c r="L582" s="17">
        <v>0</v>
      </c>
      <c r="M582" s="17"/>
      <c r="N582" s="17">
        <v>0</v>
      </c>
      <c r="O582" s="17">
        <v>0</v>
      </c>
      <c r="P582" s="17">
        <v>0</v>
      </c>
      <c r="Q582" s="17">
        <v>0</v>
      </c>
      <c r="R582" s="17">
        <v>0</v>
      </c>
    </row>
    <row r="583" spans="2:18" hidden="1" x14ac:dyDescent="0.3">
      <c r="B583" t="s">
        <v>313</v>
      </c>
      <c r="C583" s="17">
        <v>0</v>
      </c>
      <c r="D583" s="17">
        <v>0</v>
      </c>
      <c r="E583" s="17">
        <v>0</v>
      </c>
      <c r="F583" s="17"/>
      <c r="G583" s="17">
        <v>0</v>
      </c>
      <c r="H583" s="17">
        <v>0</v>
      </c>
      <c r="I583" s="17">
        <v>0</v>
      </c>
      <c r="J583" s="17">
        <v>0</v>
      </c>
      <c r="K583" s="17">
        <v>0</v>
      </c>
      <c r="L583" s="17">
        <v>0</v>
      </c>
      <c r="M583" s="17"/>
      <c r="N583" s="17">
        <v>0</v>
      </c>
      <c r="O583" s="17">
        <v>0</v>
      </c>
      <c r="P583" s="17">
        <v>0</v>
      </c>
      <c r="Q583" s="17">
        <v>0</v>
      </c>
      <c r="R583" s="17">
        <v>0</v>
      </c>
    </row>
    <row r="584" spans="2:18" hidden="1" x14ac:dyDescent="0.3">
      <c r="B584" t="s">
        <v>314</v>
      </c>
      <c r="C584" s="17">
        <v>0</v>
      </c>
      <c r="D584" s="17">
        <v>0</v>
      </c>
      <c r="E584" s="17">
        <v>0</v>
      </c>
      <c r="F584" s="17"/>
      <c r="G584" s="17">
        <v>0</v>
      </c>
      <c r="H584" s="17">
        <v>0</v>
      </c>
      <c r="I584" s="17">
        <v>0</v>
      </c>
      <c r="J584" s="17">
        <v>0</v>
      </c>
      <c r="K584" s="17">
        <v>0</v>
      </c>
      <c r="L584" s="17">
        <v>0</v>
      </c>
      <c r="M584" s="17"/>
      <c r="N584" s="17">
        <v>0</v>
      </c>
      <c r="O584" s="17">
        <v>0</v>
      </c>
      <c r="P584" s="17">
        <v>0</v>
      </c>
      <c r="Q584" s="17">
        <v>0</v>
      </c>
      <c r="R584" s="17">
        <v>0</v>
      </c>
    </row>
    <row r="585" spans="2:18" hidden="1" x14ac:dyDescent="0.3">
      <c r="B585" t="s">
        <v>315</v>
      </c>
      <c r="C585" s="17">
        <v>4.6244608749827201E-4</v>
      </c>
      <c r="D585" s="17">
        <v>9.3556086129463804E-4</v>
      </c>
      <c r="E585" s="17">
        <v>0</v>
      </c>
      <c r="F585" s="17"/>
      <c r="G585" s="17">
        <v>3.33969052684796E-3</v>
      </c>
      <c r="H585" s="17">
        <v>0</v>
      </c>
      <c r="I585" s="17">
        <v>0</v>
      </c>
      <c r="J585" s="17">
        <v>0</v>
      </c>
      <c r="K585" s="17">
        <v>0</v>
      </c>
      <c r="L585" s="17">
        <v>0</v>
      </c>
      <c r="M585" s="17"/>
      <c r="N585" s="17">
        <v>2.1719925637166599E-3</v>
      </c>
      <c r="O585" s="17">
        <v>0</v>
      </c>
      <c r="P585" s="17">
        <v>0</v>
      </c>
      <c r="Q585" s="17">
        <v>0</v>
      </c>
      <c r="R585" s="17">
        <v>0</v>
      </c>
    </row>
    <row r="586" spans="2:18" hidden="1" x14ac:dyDescent="0.3">
      <c r="B586" t="s">
        <v>316</v>
      </c>
      <c r="C586" s="17">
        <v>0</v>
      </c>
      <c r="D586" s="17">
        <v>0</v>
      </c>
      <c r="E586" s="17">
        <v>0</v>
      </c>
      <c r="F586" s="17"/>
      <c r="G586" s="17">
        <v>0</v>
      </c>
      <c r="H586" s="17">
        <v>0</v>
      </c>
      <c r="I586" s="17">
        <v>0</v>
      </c>
      <c r="J586" s="17">
        <v>0</v>
      </c>
      <c r="K586" s="17">
        <v>0</v>
      </c>
      <c r="L586" s="17">
        <v>0</v>
      </c>
      <c r="M586" s="17"/>
      <c r="N586" s="17">
        <v>0</v>
      </c>
      <c r="O586" s="17">
        <v>0</v>
      </c>
      <c r="P586" s="17">
        <v>0</v>
      </c>
      <c r="Q586" s="17">
        <v>0</v>
      </c>
      <c r="R586" s="17">
        <v>0</v>
      </c>
    </row>
    <row r="587" spans="2:18" hidden="1" x14ac:dyDescent="0.3">
      <c r="B587" t="s">
        <v>317</v>
      </c>
      <c r="C587" s="17">
        <v>5.0920009219624404E-4</v>
      </c>
      <c r="D587" s="17">
        <v>0</v>
      </c>
      <c r="E587" s="17">
        <v>1.00691777811925E-3</v>
      </c>
      <c r="F587" s="17"/>
      <c r="G587" s="17">
        <v>0</v>
      </c>
      <c r="H587" s="17">
        <v>0</v>
      </c>
      <c r="I587" s="17">
        <v>2.9909168582627601E-3</v>
      </c>
      <c r="J587" s="17">
        <v>0</v>
      </c>
      <c r="K587" s="17">
        <v>0</v>
      </c>
      <c r="L587" s="17">
        <v>0</v>
      </c>
      <c r="M587" s="17"/>
      <c r="N587" s="17">
        <v>0</v>
      </c>
      <c r="O587" s="17">
        <v>0</v>
      </c>
      <c r="P587" s="17">
        <v>1.8757101750668699E-3</v>
      </c>
      <c r="Q587" s="17">
        <v>0</v>
      </c>
      <c r="R587" s="17">
        <v>0</v>
      </c>
    </row>
    <row r="588" spans="2:18" hidden="1" x14ac:dyDescent="0.3">
      <c r="B588" t="s">
        <v>318</v>
      </c>
      <c r="C588" s="17">
        <v>0</v>
      </c>
      <c r="D588" s="17">
        <v>0</v>
      </c>
      <c r="E588" s="17">
        <v>0</v>
      </c>
      <c r="F588" s="17"/>
      <c r="G588" s="17">
        <v>0</v>
      </c>
      <c r="H588" s="17">
        <v>0</v>
      </c>
      <c r="I588" s="17">
        <v>0</v>
      </c>
      <c r="J588" s="17">
        <v>0</v>
      </c>
      <c r="K588" s="17">
        <v>0</v>
      </c>
      <c r="L588" s="17">
        <v>0</v>
      </c>
      <c r="M588" s="17"/>
      <c r="N588" s="17">
        <v>0</v>
      </c>
      <c r="O588" s="17">
        <v>0</v>
      </c>
      <c r="P588" s="17">
        <v>0</v>
      </c>
      <c r="Q588" s="17">
        <v>0</v>
      </c>
      <c r="R588" s="17">
        <v>0</v>
      </c>
    </row>
    <row r="589" spans="2:18" hidden="1" x14ac:dyDescent="0.3">
      <c r="B589" t="s">
        <v>319</v>
      </c>
      <c r="C589" s="17">
        <v>0</v>
      </c>
      <c r="D589" s="17">
        <v>0</v>
      </c>
      <c r="E589" s="17">
        <v>0</v>
      </c>
      <c r="F589" s="17"/>
      <c r="G589" s="17">
        <v>0</v>
      </c>
      <c r="H589" s="17">
        <v>0</v>
      </c>
      <c r="I589" s="17">
        <v>0</v>
      </c>
      <c r="J589" s="17">
        <v>0</v>
      </c>
      <c r="K589" s="17">
        <v>0</v>
      </c>
      <c r="L589" s="17">
        <v>0</v>
      </c>
      <c r="M589" s="17"/>
      <c r="N589" s="17">
        <v>0</v>
      </c>
      <c r="O589" s="17">
        <v>0</v>
      </c>
      <c r="P589" s="17">
        <v>0</v>
      </c>
      <c r="Q589" s="17">
        <v>0</v>
      </c>
      <c r="R589" s="17">
        <v>0</v>
      </c>
    </row>
    <row r="590" spans="2:18" hidden="1" x14ac:dyDescent="0.3">
      <c r="B590" t="s">
        <v>320</v>
      </c>
      <c r="C590" s="17">
        <v>5.2798768966185405E-4</v>
      </c>
      <c r="D590" s="17">
        <v>1.0681561181871901E-3</v>
      </c>
      <c r="E590" s="17">
        <v>0</v>
      </c>
      <c r="F590" s="17"/>
      <c r="G590" s="17">
        <v>0</v>
      </c>
      <c r="H590" s="17">
        <v>3.0982887041314201E-3</v>
      </c>
      <c r="I590" s="17">
        <v>0</v>
      </c>
      <c r="J590" s="17">
        <v>0</v>
      </c>
      <c r="K590" s="17">
        <v>0</v>
      </c>
      <c r="L590" s="17">
        <v>0</v>
      </c>
      <c r="M590" s="17"/>
      <c r="N590" s="17">
        <v>0</v>
      </c>
      <c r="O590" s="17">
        <v>0</v>
      </c>
      <c r="P590" s="17">
        <v>1.9449169334146701E-3</v>
      </c>
      <c r="Q590" s="17">
        <v>0</v>
      </c>
      <c r="R590" s="17">
        <v>0</v>
      </c>
    </row>
    <row r="591" spans="2:18" hidden="1" x14ac:dyDescent="0.3">
      <c r="B591" t="s">
        <v>321</v>
      </c>
      <c r="C591" s="17">
        <v>1.06759412761766E-3</v>
      </c>
      <c r="D591" s="17">
        <v>2.1598177788687799E-3</v>
      </c>
      <c r="E591" s="17">
        <v>0</v>
      </c>
      <c r="F591" s="17"/>
      <c r="G591" s="17">
        <v>0</v>
      </c>
      <c r="H591" s="17">
        <v>3.1469852208452199E-3</v>
      </c>
      <c r="I591" s="17">
        <v>3.12077291580701E-3</v>
      </c>
      <c r="J591" s="17">
        <v>0</v>
      </c>
      <c r="K591" s="17">
        <v>0</v>
      </c>
      <c r="L591" s="17">
        <v>0</v>
      </c>
      <c r="M591" s="17"/>
      <c r="N591" s="17">
        <v>0</v>
      </c>
      <c r="O591" s="17">
        <v>2.26876222772108E-3</v>
      </c>
      <c r="P591" s="17">
        <v>0</v>
      </c>
      <c r="Q591" s="17">
        <v>0</v>
      </c>
      <c r="R591" s="17">
        <v>3.0799557333001701E-2</v>
      </c>
    </row>
    <row r="592" spans="2:18" hidden="1" x14ac:dyDescent="0.3">
      <c r="B592" t="s">
        <v>322</v>
      </c>
      <c r="C592" s="17">
        <v>1.94022473086343E-3</v>
      </c>
      <c r="D592" s="17">
        <v>2.8733199115179402E-3</v>
      </c>
      <c r="E592" s="17">
        <v>1.0281707442701101E-3</v>
      </c>
      <c r="F592" s="17"/>
      <c r="G592" s="17">
        <v>3.4136886504593901E-3</v>
      </c>
      <c r="H592" s="17">
        <v>3.05110949797566E-3</v>
      </c>
      <c r="I592" s="17">
        <v>0</v>
      </c>
      <c r="J592" s="17">
        <v>0</v>
      </c>
      <c r="K592" s="17">
        <v>0</v>
      </c>
      <c r="L592" s="17">
        <v>4.5264982346123299E-3</v>
      </c>
      <c r="M592" s="17"/>
      <c r="N592" s="17">
        <v>0</v>
      </c>
      <c r="O592" s="17">
        <v>0</v>
      </c>
      <c r="P592" s="17">
        <v>0</v>
      </c>
      <c r="Q592" s="17">
        <v>0</v>
      </c>
      <c r="R592" s="17">
        <v>0</v>
      </c>
    </row>
    <row r="593" spans="2:18" hidden="1" x14ac:dyDescent="0.3">
      <c r="B593" t="s">
        <v>323</v>
      </c>
      <c r="C593" s="17">
        <v>0.20582700451924399</v>
      </c>
      <c r="D593" s="17">
        <v>0.21427539875329499</v>
      </c>
      <c r="E593" s="17">
        <v>0.19756912064926899</v>
      </c>
      <c r="F593" s="17"/>
      <c r="G593" s="17">
        <v>0.20760867833883501</v>
      </c>
      <c r="H593" s="17">
        <v>0.243053229403179</v>
      </c>
      <c r="I593" s="17">
        <v>0.181949559666018</v>
      </c>
      <c r="J593" s="17">
        <v>0.18082153790567099</v>
      </c>
      <c r="K593" s="17">
        <v>0.18257127523948299</v>
      </c>
      <c r="L593" s="17">
        <v>0.22979804646514301</v>
      </c>
      <c r="M593" s="17"/>
      <c r="N593" s="17">
        <v>0.20119805883846001</v>
      </c>
      <c r="O593" s="17">
        <v>0.220774368057744</v>
      </c>
      <c r="P593" s="17">
        <v>0.18222388464721301</v>
      </c>
      <c r="Q593" s="17">
        <v>0.24009833481340601</v>
      </c>
      <c r="R593" s="17">
        <v>0.26739735906319601</v>
      </c>
    </row>
    <row r="594" spans="2:18" hidden="1" x14ac:dyDescent="0.3">
      <c r="B594" t="s">
        <v>324</v>
      </c>
      <c r="C594" s="17">
        <v>0.28525906786132499</v>
      </c>
      <c r="D594" s="17">
        <v>0.298177986344279</v>
      </c>
      <c r="E594" s="17">
        <v>0.272631469574312</v>
      </c>
      <c r="F594" s="17"/>
      <c r="G594" s="17">
        <v>0.29672644828106098</v>
      </c>
      <c r="H594" s="17">
        <v>0.27686290112370299</v>
      </c>
      <c r="I594" s="17">
        <v>0.29213998198985103</v>
      </c>
      <c r="J594" s="17">
        <v>0.29956442074621897</v>
      </c>
      <c r="K594" s="17">
        <v>0.29590299381361401</v>
      </c>
      <c r="L594" s="17">
        <v>0.26008681918565701</v>
      </c>
      <c r="M594" s="17"/>
      <c r="N594" s="17">
        <v>0.274396563479054</v>
      </c>
      <c r="O594" s="17">
        <v>0.28196292452599198</v>
      </c>
      <c r="P594" s="17">
        <v>0.30108174011299799</v>
      </c>
      <c r="Q594" s="17">
        <v>0.326552458533859</v>
      </c>
      <c r="R594" s="17">
        <v>0.224539800652303</v>
      </c>
    </row>
    <row r="595" spans="2:18" hidden="1" x14ac:dyDescent="0.3">
      <c r="B595" t="s">
        <v>325</v>
      </c>
      <c r="C595" s="17">
        <v>5.2125658760870095E-4</v>
      </c>
      <c r="D595" s="17">
        <v>1.0545386267551101E-3</v>
      </c>
      <c r="E595" s="17">
        <v>0</v>
      </c>
      <c r="F595" s="17"/>
      <c r="G595" s="17">
        <v>3.76440786235514E-3</v>
      </c>
      <c r="H595" s="17">
        <v>0</v>
      </c>
      <c r="I595" s="17">
        <v>0</v>
      </c>
      <c r="J595" s="17">
        <v>0</v>
      </c>
      <c r="K595" s="17">
        <v>0</v>
      </c>
      <c r="L595" s="17">
        <v>0</v>
      </c>
      <c r="M595" s="17"/>
      <c r="N595" s="17">
        <v>2.44821064050769E-3</v>
      </c>
      <c r="O595" s="17">
        <v>0</v>
      </c>
      <c r="P595" s="17">
        <v>0</v>
      </c>
      <c r="Q595" s="17">
        <v>0</v>
      </c>
      <c r="R595" s="17">
        <v>0</v>
      </c>
    </row>
    <row r="596" spans="2:18" hidden="1" x14ac:dyDescent="0.3">
      <c r="B596" t="s">
        <v>326</v>
      </c>
      <c r="C596" s="17">
        <v>0</v>
      </c>
      <c r="D596" s="17">
        <v>0</v>
      </c>
      <c r="E596" s="17">
        <v>0</v>
      </c>
      <c r="F596" s="17"/>
      <c r="G596" s="17">
        <v>0</v>
      </c>
      <c r="H596" s="17">
        <v>0</v>
      </c>
      <c r="I596" s="17">
        <v>0</v>
      </c>
      <c r="J596" s="17">
        <v>0</v>
      </c>
      <c r="K596" s="17">
        <v>0</v>
      </c>
      <c r="L596" s="17">
        <v>0</v>
      </c>
      <c r="M596" s="17"/>
      <c r="N596" s="17">
        <v>0</v>
      </c>
      <c r="O596" s="17">
        <v>0</v>
      </c>
      <c r="P596" s="17">
        <v>0</v>
      </c>
      <c r="Q596" s="17">
        <v>0</v>
      </c>
      <c r="R596" s="17">
        <v>0</v>
      </c>
    </row>
    <row r="597" spans="2:18" hidden="1" x14ac:dyDescent="0.3">
      <c r="B597" t="s">
        <v>327</v>
      </c>
      <c r="C597" s="17">
        <v>0</v>
      </c>
      <c r="D597" s="17">
        <v>0</v>
      </c>
      <c r="E597" s="17">
        <v>0</v>
      </c>
      <c r="F597" s="17"/>
      <c r="G597" s="17">
        <v>0</v>
      </c>
      <c r="H597" s="17">
        <v>0</v>
      </c>
      <c r="I597" s="17">
        <v>0</v>
      </c>
      <c r="J597" s="17">
        <v>0</v>
      </c>
      <c r="K597" s="17">
        <v>0</v>
      </c>
      <c r="L597" s="17">
        <v>0</v>
      </c>
      <c r="M597" s="17"/>
      <c r="N597" s="17">
        <v>0</v>
      </c>
      <c r="O597" s="17">
        <v>0</v>
      </c>
      <c r="P597" s="17">
        <v>0</v>
      </c>
      <c r="Q597" s="17">
        <v>0</v>
      </c>
      <c r="R597" s="17">
        <v>0</v>
      </c>
    </row>
    <row r="598" spans="2:18" hidden="1" x14ac:dyDescent="0.3">
      <c r="B598" t="s">
        <v>328</v>
      </c>
      <c r="C598" s="17">
        <v>0</v>
      </c>
      <c r="D598" s="17">
        <v>0</v>
      </c>
      <c r="E598" s="17">
        <v>0</v>
      </c>
      <c r="F598" s="17"/>
      <c r="G598" s="17">
        <v>0</v>
      </c>
      <c r="H598" s="17">
        <v>0</v>
      </c>
      <c r="I598" s="17">
        <v>0</v>
      </c>
      <c r="J598" s="17">
        <v>0</v>
      </c>
      <c r="K598" s="17">
        <v>0</v>
      </c>
      <c r="L598" s="17">
        <v>0</v>
      </c>
      <c r="M598" s="17"/>
      <c r="N598" s="17">
        <v>0</v>
      </c>
      <c r="O598" s="17">
        <v>0</v>
      </c>
      <c r="P598" s="17">
        <v>0</v>
      </c>
      <c r="Q598" s="17">
        <v>0</v>
      </c>
      <c r="R598" s="17">
        <v>0</v>
      </c>
    </row>
    <row r="599" spans="2:18" hidden="1" x14ac:dyDescent="0.3">
      <c r="B599" t="s">
        <v>329</v>
      </c>
      <c r="C599" s="17">
        <v>0</v>
      </c>
      <c r="D599" s="17">
        <v>0</v>
      </c>
      <c r="E599" s="17">
        <v>0</v>
      </c>
      <c r="F599" s="17"/>
      <c r="G599" s="17">
        <v>0</v>
      </c>
      <c r="H599" s="17">
        <v>0</v>
      </c>
      <c r="I599" s="17">
        <v>0</v>
      </c>
      <c r="J599" s="17">
        <v>0</v>
      </c>
      <c r="K599" s="17">
        <v>0</v>
      </c>
      <c r="L599" s="17">
        <v>0</v>
      </c>
      <c r="M599" s="17"/>
      <c r="N599" s="17">
        <v>0</v>
      </c>
      <c r="O599" s="17">
        <v>0</v>
      </c>
      <c r="P599" s="17">
        <v>0</v>
      </c>
      <c r="Q599" s="17">
        <v>0</v>
      </c>
      <c r="R599" s="17">
        <v>0</v>
      </c>
    </row>
    <row r="600" spans="2:18" hidden="1" x14ac:dyDescent="0.3">
      <c r="B600" t="s">
        <v>330</v>
      </c>
      <c r="C600" s="17">
        <v>0</v>
      </c>
      <c r="D600" s="17">
        <v>0</v>
      </c>
      <c r="E600" s="17">
        <v>0</v>
      </c>
      <c r="F600" s="17"/>
      <c r="G600" s="17">
        <v>0</v>
      </c>
      <c r="H600" s="17">
        <v>0</v>
      </c>
      <c r="I600" s="17">
        <v>0</v>
      </c>
      <c r="J600" s="17">
        <v>0</v>
      </c>
      <c r="K600" s="17">
        <v>0</v>
      </c>
      <c r="L600" s="17">
        <v>0</v>
      </c>
      <c r="M600" s="17"/>
      <c r="N600" s="17">
        <v>0</v>
      </c>
      <c r="O600" s="17">
        <v>0</v>
      </c>
      <c r="P600" s="17">
        <v>0</v>
      </c>
      <c r="Q600" s="17">
        <v>0</v>
      </c>
      <c r="R600" s="17">
        <v>0</v>
      </c>
    </row>
    <row r="601" spans="2:18" hidden="1" x14ac:dyDescent="0.3">
      <c r="B601" t="s">
        <v>331</v>
      </c>
      <c r="C601" s="17">
        <v>0</v>
      </c>
      <c r="D601" s="17">
        <v>0</v>
      </c>
      <c r="E601" s="17">
        <v>0</v>
      </c>
      <c r="F601" s="17"/>
      <c r="G601" s="17">
        <v>0</v>
      </c>
      <c r="H601" s="17">
        <v>0</v>
      </c>
      <c r="I601" s="17">
        <v>0</v>
      </c>
      <c r="J601" s="17">
        <v>0</v>
      </c>
      <c r="K601" s="17">
        <v>0</v>
      </c>
      <c r="L601" s="17">
        <v>0</v>
      </c>
      <c r="M601" s="17"/>
      <c r="N601" s="17">
        <v>0</v>
      </c>
      <c r="O601" s="17">
        <v>0</v>
      </c>
      <c r="P601" s="17">
        <v>0</v>
      </c>
      <c r="Q601" s="17">
        <v>0</v>
      </c>
      <c r="R601" s="17">
        <v>0</v>
      </c>
    </row>
    <row r="602" spans="2:18" hidden="1" x14ac:dyDescent="0.3">
      <c r="B602" t="s">
        <v>332</v>
      </c>
      <c r="C602" s="17">
        <v>4.6315076951536301E-4</v>
      </c>
      <c r="D602" s="17">
        <v>9.36986482426854E-4</v>
      </c>
      <c r="E602" s="17">
        <v>0</v>
      </c>
      <c r="F602" s="17"/>
      <c r="G602" s="17">
        <v>0</v>
      </c>
      <c r="H602" s="17">
        <v>0</v>
      </c>
      <c r="I602" s="17">
        <v>0</v>
      </c>
      <c r="J602" s="17">
        <v>0</v>
      </c>
      <c r="K602" s="17">
        <v>0</v>
      </c>
      <c r="L602" s="17">
        <v>2.2124162954420198E-3</v>
      </c>
      <c r="M602" s="17"/>
      <c r="N602" s="17">
        <v>2.1753022773076799E-3</v>
      </c>
      <c r="O602" s="17">
        <v>0</v>
      </c>
      <c r="P602" s="17">
        <v>0</v>
      </c>
      <c r="Q602" s="17">
        <v>0</v>
      </c>
      <c r="R602" s="17">
        <v>0</v>
      </c>
    </row>
    <row r="603" spans="2:18" hidden="1" x14ac:dyDescent="0.3">
      <c r="C603" s="17"/>
      <c r="D603" s="17"/>
      <c r="E603" s="17"/>
      <c r="F603" s="17"/>
      <c r="G603" s="17"/>
      <c r="H603" s="17"/>
      <c r="I603" s="17"/>
      <c r="J603" s="17"/>
      <c r="K603" s="17"/>
      <c r="L603" s="17"/>
      <c r="M603" s="17"/>
      <c r="N603" s="17"/>
      <c r="O603" s="17"/>
      <c r="P603" s="17"/>
      <c r="Q603" s="17"/>
      <c r="R603" s="17"/>
    </row>
    <row r="604" spans="2:18" hidden="1" x14ac:dyDescent="0.3">
      <c r="B604" s="6" t="s">
        <v>336</v>
      </c>
      <c r="C604" s="17"/>
      <c r="D604" s="17"/>
      <c r="E604" s="17"/>
      <c r="F604" s="17"/>
      <c r="G604" s="17"/>
      <c r="H604" s="17"/>
      <c r="I604" s="17"/>
      <c r="J604" s="17"/>
      <c r="K604" s="17"/>
      <c r="L604" s="17"/>
      <c r="M604" s="17"/>
      <c r="N604" s="17"/>
      <c r="O604" s="17"/>
      <c r="P604" s="17"/>
      <c r="Q604" s="17"/>
      <c r="R604" s="17"/>
    </row>
    <row r="605" spans="2:18" hidden="1" x14ac:dyDescent="0.3">
      <c r="B605" s="24" t="s">
        <v>49</v>
      </c>
      <c r="C605" s="17"/>
      <c r="D605" s="17"/>
      <c r="E605" s="17"/>
      <c r="F605" s="17"/>
      <c r="G605" s="17"/>
      <c r="H605" s="17"/>
      <c r="I605" s="17"/>
      <c r="J605" s="17"/>
      <c r="K605" s="17"/>
      <c r="L605" s="17"/>
      <c r="M605" s="17"/>
      <c r="N605" s="17"/>
      <c r="O605" s="17"/>
      <c r="P605" s="17"/>
      <c r="Q605" s="17"/>
      <c r="R605" s="17"/>
    </row>
    <row r="606" spans="2:18" hidden="1" x14ac:dyDescent="0.3">
      <c r="B606" t="s">
        <v>130</v>
      </c>
      <c r="C606" s="17">
        <v>1.5043182412682E-3</v>
      </c>
      <c r="D606" s="17">
        <v>0</v>
      </c>
      <c r="E606" s="17">
        <v>2.9747142710615702E-3</v>
      </c>
      <c r="F606" s="17"/>
      <c r="G606" s="17">
        <v>0</v>
      </c>
      <c r="H606" s="17">
        <v>2.8584987898875001E-3</v>
      </c>
      <c r="I606" s="17">
        <v>0</v>
      </c>
      <c r="J606" s="17">
        <v>5.95722214298739E-3</v>
      </c>
      <c r="K606" s="17">
        <v>0</v>
      </c>
      <c r="L606" s="17">
        <v>0</v>
      </c>
      <c r="M606" s="17"/>
      <c r="N606" s="17">
        <v>2.2601074282273801E-3</v>
      </c>
      <c r="O606" s="17">
        <v>0</v>
      </c>
      <c r="P606" s="17">
        <v>1.7943914307224399E-3</v>
      </c>
      <c r="Q606" s="17">
        <v>4.2552848493930904E-3</v>
      </c>
      <c r="R606" s="17">
        <v>0</v>
      </c>
    </row>
    <row r="607" spans="2:18" hidden="1" x14ac:dyDescent="0.3">
      <c r="B607" t="s">
        <v>131</v>
      </c>
      <c r="C607" s="17">
        <v>3.4275637167325199E-3</v>
      </c>
      <c r="D607" s="17">
        <v>1.07885209900702E-3</v>
      </c>
      <c r="E607" s="17">
        <v>5.7233121448853697E-3</v>
      </c>
      <c r="F607" s="17"/>
      <c r="G607" s="17">
        <v>6.7100962995648699E-3</v>
      </c>
      <c r="H607" s="17">
        <v>0</v>
      </c>
      <c r="I607" s="17">
        <v>1.17183040345106E-2</v>
      </c>
      <c r="J607" s="17">
        <v>0</v>
      </c>
      <c r="K607" s="17">
        <v>3.5757916513051401E-3</v>
      </c>
      <c r="L607" s="17">
        <v>0</v>
      </c>
      <c r="M607" s="17"/>
      <c r="N607" s="17">
        <v>7.1370444440388096E-3</v>
      </c>
      <c r="O607" s="17">
        <v>1.8597830840053099E-3</v>
      </c>
      <c r="P607" s="17">
        <v>3.6803941173554002E-3</v>
      </c>
      <c r="Q607" s="17">
        <v>3.7579363610755201E-3</v>
      </c>
      <c r="R607" s="17">
        <v>0</v>
      </c>
    </row>
    <row r="608" spans="2:18" hidden="1" x14ac:dyDescent="0.3">
      <c r="B608" t="s">
        <v>132</v>
      </c>
      <c r="C608" s="17">
        <v>2.0994117173233099E-3</v>
      </c>
      <c r="D608" s="17">
        <v>3.2313631378673101E-3</v>
      </c>
      <c r="E608" s="17">
        <v>9.9298567725635196E-4</v>
      </c>
      <c r="F608" s="17"/>
      <c r="G608" s="17">
        <v>0</v>
      </c>
      <c r="H608" s="17">
        <v>6.2997022941480296E-3</v>
      </c>
      <c r="I608" s="17">
        <v>3.2313531655451299E-3</v>
      </c>
      <c r="J608" s="17">
        <v>2.7861161935214601E-3</v>
      </c>
      <c r="K608" s="17">
        <v>0</v>
      </c>
      <c r="L608" s="17">
        <v>0</v>
      </c>
      <c r="M608" s="17"/>
      <c r="N608" s="17">
        <v>0</v>
      </c>
      <c r="O608" s="17">
        <v>2.3491526632016899E-3</v>
      </c>
      <c r="P608" s="17">
        <v>5.7069820891970397E-3</v>
      </c>
      <c r="Q608" s="17">
        <v>0</v>
      </c>
      <c r="R608" s="17">
        <v>0</v>
      </c>
    </row>
    <row r="609" spans="2:18" hidden="1" x14ac:dyDescent="0.3">
      <c r="B609" t="s">
        <v>133</v>
      </c>
      <c r="C609" s="17">
        <v>1.9876257470700198E-3</v>
      </c>
      <c r="D609" s="17">
        <v>2.1288885691720101E-3</v>
      </c>
      <c r="E609" s="17">
        <v>1.84954838612473E-3</v>
      </c>
      <c r="F609" s="17"/>
      <c r="G609" s="17">
        <v>3.2882189768532401E-3</v>
      </c>
      <c r="H609" s="17">
        <v>0</v>
      </c>
      <c r="I609" s="17">
        <v>6.2171864177447697E-3</v>
      </c>
      <c r="J609" s="17">
        <v>2.77504588357052E-3</v>
      </c>
      <c r="K609" s="17">
        <v>0</v>
      </c>
      <c r="L609" s="17">
        <v>0</v>
      </c>
      <c r="M609" s="17"/>
      <c r="N609" s="17">
        <v>0</v>
      </c>
      <c r="O609" s="17">
        <v>2.0233581216700701E-3</v>
      </c>
      <c r="P609" s="17">
        <v>3.8080980200213099E-3</v>
      </c>
      <c r="Q609" s="17">
        <v>3.8108043660767701E-3</v>
      </c>
      <c r="R609" s="17">
        <v>0</v>
      </c>
    </row>
    <row r="610" spans="2:18" hidden="1" x14ac:dyDescent="0.3">
      <c r="B610" t="s">
        <v>134</v>
      </c>
      <c r="C610" s="17">
        <v>3.9143719192022402E-3</v>
      </c>
      <c r="D610" s="17">
        <v>3.9478609580561501E-3</v>
      </c>
      <c r="E610" s="17">
        <v>3.8816380545042498E-3</v>
      </c>
      <c r="F610" s="17"/>
      <c r="G610" s="17">
        <v>7.2014578875927897E-3</v>
      </c>
      <c r="H610" s="17">
        <v>2.7247303543019201E-3</v>
      </c>
      <c r="I610" s="17">
        <v>8.8616709401611506E-3</v>
      </c>
      <c r="J610" s="17">
        <v>0</v>
      </c>
      <c r="K610" s="17">
        <v>3.3353137151503902E-3</v>
      </c>
      <c r="L610" s="17">
        <v>2.2672664697132002E-3</v>
      </c>
      <c r="M610" s="17"/>
      <c r="N610" s="17">
        <v>2.1808342927928399E-3</v>
      </c>
      <c r="O610" s="17">
        <v>4.3370450644093297E-3</v>
      </c>
      <c r="P610" s="17">
        <v>3.5494996309022001E-3</v>
      </c>
      <c r="Q610" s="17">
        <v>7.9086616807068598E-3</v>
      </c>
      <c r="R610" s="17">
        <v>0</v>
      </c>
    </row>
    <row r="611" spans="2:18" hidden="1" x14ac:dyDescent="0.3">
      <c r="B611" t="s">
        <v>135</v>
      </c>
      <c r="C611" s="17">
        <v>3.0973970692830398E-3</v>
      </c>
      <c r="D611" s="17">
        <v>3.3364535083296098E-3</v>
      </c>
      <c r="E611" s="17">
        <v>2.8637313267375702E-3</v>
      </c>
      <c r="F611" s="17"/>
      <c r="G611" s="17">
        <v>3.4042225880607001E-3</v>
      </c>
      <c r="H611" s="17">
        <v>9.7684884056278409E-3</v>
      </c>
      <c r="I611" s="17">
        <v>0</v>
      </c>
      <c r="J611" s="17">
        <v>0</v>
      </c>
      <c r="K611" s="17">
        <v>0</v>
      </c>
      <c r="L611" s="17">
        <v>4.59221160269463E-3</v>
      </c>
      <c r="M611" s="17"/>
      <c r="N611" s="17">
        <v>2.21396146950257E-3</v>
      </c>
      <c r="O611" s="17">
        <v>2.1740656636099801E-3</v>
      </c>
      <c r="P611" s="17">
        <v>7.7978390466550704E-3</v>
      </c>
      <c r="Q611" s="17">
        <v>0</v>
      </c>
      <c r="R611" s="17">
        <v>0</v>
      </c>
    </row>
    <row r="612" spans="2:18" hidden="1" x14ac:dyDescent="0.3">
      <c r="B612" t="s">
        <v>136</v>
      </c>
      <c r="C612" s="17">
        <v>5.9647988653491798E-3</v>
      </c>
      <c r="D612" s="17">
        <v>7.1550033535466902E-3</v>
      </c>
      <c r="E612" s="17">
        <v>4.8014333579200702E-3</v>
      </c>
      <c r="F612" s="17"/>
      <c r="G612" s="17">
        <v>6.9775096201649704E-3</v>
      </c>
      <c r="H612" s="17">
        <v>8.8545247698920294E-3</v>
      </c>
      <c r="I612" s="17">
        <v>6.0257160579067198E-3</v>
      </c>
      <c r="J612" s="17">
        <v>8.4777298218050995E-3</v>
      </c>
      <c r="K612" s="17">
        <v>3.7153292338998798E-3</v>
      </c>
      <c r="L612" s="17">
        <v>2.3560829769404398E-3</v>
      </c>
      <c r="M612" s="17"/>
      <c r="N612" s="17">
        <v>4.52418762664741E-3</v>
      </c>
      <c r="O612" s="17">
        <v>8.2286308296409E-3</v>
      </c>
      <c r="P612" s="17">
        <v>3.72883832673213E-3</v>
      </c>
      <c r="Q612" s="17">
        <v>4.3922664470542397E-3</v>
      </c>
      <c r="R612" s="17">
        <v>0</v>
      </c>
    </row>
    <row r="613" spans="2:18" hidden="1" x14ac:dyDescent="0.3">
      <c r="B613" t="s">
        <v>137</v>
      </c>
      <c r="C613" s="17">
        <v>9.9939863038341699E-4</v>
      </c>
      <c r="D613" s="17">
        <v>1.06275509803058E-3</v>
      </c>
      <c r="E613" s="17">
        <v>9.3747084413815004E-4</v>
      </c>
      <c r="F613" s="17"/>
      <c r="G613" s="17">
        <v>0</v>
      </c>
      <c r="H613" s="17">
        <v>5.8645789439227998E-3</v>
      </c>
      <c r="I613" s="17">
        <v>0</v>
      </c>
      <c r="J613" s="17">
        <v>0</v>
      </c>
      <c r="K613" s="17">
        <v>0</v>
      </c>
      <c r="L613" s="17">
        <v>0</v>
      </c>
      <c r="M613" s="17"/>
      <c r="N613" s="17">
        <v>0</v>
      </c>
      <c r="O613" s="17">
        <v>0</v>
      </c>
      <c r="P613" s="17">
        <v>1.93508266351586E-3</v>
      </c>
      <c r="Q613" s="17">
        <v>0</v>
      </c>
      <c r="R613" s="17">
        <v>0</v>
      </c>
    </row>
    <row r="614" spans="2:18" hidden="1" x14ac:dyDescent="0.3">
      <c r="B614" t="s">
        <v>138</v>
      </c>
      <c r="C614" s="17">
        <v>6.77167168086487E-2</v>
      </c>
      <c r="D614" s="17">
        <v>5.8834720283747401E-2</v>
      </c>
      <c r="E614" s="17">
        <v>7.63984252853359E-2</v>
      </c>
      <c r="F614" s="17"/>
      <c r="G614" s="17">
        <v>7.2646574246590295E-2</v>
      </c>
      <c r="H614" s="17">
        <v>5.4312107216974499E-2</v>
      </c>
      <c r="I614" s="17">
        <v>6.0755790124840101E-2</v>
      </c>
      <c r="J614" s="17">
        <v>6.57634412165123E-2</v>
      </c>
      <c r="K614" s="17">
        <v>0.11013133173496201</v>
      </c>
      <c r="L614" s="17">
        <v>5.40991099073641E-2</v>
      </c>
      <c r="M614" s="17"/>
      <c r="N614" s="17">
        <v>9.7370354727748798E-2</v>
      </c>
      <c r="O614" s="17">
        <v>6.4991816053859203E-2</v>
      </c>
      <c r="P614" s="17">
        <v>6.3257617774255995E-2</v>
      </c>
      <c r="Q614" s="17">
        <v>3.2015723598081303E-2</v>
      </c>
      <c r="R614" s="17">
        <v>9.2461147663070703E-2</v>
      </c>
    </row>
    <row r="615" spans="2:18" hidden="1" x14ac:dyDescent="0.3">
      <c r="B615" t="s">
        <v>139</v>
      </c>
      <c r="C615" s="17">
        <v>8.4440786709762908E-3</v>
      </c>
      <c r="D615" s="17">
        <v>7.0549769913708397E-3</v>
      </c>
      <c r="E615" s="17">
        <v>9.8018562599452297E-3</v>
      </c>
      <c r="F615" s="17"/>
      <c r="G615" s="17">
        <v>1.3851475038280299E-2</v>
      </c>
      <c r="H615" s="17">
        <v>0</v>
      </c>
      <c r="I615" s="17">
        <v>8.98241398683528E-3</v>
      </c>
      <c r="J615" s="17">
        <v>8.8927968458115195E-3</v>
      </c>
      <c r="K615" s="17">
        <v>1.7752617699938099E-2</v>
      </c>
      <c r="L615" s="17">
        <v>4.6775811404178797E-3</v>
      </c>
      <c r="M615" s="17"/>
      <c r="N615" s="17">
        <v>7.0706911288630899E-3</v>
      </c>
      <c r="O615" s="17">
        <v>1.07211731973037E-2</v>
      </c>
      <c r="P615" s="17">
        <v>5.6958034132797803E-3</v>
      </c>
      <c r="Q615" s="17">
        <v>1.92360910191136E-2</v>
      </c>
      <c r="R615" s="17">
        <v>0</v>
      </c>
    </row>
    <row r="616" spans="2:18" hidden="1" x14ac:dyDescent="0.3">
      <c r="B616" t="s">
        <v>140</v>
      </c>
      <c r="C616" s="17">
        <v>4.7145168208644202E-4</v>
      </c>
      <c r="D616" s="17">
        <v>9.5377981061034597E-4</v>
      </c>
      <c r="E616" s="17">
        <v>0</v>
      </c>
      <c r="F616" s="17"/>
      <c r="G616" s="17">
        <v>0</v>
      </c>
      <c r="H616" s="17">
        <v>0</v>
      </c>
      <c r="I616" s="17">
        <v>0</v>
      </c>
      <c r="J616" s="17">
        <v>0</v>
      </c>
      <c r="K616" s="17">
        <v>3.34891449681631E-3</v>
      </c>
      <c r="L616" s="17">
        <v>0</v>
      </c>
      <c r="M616" s="17"/>
      <c r="N616" s="17">
        <v>0</v>
      </c>
      <c r="O616" s="17">
        <v>0</v>
      </c>
      <c r="P616" s="17">
        <v>0</v>
      </c>
      <c r="Q616" s="17">
        <v>0</v>
      </c>
      <c r="R616" s="17">
        <v>0</v>
      </c>
    </row>
    <row r="617" spans="2:18" hidden="1" x14ac:dyDescent="0.3">
      <c r="B617" t="s">
        <v>141</v>
      </c>
      <c r="C617" s="17">
        <v>1.53995865075333E-3</v>
      </c>
      <c r="D617" s="17">
        <v>2.20121009507289E-3</v>
      </c>
      <c r="E617" s="17">
        <v>8.9361835403332197E-4</v>
      </c>
      <c r="F617" s="17"/>
      <c r="G617" s="17">
        <v>6.6636851947715703E-3</v>
      </c>
      <c r="H617" s="17">
        <v>0</v>
      </c>
      <c r="I617" s="17">
        <v>3.6255161436640599E-3</v>
      </c>
      <c r="J617" s="17">
        <v>0</v>
      </c>
      <c r="K617" s="17">
        <v>0</v>
      </c>
      <c r="L617" s="17">
        <v>0</v>
      </c>
      <c r="M617" s="17"/>
      <c r="N617" s="17">
        <v>2.1224807962011102E-3</v>
      </c>
      <c r="O617" s="17">
        <v>0</v>
      </c>
      <c r="P617" s="17">
        <v>0</v>
      </c>
      <c r="Q617" s="17">
        <v>0</v>
      </c>
      <c r="R617" s="17">
        <v>0</v>
      </c>
    </row>
    <row r="618" spans="2:18" hidden="1" x14ac:dyDescent="0.3">
      <c r="B618" t="s">
        <v>142</v>
      </c>
      <c r="C618" s="17">
        <v>9.3124694521844003E-4</v>
      </c>
      <c r="D618" s="17">
        <v>9.4411501911500497E-4</v>
      </c>
      <c r="E618" s="17">
        <v>9.1866904497796601E-4</v>
      </c>
      <c r="F618" s="17"/>
      <c r="G618" s="17">
        <v>6.72527389717346E-3</v>
      </c>
      <c r="H618" s="17">
        <v>0</v>
      </c>
      <c r="I618" s="17">
        <v>0</v>
      </c>
      <c r="J618" s="17">
        <v>0</v>
      </c>
      <c r="K618" s="17">
        <v>0</v>
      </c>
      <c r="L618" s="17">
        <v>0</v>
      </c>
      <c r="M618" s="17"/>
      <c r="N618" s="17">
        <v>0</v>
      </c>
      <c r="O618" s="17">
        <v>3.9765600307417499E-3</v>
      </c>
      <c r="P618" s="17">
        <v>0</v>
      </c>
      <c r="Q618" s="17">
        <v>0</v>
      </c>
      <c r="R618" s="17">
        <v>0</v>
      </c>
    </row>
    <row r="619" spans="2:18" hidden="1" x14ac:dyDescent="0.3">
      <c r="B619" t="s">
        <v>143</v>
      </c>
      <c r="C619" s="17">
        <v>1.48398121311651E-3</v>
      </c>
      <c r="D619" s="17">
        <v>9.4427926209564197E-4</v>
      </c>
      <c r="E619" s="17">
        <v>2.01151294429049E-3</v>
      </c>
      <c r="F619" s="17"/>
      <c r="G619" s="17">
        <v>3.4042225880607001E-3</v>
      </c>
      <c r="H619" s="17">
        <v>0</v>
      </c>
      <c r="I619" s="17">
        <v>3.2061530986593999E-3</v>
      </c>
      <c r="J619" s="17">
        <v>0</v>
      </c>
      <c r="K619" s="17">
        <v>0</v>
      </c>
      <c r="L619" s="17">
        <v>2.2296360364744698E-3</v>
      </c>
      <c r="M619" s="17"/>
      <c r="N619" s="17">
        <v>2.21396146950257E-3</v>
      </c>
      <c r="O619" s="17">
        <v>0</v>
      </c>
      <c r="P619" s="17">
        <v>3.7300522995023198E-3</v>
      </c>
      <c r="Q619" s="17">
        <v>0</v>
      </c>
      <c r="R619" s="17">
        <v>0</v>
      </c>
    </row>
    <row r="620" spans="2:18" hidden="1" x14ac:dyDescent="0.3">
      <c r="B620" t="s">
        <v>144</v>
      </c>
      <c r="C620" s="17">
        <v>1.5126536651433699E-3</v>
      </c>
      <c r="D620" s="17">
        <v>1.0385639831983901E-3</v>
      </c>
      <c r="E620" s="17">
        <v>1.97605267671836E-3</v>
      </c>
      <c r="F620" s="17"/>
      <c r="G620" s="17">
        <v>0</v>
      </c>
      <c r="H620" s="17">
        <v>3.0124538940265498E-3</v>
      </c>
      <c r="I620" s="17">
        <v>0</v>
      </c>
      <c r="J620" s="17">
        <v>2.8751814276960102E-3</v>
      </c>
      <c r="K620" s="17">
        <v>3.6110680763749999E-3</v>
      </c>
      <c r="L620" s="17">
        <v>0</v>
      </c>
      <c r="M620" s="17"/>
      <c r="N620" s="17">
        <v>2.3058039869511501E-3</v>
      </c>
      <c r="O620" s="17">
        <v>2.1707583882907902E-3</v>
      </c>
      <c r="P620" s="17">
        <v>1.8910350677813E-3</v>
      </c>
      <c r="Q620" s="17">
        <v>0</v>
      </c>
      <c r="R620" s="17">
        <v>0</v>
      </c>
    </row>
    <row r="621" spans="2:18" hidden="1" x14ac:dyDescent="0.3">
      <c r="B621" t="s">
        <v>145</v>
      </c>
      <c r="C621" s="17">
        <v>0</v>
      </c>
      <c r="D621" s="17">
        <v>0</v>
      </c>
      <c r="E621" s="17">
        <v>0</v>
      </c>
      <c r="F621" s="17"/>
      <c r="G621" s="17">
        <v>0</v>
      </c>
      <c r="H621" s="17">
        <v>0</v>
      </c>
      <c r="I621" s="17">
        <v>0</v>
      </c>
      <c r="J621" s="17">
        <v>0</v>
      </c>
      <c r="K621" s="17">
        <v>0</v>
      </c>
      <c r="L621" s="17">
        <v>0</v>
      </c>
      <c r="M621" s="17"/>
      <c r="N621" s="17">
        <v>0</v>
      </c>
      <c r="O621" s="17">
        <v>0</v>
      </c>
      <c r="P621" s="17">
        <v>0</v>
      </c>
      <c r="Q621" s="17">
        <v>0</v>
      </c>
      <c r="R621" s="17">
        <v>0</v>
      </c>
    </row>
    <row r="622" spans="2:18" hidden="1" x14ac:dyDescent="0.3">
      <c r="B622" t="s">
        <v>146</v>
      </c>
      <c r="C622" s="17">
        <v>1.0824362578659799E-2</v>
      </c>
      <c r="D622" s="17">
        <v>7.9292311277657807E-3</v>
      </c>
      <c r="E622" s="17">
        <v>1.3654209132627999E-2</v>
      </c>
      <c r="F622" s="17"/>
      <c r="G622" s="17">
        <v>6.7132768616099204E-3</v>
      </c>
      <c r="H622" s="17">
        <v>1.1350463335537001E-2</v>
      </c>
      <c r="I622" s="17">
        <v>1.24247562849879E-2</v>
      </c>
      <c r="J622" s="17">
        <v>1.13238211822055E-2</v>
      </c>
      <c r="K622" s="17">
        <v>1.0466620587535599E-2</v>
      </c>
      <c r="L622" s="17">
        <v>1.1647042808601699E-2</v>
      </c>
      <c r="M622" s="17"/>
      <c r="N622" s="17">
        <v>1.6089673651535401E-2</v>
      </c>
      <c r="O622" s="17">
        <v>8.11439055458529E-3</v>
      </c>
      <c r="P622" s="17">
        <v>7.0656723512133798E-3</v>
      </c>
      <c r="Q622" s="17">
        <v>8.1203527165329206E-3</v>
      </c>
      <c r="R622" s="17">
        <v>5.8609903071719101E-2</v>
      </c>
    </row>
    <row r="623" spans="2:18" hidden="1" x14ac:dyDescent="0.3">
      <c r="B623" t="s">
        <v>147</v>
      </c>
      <c r="C623" s="17">
        <v>1.6204500316144301E-3</v>
      </c>
      <c r="D623" s="17">
        <v>2.2433696162285702E-3</v>
      </c>
      <c r="E623" s="17">
        <v>1.01157721536447E-3</v>
      </c>
      <c r="F623" s="17"/>
      <c r="G623" s="17">
        <v>0</v>
      </c>
      <c r="H623" s="17">
        <v>3.4640740984996999E-3</v>
      </c>
      <c r="I623" s="17">
        <v>6.0507192842989398E-3</v>
      </c>
      <c r="J623" s="17">
        <v>0</v>
      </c>
      <c r="K623" s="17">
        <v>0</v>
      </c>
      <c r="L623" s="17">
        <v>0</v>
      </c>
      <c r="M623" s="17"/>
      <c r="N623" s="17">
        <v>0</v>
      </c>
      <c r="O623" s="17">
        <v>2.5207615646056399E-3</v>
      </c>
      <c r="P623" s="17">
        <v>0</v>
      </c>
      <c r="Q623" s="17">
        <v>4.1170213304913697E-3</v>
      </c>
      <c r="R623" s="17">
        <v>0</v>
      </c>
    </row>
    <row r="624" spans="2:18" hidden="1" x14ac:dyDescent="0.3">
      <c r="B624" t="s">
        <v>148</v>
      </c>
      <c r="C624" s="17">
        <v>0</v>
      </c>
      <c r="D624" s="17">
        <v>0</v>
      </c>
      <c r="E624" s="17">
        <v>0</v>
      </c>
      <c r="F624" s="17"/>
      <c r="G624" s="17">
        <v>0</v>
      </c>
      <c r="H624" s="17">
        <v>0</v>
      </c>
      <c r="I624" s="17">
        <v>0</v>
      </c>
      <c r="J624" s="17">
        <v>0</v>
      </c>
      <c r="K624" s="17">
        <v>0</v>
      </c>
      <c r="L624" s="17">
        <v>0</v>
      </c>
      <c r="M624" s="17"/>
      <c r="N624" s="17">
        <v>0</v>
      </c>
      <c r="O624" s="17">
        <v>0</v>
      </c>
      <c r="P624" s="17">
        <v>0</v>
      </c>
      <c r="Q624" s="17">
        <v>0</v>
      </c>
      <c r="R624" s="17">
        <v>0</v>
      </c>
    </row>
    <row r="625" spans="2:18" hidden="1" x14ac:dyDescent="0.3">
      <c r="B625" t="s">
        <v>149</v>
      </c>
      <c r="C625" s="17">
        <v>0</v>
      </c>
      <c r="D625" s="17">
        <v>0</v>
      </c>
      <c r="E625" s="17">
        <v>0</v>
      </c>
      <c r="F625" s="17"/>
      <c r="G625" s="17">
        <v>0</v>
      </c>
      <c r="H625" s="17">
        <v>0</v>
      </c>
      <c r="I625" s="17">
        <v>0</v>
      </c>
      <c r="J625" s="17">
        <v>0</v>
      </c>
      <c r="K625" s="17">
        <v>0</v>
      </c>
      <c r="L625" s="17">
        <v>0</v>
      </c>
      <c r="M625" s="17"/>
      <c r="N625" s="17">
        <v>0</v>
      </c>
      <c r="O625" s="17">
        <v>0</v>
      </c>
      <c r="P625" s="17">
        <v>0</v>
      </c>
      <c r="Q625" s="17">
        <v>0</v>
      </c>
      <c r="R625" s="17">
        <v>0</v>
      </c>
    </row>
    <row r="626" spans="2:18" hidden="1" x14ac:dyDescent="0.3">
      <c r="B626" t="s">
        <v>150</v>
      </c>
      <c r="C626" s="17">
        <v>0</v>
      </c>
      <c r="D626" s="17">
        <v>0</v>
      </c>
      <c r="E626" s="17">
        <v>0</v>
      </c>
      <c r="F626" s="17"/>
      <c r="G626" s="17">
        <v>0</v>
      </c>
      <c r="H626" s="17">
        <v>0</v>
      </c>
      <c r="I626" s="17">
        <v>0</v>
      </c>
      <c r="J626" s="17">
        <v>0</v>
      </c>
      <c r="K626" s="17">
        <v>0</v>
      </c>
      <c r="L626" s="17">
        <v>0</v>
      </c>
      <c r="M626" s="17"/>
      <c r="N626" s="17">
        <v>0</v>
      </c>
      <c r="O626" s="17">
        <v>0</v>
      </c>
      <c r="P626" s="17">
        <v>0</v>
      </c>
      <c r="Q626" s="17">
        <v>0</v>
      </c>
      <c r="R626" s="17">
        <v>0</v>
      </c>
    </row>
    <row r="627" spans="2:18" hidden="1" x14ac:dyDescent="0.3">
      <c r="B627" t="s">
        <v>151</v>
      </c>
      <c r="C627" s="17">
        <v>0</v>
      </c>
      <c r="D627" s="17">
        <v>0</v>
      </c>
      <c r="E627" s="17">
        <v>0</v>
      </c>
      <c r="F627" s="17"/>
      <c r="G627" s="17">
        <v>0</v>
      </c>
      <c r="H627" s="17">
        <v>0</v>
      </c>
      <c r="I627" s="17">
        <v>0</v>
      </c>
      <c r="J627" s="17">
        <v>0</v>
      </c>
      <c r="K627" s="17">
        <v>0</v>
      </c>
      <c r="L627" s="17">
        <v>0</v>
      </c>
      <c r="M627" s="17"/>
      <c r="N627" s="17">
        <v>0</v>
      </c>
      <c r="O627" s="17">
        <v>0</v>
      </c>
      <c r="P627" s="17">
        <v>0</v>
      </c>
      <c r="Q627" s="17">
        <v>0</v>
      </c>
      <c r="R627" s="17">
        <v>0</v>
      </c>
    </row>
    <row r="628" spans="2:18" hidden="1" x14ac:dyDescent="0.3">
      <c r="B628" t="s">
        <v>152</v>
      </c>
      <c r="C628" s="17">
        <v>4.7393887080832202E-4</v>
      </c>
      <c r="D628" s="17">
        <v>9.58811567794046E-4</v>
      </c>
      <c r="E628" s="17">
        <v>0</v>
      </c>
      <c r="F628" s="17"/>
      <c r="G628" s="17">
        <v>0</v>
      </c>
      <c r="H628" s="17">
        <v>0</v>
      </c>
      <c r="I628" s="17">
        <v>0</v>
      </c>
      <c r="J628" s="17">
        <v>0</v>
      </c>
      <c r="K628" s="17">
        <v>0</v>
      </c>
      <c r="L628" s="17">
        <v>2.26394977582984E-3</v>
      </c>
      <c r="M628" s="17"/>
      <c r="N628" s="17">
        <v>0</v>
      </c>
      <c r="O628" s="17">
        <v>0</v>
      </c>
      <c r="P628" s="17">
        <v>0</v>
      </c>
      <c r="Q628" s="17">
        <v>0</v>
      </c>
      <c r="R628" s="17">
        <v>0</v>
      </c>
    </row>
    <row r="629" spans="2:18" hidden="1" x14ac:dyDescent="0.3">
      <c r="B629" t="s">
        <v>153</v>
      </c>
      <c r="C629" s="17">
        <v>0</v>
      </c>
      <c r="D629" s="17">
        <v>0</v>
      </c>
      <c r="E629" s="17">
        <v>0</v>
      </c>
      <c r="F629" s="17"/>
      <c r="G629" s="17">
        <v>0</v>
      </c>
      <c r="H629" s="17">
        <v>0</v>
      </c>
      <c r="I629" s="17">
        <v>0</v>
      </c>
      <c r="J629" s="17">
        <v>0</v>
      </c>
      <c r="K629" s="17">
        <v>0</v>
      </c>
      <c r="L629" s="17">
        <v>0</v>
      </c>
      <c r="M629" s="17"/>
      <c r="N629" s="17">
        <v>0</v>
      </c>
      <c r="O629" s="17">
        <v>0</v>
      </c>
      <c r="P629" s="17">
        <v>0</v>
      </c>
      <c r="Q629" s="17">
        <v>0</v>
      </c>
      <c r="R629" s="17">
        <v>0</v>
      </c>
    </row>
    <row r="630" spans="2:18" hidden="1" x14ac:dyDescent="0.3">
      <c r="B630" t="s">
        <v>154</v>
      </c>
      <c r="C630" s="17">
        <v>3.3565679261931399E-3</v>
      </c>
      <c r="D630" s="17">
        <v>1.91983703572446E-3</v>
      </c>
      <c r="E630" s="17">
        <v>4.7609006925402797E-3</v>
      </c>
      <c r="F630" s="17"/>
      <c r="G630" s="17">
        <v>3.6405090135845598E-3</v>
      </c>
      <c r="H630" s="17">
        <v>2.7558553252480999E-3</v>
      </c>
      <c r="I630" s="17">
        <v>5.6862913541573601E-3</v>
      </c>
      <c r="J630" s="17">
        <v>2.7278432409806402E-3</v>
      </c>
      <c r="K630" s="17">
        <v>0</v>
      </c>
      <c r="L630" s="17">
        <v>4.5331270216712903E-3</v>
      </c>
      <c r="M630" s="17"/>
      <c r="N630" s="17">
        <v>6.6447257613928704E-3</v>
      </c>
      <c r="O630" s="17">
        <v>2.0053999954873598E-3</v>
      </c>
      <c r="P630" s="17">
        <v>3.5660752394109699E-3</v>
      </c>
      <c r="Q630" s="17">
        <v>4.0021325922903299E-3</v>
      </c>
      <c r="R630" s="17">
        <v>0</v>
      </c>
    </row>
    <row r="631" spans="2:18" hidden="1" x14ac:dyDescent="0.3">
      <c r="B631" t="s">
        <v>155</v>
      </c>
      <c r="C631" s="17">
        <v>0</v>
      </c>
      <c r="D631" s="17">
        <v>0</v>
      </c>
      <c r="E631" s="17">
        <v>0</v>
      </c>
      <c r="F631" s="17"/>
      <c r="G631" s="17">
        <v>0</v>
      </c>
      <c r="H631" s="17">
        <v>0</v>
      </c>
      <c r="I631" s="17">
        <v>0</v>
      </c>
      <c r="J631" s="17">
        <v>0</v>
      </c>
      <c r="K631" s="17">
        <v>0</v>
      </c>
      <c r="L631" s="17">
        <v>0</v>
      </c>
      <c r="M631" s="17"/>
      <c r="N631" s="17">
        <v>0</v>
      </c>
      <c r="O631" s="17">
        <v>0</v>
      </c>
      <c r="P631" s="17">
        <v>0</v>
      </c>
      <c r="Q631" s="17">
        <v>0</v>
      </c>
      <c r="R631" s="17">
        <v>0</v>
      </c>
    </row>
    <row r="632" spans="2:18" hidden="1" x14ac:dyDescent="0.3">
      <c r="B632" t="s">
        <v>156</v>
      </c>
      <c r="C632" s="17">
        <v>4.5797710223840501E-4</v>
      </c>
      <c r="D632" s="17">
        <v>0</v>
      </c>
      <c r="E632" s="17">
        <v>9.0562687101333598E-4</v>
      </c>
      <c r="F632" s="17"/>
      <c r="G632" s="17">
        <v>3.3074164344932301E-3</v>
      </c>
      <c r="H632" s="17">
        <v>0</v>
      </c>
      <c r="I632" s="17">
        <v>0</v>
      </c>
      <c r="J632" s="17">
        <v>0</v>
      </c>
      <c r="K632" s="17">
        <v>0</v>
      </c>
      <c r="L632" s="17">
        <v>0</v>
      </c>
      <c r="M632" s="17"/>
      <c r="N632" s="17">
        <v>0</v>
      </c>
      <c r="O632" s="17">
        <v>0</v>
      </c>
      <c r="P632" s="17">
        <v>1.6870230853869299E-3</v>
      </c>
      <c r="Q632" s="17">
        <v>0</v>
      </c>
      <c r="R632" s="17">
        <v>0</v>
      </c>
    </row>
    <row r="633" spans="2:18" hidden="1" x14ac:dyDescent="0.3">
      <c r="B633" t="s">
        <v>157</v>
      </c>
      <c r="C633" s="17">
        <v>4.7393887080832202E-4</v>
      </c>
      <c r="D633" s="17">
        <v>9.58811567794046E-4</v>
      </c>
      <c r="E633" s="17">
        <v>0</v>
      </c>
      <c r="F633" s="17"/>
      <c r="G633" s="17">
        <v>0</v>
      </c>
      <c r="H633" s="17">
        <v>0</v>
      </c>
      <c r="I633" s="17">
        <v>0</v>
      </c>
      <c r="J633" s="17">
        <v>0</v>
      </c>
      <c r="K633" s="17">
        <v>0</v>
      </c>
      <c r="L633" s="17">
        <v>2.26394977582984E-3</v>
      </c>
      <c r="M633" s="17"/>
      <c r="N633" s="17">
        <v>2.2259712664469099E-3</v>
      </c>
      <c r="O633" s="17">
        <v>0</v>
      </c>
      <c r="P633" s="17">
        <v>0</v>
      </c>
      <c r="Q633" s="17">
        <v>0</v>
      </c>
      <c r="R633" s="17">
        <v>0</v>
      </c>
    </row>
    <row r="634" spans="2:18" hidden="1" x14ac:dyDescent="0.3">
      <c r="B634" t="s">
        <v>158</v>
      </c>
      <c r="C634" s="17">
        <v>4.58379665752651E-4</v>
      </c>
      <c r="D634" s="17">
        <v>9.2733420496956902E-4</v>
      </c>
      <c r="E634" s="17">
        <v>0</v>
      </c>
      <c r="F634" s="17"/>
      <c r="G634" s="17">
        <v>3.3103236653928502E-3</v>
      </c>
      <c r="H634" s="17">
        <v>0</v>
      </c>
      <c r="I634" s="17">
        <v>0</v>
      </c>
      <c r="J634" s="17">
        <v>0</v>
      </c>
      <c r="K634" s="17">
        <v>0</v>
      </c>
      <c r="L634" s="17">
        <v>0</v>
      </c>
      <c r="M634" s="17"/>
      <c r="N634" s="17">
        <v>0</v>
      </c>
      <c r="O634" s="17">
        <v>0</v>
      </c>
      <c r="P634" s="17">
        <v>1.68850598472523E-3</v>
      </c>
      <c r="Q634" s="17">
        <v>0</v>
      </c>
      <c r="R634" s="17">
        <v>0</v>
      </c>
    </row>
    <row r="635" spans="2:18" hidden="1" x14ac:dyDescent="0.3">
      <c r="B635" t="s">
        <v>159</v>
      </c>
      <c r="C635" s="17">
        <v>0</v>
      </c>
      <c r="D635" s="17">
        <v>0</v>
      </c>
      <c r="E635" s="17">
        <v>0</v>
      </c>
      <c r="F635" s="17"/>
      <c r="G635" s="17">
        <v>0</v>
      </c>
      <c r="H635" s="17">
        <v>0</v>
      </c>
      <c r="I635" s="17">
        <v>0</v>
      </c>
      <c r="J635" s="17">
        <v>0</v>
      </c>
      <c r="K635" s="17">
        <v>0</v>
      </c>
      <c r="L635" s="17">
        <v>0</v>
      </c>
      <c r="M635" s="17"/>
      <c r="N635" s="17">
        <v>0</v>
      </c>
      <c r="O635" s="17">
        <v>0</v>
      </c>
      <c r="P635" s="17">
        <v>0</v>
      </c>
      <c r="Q635" s="17">
        <v>0</v>
      </c>
      <c r="R635" s="17">
        <v>0</v>
      </c>
    </row>
    <row r="636" spans="2:18" hidden="1" x14ac:dyDescent="0.3">
      <c r="B636" t="s">
        <v>160</v>
      </c>
      <c r="C636" s="17">
        <v>0</v>
      </c>
      <c r="D636" s="17">
        <v>0</v>
      </c>
      <c r="E636" s="17">
        <v>0</v>
      </c>
      <c r="F636" s="17"/>
      <c r="G636" s="17">
        <v>0</v>
      </c>
      <c r="H636" s="17">
        <v>0</v>
      </c>
      <c r="I636" s="17">
        <v>0</v>
      </c>
      <c r="J636" s="17">
        <v>0</v>
      </c>
      <c r="K636" s="17">
        <v>0</v>
      </c>
      <c r="L636" s="17">
        <v>0</v>
      </c>
      <c r="M636" s="17"/>
      <c r="N636" s="17">
        <v>0</v>
      </c>
      <c r="O636" s="17">
        <v>0</v>
      </c>
      <c r="P636" s="17">
        <v>0</v>
      </c>
      <c r="Q636" s="17">
        <v>0</v>
      </c>
      <c r="R636" s="17">
        <v>0</v>
      </c>
    </row>
    <row r="637" spans="2:18" hidden="1" x14ac:dyDescent="0.3">
      <c r="B637" t="s">
        <v>161</v>
      </c>
      <c r="C637" s="17">
        <v>4.6871644776616199E-2</v>
      </c>
      <c r="D637" s="17">
        <v>4.2688227233704502E-2</v>
      </c>
      <c r="E637" s="17">
        <v>5.0960726712416998E-2</v>
      </c>
      <c r="F637" s="17"/>
      <c r="G637" s="17">
        <v>3.1369932725159401E-2</v>
      </c>
      <c r="H637" s="17">
        <v>5.1494884043689002E-2</v>
      </c>
      <c r="I637" s="17">
        <v>4.3381228604061198E-2</v>
      </c>
      <c r="J637" s="17">
        <v>4.2451773538569E-2</v>
      </c>
      <c r="K637" s="17">
        <v>5.6157351155813502E-2</v>
      </c>
      <c r="L637" s="17">
        <v>5.3561056579712003E-2</v>
      </c>
      <c r="M637" s="17"/>
      <c r="N637" s="17">
        <v>4.7750950062857997E-2</v>
      </c>
      <c r="O637" s="17">
        <v>4.66766723995082E-2</v>
      </c>
      <c r="P637" s="17">
        <v>4.5143848723556999E-2</v>
      </c>
      <c r="Q637" s="17">
        <v>4.0572102414542399E-2</v>
      </c>
      <c r="R637" s="17">
        <v>9.6893491178566896E-2</v>
      </c>
    </row>
    <row r="638" spans="2:18" hidden="1" x14ac:dyDescent="0.3">
      <c r="B638" t="s">
        <v>162</v>
      </c>
      <c r="C638" s="17">
        <v>4.7940931081982699E-4</v>
      </c>
      <c r="D638" s="17">
        <v>0</v>
      </c>
      <c r="E638" s="17">
        <v>9.4800799422153101E-4</v>
      </c>
      <c r="F638" s="17"/>
      <c r="G638" s="17">
        <v>3.4621954366381501E-3</v>
      </c>
      <c r="H638" s="17">
        <v>0</v>
      </c>
      <c r="I638" s="17">
        <v>0</v>
      </c>
      <c r="J638" s="17">
        <v>0</v>
      </c>
      <c r="K638" s="17">
        <v>0</v>
      </c>
      <c r="L638" s="17">
        <v>0</v>
      </c>
      <c r="M638" s="17"/>
      <c r="N638" s="17">
        <v>2.2516645425853699E-3</v>
      </c>
      <c r="O638" s="17">
        <v>0</v>
      </c>
      <c r="P638" s="17">
        <v>0</v>
      </c>
      <c r="Q638" s="17">
        <v>0</v>
      </c>
      <c r="R638" s="17">
        <v>0</v>
      </c>
    </row>
    <row r="639" spans="2:18" hidden="1" x14ac:dyDescent="0.3">
      <c r="B639" t="s">
        <v>163</v>
      </c>
      <c r="C639" s="17">
        <v>9.6119410389596005E-4</v>
      </c>
      <c r="D639" s="17">
        <v>1.0022057166996199E-3</v>
      </c>
      <c r="E639" s="17">
        <v>9.2110729846635103E-4</v>
      </c>
      <c r="F639" s="17"/>
      <c r="G639" s="17">
        <v>3.3639521025590402E-3</v>
      </c>
      <c r="H639" s="17">
        <v>0</v>
      </c>
      <c r="I639" s="17">
        <v>2.9097910729179899E-3</v>
      </c>
      <c r="J639" s="17">
        <v>0</v>
      </c>
      <c r="K639" s="17">
        <v>0</v>
      </c>
      <c r="L639" s="17">
        <v>0</v>
      </c>
      <c r="M639" s="17"/>
      <c r="N639" s="17">
        <v>0</v>
      </c>
      <c r="O639" s="17">
        <v>1.9890576474495799E-3</v>
      </c>
      <c r="P639" s="17">
        <v>0</v>
      </c>
      <c r="Q639" s="17">
        <v>0</v>
      </c>
      <c r="R639" s="17">
        <v>2.84507551606679E-2</v>
      </c>
    </row>
    <row r="640" spans="2:18" hidden="1" x14ac:dyDescent="0.3">
      <c r="B640" t="s">
        <v>164</v>
      </c>
      <c r="C640" s="17">
        <v>0</v>
      </c>
      <c r="D640" s="17">
        <v>0</v>
      </c>
      <c r="E640" s="17">
        <v>0</v>
      </c>
      <c r="F640" s="17"/>
      <c r="G640" s="17">
        <v>0</v>
      </c>
      <c r="H640" s="17">
        <v>0</v>
      </c>
      <c r="I640" s="17">
        <v>0</v>
      </c>
      <c r="J640" s="17">
        <v>0</v>
      </c>
      <c r="K640" s="17">
        <v>0</v>
      </c>
      <c r="L640" s="17">
        <v>0</v>
      </c>
      <c r="M640" s="17"/>
      <c r="N640" s="17">
        <v>0</v>
      </c>
      <c r="O640" s="17">
        <v>0</v>
      </c>
      <c r="P640" s="17">
        <v>0</v>
      </c>
      <c r="Q640" s="17">
        <v>0</v>
      </c>
      <c r="R640" s="17">
        <v>0</v>
      </c>
    </row>
    <row r="641" spans="2:18" hidden="1" x14ac:dyDescent="0.3">
      <c r="B641" t="s">
        <v>165</v>
      </c>
      <c r="C641" s="17">
        <v>5.3818723547040704E-4</v>
      </c>
      <c r="D641" s="17">
        <v>1.08879051454048E-3</v>
      </c>
      <c r="E641" s="17">
        <v>0</v>
      </c>
      <c r="F641" s="17"/>
      <c r="G641" s="17">
        <v>0</v>
      </c>
      <c r="H641" s="17">
        <v>0</v>
      </c>
      <c r="I641" s="17">
        <v>3.1611802514165898E-3</v>
      </c>
      <c r="J641" s="17">
        <v>0</v>
      </c>
      <c r="K641" s="17">
        <v>0</v>
      </c>
      <c r="L641" s="17">
        <v>0</v>
      </c>
      <c r="M641" s="17"/>
      <c r="N641" s="17">
        <v>0</v>
      </c>
      <c r="O641" s="17">
        <v>0</v>
      </c>
      <c r="P641" s="17">
        <v>0</v>
      </c>
      <c r="Q641" s="17">
        <v>4.2727538143612197E-3</v>
      </c>
      <c r="R641" s="17">
        <v>0</v>
      </c>
    </row>
    <row r="642" spans="2:18" hidden="1" x14ac:dyDescent="0.3">
      <c r="B642" t="s">
        <v>166</v>
      </c>
      <c r="C642" s="17">
        <v>0.109112484004579</v>
      </c>
      <c r="D642" s="17">
        <v>0.11132954558488101</v>
      </c>
      <c r="E642" s="17">
        <v>0.10694541691993301</v>
      </c>
      <c r="F642" s="17"/>
      <c r="G642" s="17">
        <v>0.119239055817966</v>
      </c>
      <c r="H642" s="17">
        <v>0.13485155361002199</v>
      </c>
      <c r="I642" s="17">
        <v>0.13310116640306599</v>
      </c>
      <c r="J642" s="17">
        <v>9.5218254568716701E-2</v>
      </c>
      <c r="K642" s="17">
        <v>8.3883759431760893E-2</v>
      </c>
      <c r="L642" s="17">
        <v>9.0251150786935797E-2</v>
      </c>
      <c r="M642" s="17"/>
      <c r="N642" s="17">
        <v>0.125255921934842</v>
      </c>
      <c r="O642" s="17">
        <v>0.115593590111079</v>
      </c>
      <c r="P642" s="17">
        <v>0.107449000873516</v>
      </c>
      <c r="Q642" s="17">
        <v>0.106323858680786</v>
      </c>
      <c r="R642" s="17">
        <v>0.115418397500098</v>
      </c>
    </row>
    <row r="643" spans="2:18" hidden="1" x14ac:dyDescent="0.3">
      <c r="B643" t="s">
        <v>167</v>
      </c>
      <c r="C643" s="17">
        <v>1.5525914152648499E-3</v>
      </c>
      <c r="D643" s="17">
        <v>1.1042930528523899E-3</v>
      </c>
      <c r="E643" s="17">
        <v>1.9907806987361702E-3</v>
      </c>
      <c r="F643" s="17"/>
      <c r="G643" s="17">
        <v>3.4621954366381501E-3</v>
      </c>
      <c r="H643" s="17">
        <v>3.2031073299565601E-3</v>
      </c>
      <c r="I643" s="17">
        <v>3.0974192024840102E-3</v>
      </c>
      <c r="J643" s="17">
        <v>0</v>
      </c>
      <c r="K643" s="17">
        <v>0</v>
      </c>
      <c r="L643" s="17">
        <v>0</v>
      </c>
      <c r="M643" s="17"/>
      <c r="N643" s="17">
        <v>4.7284098222067196E-3</v>
      </c>
      <c r="O643" s="17">
        <v>0</v>
      </c>
      <c r="P643" s="17">
        <v>2.01071568226359E-3</v>
      </c>
      <c r="Q643" s="17">
        <v>0</v>
      </c>
      <c r="R643" s="17">
        <v>0</v>
      </c>
    </row>
    <row r="644" spans="2:18" hidden="1" x14ac:dyDescent="0.3">
      <c r="B644" t="s">
        <v>168</v>
      </c>
      <c r="C644" s="17">
        <v>4.6621502641689598E-4</v>
      </c>
      <c r="D644" s="17">
        <v>9.4318568900147396E-4</v>
      </c>
      <c r="E644" s="17">
        <v>0</v>
      </c>
      <c r="F644" s="17"/>
      <c r="G644" s="17">
        <v>3.3669090285135101E-3</v>
      </c>
      <c r="H644" s="17">
        <v>0</v>
      </c>
      <c r="I644" s="17">
        <v>0</v>
      </c>
      <c r="J644" s="17">
        <v>0</v>
      </c>
      <c r="K644" s="17">
        <v>0</v>
      </c>
      <c r="L644" s="17">
        <v>0</v>
      </c>
      <c r="M644" s="17"/>
      <c r="N644" s="17">
        <v>0</v>
      </c>
      <c r="O644" s="17">
        <v>1.9908060362504201E-3</v>
      </c>
      <c r="P644" s="17">
        <v>0</v>
      </c>
      <c r="Q644" s="17">
        <v>0</v>
      </c>
      <c r="R644" s="17">
        <v>0</v>
      </c>
    </row>
    <row r="645" spans="2:18" hidden="1" x14ac:dyDescent="0.3">
      <c r="B645" t="s">
        <v>169</v>
      </c>
      <c r="C645" s="17">
        <v>5.4905052436880503E-4</v>
      </c>
      <c r="D645" s="17">
        <v>1.1107677097055601E-3</v>
      </c>
      <c r="E645" s="17">
        <v>0</v>
      </c>
      <c r="F645" s="17"/>
      <c r="G645" s="17">
        <v>0</v>
      </c>
      <c r="H645" s="17">
        <v>3.2218876897277099E-3</v>
      </c>
      <c r="I645" s="17">
        <v>0</v>
      </c>
      <c r="J645" s="17">
        <v>0</v>
      </c>
      <c r="K645" s="17">
        <v>0</v>
      </c>
      <c r="L645" s="17">
        <v>0</v>
      </c>
      <c r="M645" s="17"/>
      <c r="N645" s="17">
        <v>0</v>
      </c>
      <c r="O645" s="17">
        <v>0</v>
      </c>
      <c r="P645" s="17">
        <v>2.02250484822666E-3</v>
      </c>
      <c r="Q645" s="17">
        <v>0</v>
      </c>
      <c r="R645" s="17">
        <v>0</v>
      </c>
    </row>
    <row r="646" spans="2:18" hidden="1" x14ac:dyDescent="0.3">
      <c r="B646" t="s">
        <v>170</v>
      </c>
      <c r="C646" s="17">
        <v>0</v>
      </c>
      <c r="D646" s="17">
        <v>0</v>
      </c>
      <c r="E646" s="17">
        <v>0</v>
      </c>
      <c r="F646" s="17"/>
      <c r="G646" s="17">
        <v>0</v>
      </c>
      <c r="H646" s="17">
        <v>0</v>
      </c>
      <c r="I646" s="17">
        <v>0</v>
      </c>
      <c r="J646" s="17">
        <v>0</v>
      </c>
      <c r="K646" s="17">
        <v>0</v>
      </c>
      <c r="L646" s="17">
        <v>0</v>
      </c>
      <c r="M646" s="17"/>
      <c r="N646" s="17">
        <v>0</v>
      </c>
      <c r="O646" s="17">
        <v>0</v>
      </c>
      <c r="P646" s="17">
        <v>0</v>
      </c>
      <c r="Q646" s="17">
        <v>0</v>
      </c>
      <c r="R646" s="17">
        <v>0</v>
      </c>
    </row>
    <row r="647" spans="2:18" hidden="1" x14ac:dyDescent="0.3">
      <c r="B647" t="s">
        <v>171</v>
      </c>
      <c r="C647" s="17">
        <v>9.5415507484743905E-4</v>
      </c>
      <c r="D647" s="17">
        <v>9.55739533659692E-4</v>
      </c>
      <c r="E647" s="17">
        <v>9.5260634540775301E-4</v>
      </c>
      <c r="F647" s="17"/>
      <c r="G647" s="17">
        <v>0</v>
      </c>
      <c r="H647" s="17">
        <v>0</v>
      </c>
      <c r="I647" s="17">
        <v>2.82959188891261E-3</v>
      </c>
      <c r="J647" s="17">
        <v>0</v>
      </c>
      <c r="K647" s="17">
        <v>3.35579548219332E-3</v>
      </c>
      <c r="L647" s="17">
        <v>0</v>
      </c>
      <c r="M647" s="17"/>
      <c r="N647" s="17">
        <v>4.4814255828445997E-3</v>
      </c>
      <c r="O647" s="17">
        <v>0</v>
      </c>
      <c r="P647" s="17">
        <v>0</v>
      </c>
      <c r="Q647" s="17">
        <v>0</v>
      </c>
      <c r="R647" s="17">
        <v>0</v>
      </c>
    </row>
    <row r="648" spans="2:18" hidden="1" x14ac:dyDescent="0.3">
      <c r="B648" t="s">
        <v>172</v>
      </c>
      <c r="C648" s="17">
        <v>4.8975446911474197E-4</v>
      </c>
      <c r="D648" s="17">
        <v>0</v>
      </c>
      <c r="E648" s="17">
        <v>9.6846502862558796E-4</v>
      </c>
      <c r="F648" s="17"/>
      <c r="G648" s="17">
        <v>0</v>
      </c>
      <c r="H648" s="17">
        <v>0</v>
      </c>
      <c r="I648" s="17">
        <v>0</v>
      </c>
      <c r="J648" s="17">
        <v>0</v>
      </c>
      <c r="K648" s="17">
        <v>0</v>
      </c>
      <c r="L648" s="17">
        <v>2.33949901318056E-3</v>
      </c>
      <c r="M648" s="17"/>
      <c r="N648" s="17">
        <v>0</v>
      </c>
      <c r="O648" s="17">
        <v>2.09132288353654E-3</v>
      </c>
      <c r="P648" s="17">
        <v>0</v>
      </c>
      <c r="Q648" s="17">
        <v>0</v>
      </c>
      <c r="R648" s="17">
        <v>0</v>
      </c>
    </row>
    <row r="649" spans="2:18" hidden="1" x14ac:dyDescent="0.3">
      <c r="B649" t="s">
        <v>173</v>
      </c>
      <c r="C649" s="17">
        <v>4.8000547240017397E-4</v>
      </c>
      <c r="D649" s="17">
        <v>0</v>
      </c>
      <c r="E649" s="17">
        <v>9.4918687400392498E-4</v>
      </c>
      <c r="F649" s="17"/>
      <c r="G649" s="17">
        <v>0</v>
      </c>
      <c r="H649" s="17">
        <v>0</v>
      </c>
      <c r="I649" s="17">
        <v>0</v>
      </c>
      <c r="J649" s="17">
        <v>0</v>
      </c>
      <c r="K649" s="17">
        <v>0</v>
      </c>
      <c r="L649" s="17">
        <v>2.2929292121240102E-3</v>
      </c>
      <c r="M649" s="17"/>
      <c r="N649" s="17">
        <v>0</v>
      </c>
      <c r="O649" s="17">
        <v>0</v>
      </c>
      <c r="P649" s="17">
        <v>0</v>
      </c>
      <c r="Q649" s="17">
        <v>0</v>
      </c>
      <c r="R649" s="17">
        <v>0</v>
      </c>
    </row>
    <row r="650" spans="2:18" hidden="1" x14ac:dyDescent="0.3">
      <c r="B650" t="s">
        <v>174</v>
      </c>
      <c r="C650" s="17">
        <v>1.3794362452408801E-3</v>
      </c>
      <c r="D650" s="17">
        <v>0</v>
      </c>
      <c r="E650" s="17">
        <v>2.7277663543308901E-3</v>
      </c>
      <c r="F650" s="17"/>
      <c r="G650" s="17">
        <v>6.6913854275897104E-3</v>
      </c>
      <c r="H650" s="17">
        <v>0</v>
      </c>
      <c r="I650" s="17">
        <v>2.6601171405360802E-3</v>
      </c>
      <c r="J650" s="17">
        <v>0</v>
      </c>
      <c r="K650" s="17">
        <v>0</v>
      </c>
      <c r="L650" s="17">
        <v>0</v>
      </c>
      <c r="M650" s="17"/>
      <c r="N650" s="17">
        <v>0</v>
      </c>
      <c r="O650" s="17">
        <v>3.9565222544801102E-3</v>
      </c>
      <c r="P650" s="17">
        <v>1.66825392474181E-3</v>
      </c>
      <c r="Q650" s="17">
        <v>0</v>
      </c>
      <c r="R650" s="17">
        <v>0</v>
      </c>
    </row>
    <row r="651" spans="2:18" hidden="1" x14ac:dyDescent="0.3">
      <c r="B651" t="s">
        <v>175</v>
      </c>
      <c r="C651" s="17">
        <v>1.54099181650719E-3</v>
      </c>
      <c r="D651" s="17">
        <v>2.1037237933653401E-3</v>
      </c>
      <c r="E651" s="17">
        <v>9.9094938405458791E-4</v>
      </c>
      <c r="F651" s="17"/>
      <c r="G651" s="17">
        <v>3.6437090340549999E-3</v>
      </c>
      <c r="H651" s="17">
        <v>3.1413361322119001E-3</v>
      </c>
      <c r="I651" s="17">
        <v>0</v>
      </c>
      <c r="J651" s="17">
        <v>0</v>
      </c>
      <c r="K651" s="17">
        <v>3.5596951486957899E-3</v>
      </c>
      <c r="L651" s="17">
        <v>0</v>
      </c>
      <c r="M651" s="17"/>
      <c r="N651" s="17">
        <v>0</v>
      </c>
      <c r="O651" s="17">
        <v>0</v>
      </c>
      <c r="P651" s="17">
        <v>0</v>
      </c>
      <c r="Q651" s="17">
        <v>4.0056504811824996E-3</v>
      </c>
      <c r="R651" s="17">
        <v>3.0744269679253401E-2</v>
      </c>
    </row>
    <row r="652" spans="2:18" hidden="1" x14ac:dyDescent="0.3">
      <c r="B652" t="s">
        <v>176</v>
      </c>
      <c r="C652" s="17">
        <v>3.1130339488797199E-3</v>
      </c>
      <c r="D652" s="17">
        <v>2.0726565638836802E-3</v>
      </c>
      <c r="E652" s="17">
        <v>4.1299509378642596E-3</v>
      </c>
      <c r="F652" s="17"/>
      <c r="G652" s="17">
        <v>3.59372016007913E-3</v>
      </c>
      <c r="H652" s="17">
        <v>6.2067307975524101E-3</v>
      </c>
      <c r="I652" s="17">
        <v>2.7698850704959998E-3</v>
      </c>
      <c r="J652" s="17">
        <v>3.1765990264550599E-3</v>
      </c>
      <c r="K652" s="17">
        <v>3.8623642211238298E-3</v>
      </c>
      <c r="L652" s="17">
        <v>0</v>
      </c>
      <c r="M652" s="17"/>
      <c r="N652" s="17">
        <v>5.10131188674219E-3</v>
      </c>
      <c r="O652" s="17">
        <v>2.1249162738558001E-3</v>
      </c>
      <c r="P652" s="17">
        <v>5.6333008378795096E-3</v>
      </c>
      <c r="Q652" s="17">
        <v>0</v>
      </c>
      <c r="R652" s="17">
        <v>0</v>
      </c>
    </row>
    <row r="653" spans="2:18" hidden="1" x14ac:dyDescent="0.3">
      <c r="B653" t="s">
        <v>177</v>
      </c>
      <c r="C653" s="17">
        <v>1.4320199743473E-3</v>
      </c>
      <c r="D653" s="17">
        <v>1.93094173520233E-3</v>
      </c>
      <c r="E653" s="17">
        <v>9.4434884452020802E-4</v>
      </c>
      <c r="F653" s="17"/>
      <c r="G653" s="17">
        <v>0</v>
      </c>
      <c r="H653" s="17">
        <v>2.8023669657741201E-3</v>
      </c>
      <c r="I653" s="17">
        <v>0</v>
      </c>
      <c r="J653" s="17">
        <v>2.7479365363893699E-3</v>
      </c>
      <c r="K653" s="17">
        <v>0</v>
      </c>
      <c r="L653" s="17">
        <v>2.3179903384006701E-3</v>
      </c>
      <c r="M653" s="17"/>
      <c r="N653" s="17">
        <v>0</v>
      </c>
      <c r="O653" s="17">
        <v>2.03924590998311E-3</v>
      </c>
      <c r="P653" s="17">
        <v>1.7283984412252999E-3</v>
      </c>
      <c r="Q653" s="17">
        <v>0</v>
      </c>
      <c r="R653" s="17">
        <v>0</v>
      </c>
    </row>
    <row r="654" spans="2:18" hidden="1" x14ac:dyDescent="0.3">
      <c r="B654" t="s">
        <v>178</v>
      </c>
      <c r="C654" s="17">
        <v>1.7190574134583199E-2</v>
      </c>
      <c r="D654" s="17">
        <v>1.07294404713014E-2</v>
      </c>
      <c r="E654" s="17">
        <v>2.3506009941865899E-2</v>
      </c>
      <c r="F654" s="17"/>
      <c r="G654" s="17">
        <v>1.3224877167550801E-2</v>
      </c>
      <c r="H654" s="17">
        <v>5.9109155753051196E-3</v>
      </c>
      <c r="I654" s="17">
        <v>2.9157684832460701E-2</v>
      </c>
      <c r="J654" s="17">
        <v>1.9913631590407099E-2</v>
      </c>
      <c r="K654" s="17">
        <v>1.09599400631127E-2</v>
      </c>
      <c r="L654" s="17">
        <v>2.1232345948460601E-2</v>
      </c>
      <c r="M654" s="17"/>
      <c r="N654" s="17">
        <v>1.8823895903838601E-2</v>
      </c>
      <c r="O654" s="17">
        <v>1.2432193232695499E-2</v>
      </c>
      <c r="P654" s="17">
        <v>1.2692871197798199E-2</v>
      </c>
      <c r="Q654" s="17">
        <v>2.3509774013951601E-2</v>
      </c>
      <c r="R654" s="17">
        <v>2.7031373750663199E-2</v>
      </c>
    </row>
    <row r="655" spans="2:18" hidden="1" x14ac:dyDescent="0.3">
      <c r="B655" t="s">
        <v>179</v>
      </c>
      <c r="C655" s="17">
        <v>4.5290093089233701E-4</v>
      </c>
      <c r="D655" s="17">
        <v>0</v>
      </c>
      <c r="E655" s="17">
        <v>8.9558899542873001E-4</v>
      </c>
      <c r="F655" s="17"/>
      <c r="G655" s="17">
        <v>3.27075736911151E-3</v>
      </c>
      <c r="H655" s="17">
        <v>0</v>
      </c>
      <c r="I655" s="17">
        <v>0</v>
      </c>
      <c r="J655" s="17">
        <v>0</v>
      </c>
      <c r="K655" s="17">
        <v>0</v>
      </c>
      <c r="L655" s="17">
        <v>0</v>
      </c>
      <c r="M655" s="17"/>
      <c r="N655" s="17">
        <v>0</v>
      </c>
      <c r="O655" s="17">
        <v>0</v>
      </c>
      <c r="P655" s="17">
        <v>1.6683242941060101E-3</v>
      </c>
      <c r="Q655" s="17">
        <v>0</v>
      </c>
      <c r="R655" s="17">
        <v>0</v>
      </c>
    </row>
    <row r="656" spans="2:18" hidden="1" x14ac:dyDescent="0.3">
      <c r="B656" t="s">
        <v>180</v>
      </c>
      <c r="C656" s="17">
        <v>0</v>
      </c>
      <c r="D656" s="17">
        <v>0</v>
      </c>
      <c r="E656" s="17">
        <v>0</v>
      </c>
      <c r="F656" s="17"/>
      <c r="G656" s="17">
        <v>0</v>
      </c>
      <c r="H656" s="17">
        <v>0</v>
      </c>
      <c r="I656" s="17">
        <v>0</v>
      </c>
      <c r="J656" s="17">
        <v>0</v>
      </c>
      <c r="K656" s="17">
        <v>0</v>
      </c>
      <c r="L656" s="17">
        <v>0</v>
      </c>
      <c r="M656" s="17"/>
      <c r="N656" s="17">
        <v>0</v>
      </c>
      <c r="O656" s="17">
        <v>0</v>
      </c>
      <c r="P656" s="17">
        <v>0</v>
      </c>
      <c r="Q656" s="17">
        <v>0</v>
      </c>
      <c r="R656" s="17">
        <v>0</v>
      </c>
    </row>
    <row r="657" spans="2:18" hidden="1" x14ac:dyDescent="0.3">
      <c r="B657" t="s">
        <v>181</v>
      </c>
      <c r="C657" s="17">
        <v>0</v>
      </c>
      <c r="D657" s="17">
        <v>0</v>
      </c>
      <c r="E657" s="17">
        <v>0</v>
      </c>
      <c r="F657" s="17"/>
      <c r="G657" s="17">
        <v>0</v>
      </c>
      <c r="H657" s="17">
        <v>0</v>
      </c>
      <c r="I657" s="17">
        <v>0</v>
      </c>
      <c r="J657" s="17">
        <v>0</v>
      </c>
      <c r="K657" s="17">
        <v>0</v>
      </c>
      <c r="L657" s="17">
        <v>0</v>
      </c>
      <c r="M657" s="17"/>
      <c r="N657" s="17">
        <v>0</v>
      </c>
      <c r="O657" s="17">
        <v>0</v>
      </c>
      <c r="P657" s="17">
        <v>0</v>
      </c>
      <c r="Q657" s="17">
        <v>0</v>
      </c>
      <c r="R657" s="17">
        <v>0</v>
      </c>
    </row>
    <row r="658" spans="2:18" hidden="1" x14ac:dyDescent="0.3">
      <c r="B658" t="s">
        <v>182</v>
      </c>
      <c r="C658" s="17">
        <v>0</v>
      </c>
      <c r="D658" s="17">
        <v>0</v>
      </c>
      <c r="E658" s="17">
        <v>0</v>
      </c>
      <c r="F658" s="17"/>
      <c r="G658" s="17">
        <v>0</v>
      </c>
      <c r="H658" s="17">
        <v>0</v>
      </c>
      <c r="I658" s="17">
        <v>0</v>
      </c>
      <c r="J658" s="17">
        <v>0</v>
      </c>
      <c r="K658" s="17">
        <v>0</v>
      </c>
      <c r="L658" s="17">
        <v>0</v>
      </c>
      <c r="M658" s="17"/>
      <c r="N658" s="17">
        <v>0</v>
      </c>
      <c r="O658" s="17">
        <v>0</v>
      </c>
      <c r="P658" s="17">
        <v>0</v>
      </c>
      <c r="Q658" s="17">
        <v>0</v>
      </c>
      <c r="R658" s="17">
        <v>0</v>
      </c>
    </row>
    <row r="659" spans="2:18" hidden="1" x14ac:dyDescent="0.3">
      <c r="B659" t="s">
        <v>183</v>
      </c>
      <c r="C659" s="17">
        <v>0</v>
      </c>
      <c r="D659" s="17">
        <v>0</v>
      </c>
      <c r="E659" s="17">
        <v>0</v>
      </c>
      <c r="F659" s="17"/>
      <c r="G659" s="17">
        <v>0</v>
      </c>
      <c r="H659" s="17">
        <v>0</v>
      </c>
      <c r="I659" s="17">
        <v>0</v>
      </c>
      <c r="J659" s="17">
        <v>0</v>
      </c>
      <c r="K659" s="17">
        <v>0</v>
      </c>
      <c r="L659" s="17">
        <v>0</v>
      </c>
      <c r="M659" s="17"/>
      <c r="N659" s="17">
        <v>0</v>
      </c>
      <c r="O659" s="17">
        <v>0</v>
      </c>
      <c r="P659" s="17">
        <v>0</v>
      </c>
      <c r="Q659" s="17">
        <v>0</v>
      </c>
      <c r="R659" s="17">
        <v>0</v>
      </c>
    </row>
    <row r="660" spans="2:18" hidden="1" x14ac:dyDescent="0.3">
      <c r="B660" t="s">
        <v>184</v>
      </c>
      <c r="C660" s="17">
        <v>1.9310781278381E-3</v>
      </c>
      <c r="D660" s="17">
        <v>1.90068294594851E-3</v>
      </c>
      <c r="E660" s="17">
        <v>1.96078790170724E-3</v>
      </c>
      <c r="F660" s="17"/>
      <c r="G660" s="17">
        <v>3.31282162811387E-3</v>
      </c>
      <c r="H660" s="17">
        <v>0</v>
      </c>
      <c r="I660" s="17">
        <v>2.84442056300403E-3</v>
      </c>
      <c r="J660" s="17">
        <v>0</v>
      </c>
      <c r="K660" s="17">
        <v>3.6036636601163899E-3</v>
      </c>
      <c r="L660" s="17">
        <v>2.2966227220358299E-3</v>
      </c>
      <c r="M660" s="17"/>
      <c r="N660" s="17">
        <v>2.1545181756628699E-3</v>
      </c>
      <c r="O660" s="17">
        <v>0</v>
      </c>
      <c r="P660" s="17">
        <v>0</v>
      </c>
      <c r="Q660" s="17">
        <v>0</v>
      </c>
      <c r="R660" s="17">
        <v>2.78115888680774E-2</v>
      </c>
    </row>
    <row r="661" spans="2:18" hidden="1" x14ac:dyDescent="0.3">
      <c r="B661" t="s">
        <v>185</v>
      </c>
      <c r="C661" s="17">
        <v>0</v>
      </c>
      <c r="D661" s="17">
        <v>0</v>
      </c>
      <c r="E661" s="17">
        <v>0</v>
      </c>
      <c r="F661" s="17"/>
      <c r="G661" s="17">
        <v>0</v>
      </c>
      <c r="H661" s="17">
        <v>0</v>
      </c>
      <c r="I661" s="17">
        <v>0</v>
      </c>
      <c r="J661" s="17">
        <v>0</v>
      </c>
      <c r="K661" s="17">
        <v>0</v>
      </c>
      <c r="L661" s="17">
        <v>0</v>
      </c>
      <c r="M661" s="17"/>
      <c r="N661" s="17">
        <v>0</v>
      </c>
      <c r="O661" s="17">
        <v>0</v>
      </c>
      <c r="P661" s="17">
        <v>0</v>
      </c>
      <c r="Q661" s="17">
        <v>0</v>
      </c>
      <c r="R661" s="17">
        <v>0</v>
      </c>
    </row>
    <row r="662" spans="2:18" hidden="1" x14ac:dyDescent="0.3">
      <c r="B662" t="s">
        <v>186</v>
      </c>
      <c r="C662" s="17">
        <v>0</v>
      </c>
      <c r="D662" s="17">
        <v>0</v>
      </c>
      <c r="E662" s="17">
        <v>0</v>
      </c>
      <c r="F662" s="17"/>
      <c r="G662" s="17">
        <v>0</v>
      </c>
      <c r="H662" s="17">
        <v>0</v>
      </c>
      <c r="I662" s="17">
        <v>0</v>
      </c>
      <c r="J662" s="17">
        <v>0</v>
      </c>
      <c r="K662" s="17">
        <v>0</v>
      </c>
      <c r="L662" s="17">
        <v>0</v>
      </c>
      <c r="M662" s="17"/>
      <c r="N662" s="17">
        <v>0</v>
      </c>
      <c r="O662" s="17">
        <v>0</v>
      </c>
      <c r="P662" s="17">
        <v>0</v>
      </c>
      <c r="Q662" s="17">
        <v>0</v>
      </c>
      <c r="R662" s="17">
        <v>0</v>
      </c>
    </row>
    <row r="663" spans="2:18" hidden="1" x14ac:dyDescent="0.3">
      <c r="B663" t="s">
        <v>187</v>
      </c>
      <c r="C663" s="17">
        <v>5.1994775457606199E-4</v>
      </c>
      <c r="D663" s="17">
        <v>0</v>
      </c>
      <c r="E663" s="17">
        <v>1.0281707442701101E-3</v>
      </c>
      <c r="F663" s="17"/>
      <c r="G663" s="17">
        <v>0</v>
      </c>
      <c r="H663" s="17">
        <v>3.05110949797566E-3</v>
      </c>
      <c r="I663" s="17">
        <v>0</v>
      </c>
      <c r="J663" s="17">
        <v>0</v>
      </c>
      <c r="K663" s="17">
        <v>0</v>
      </c>
      <c r="L663" s="17">
        <v>0</v>
      </c>
      <c r="M663" s="17"/>
      <c r="N663" s="17">
        <v>0</v>
      </c>
      <c r="O663" s="17">
        <v>0</v>
      </c>
      <c r="P663" s="17">
        <v>1.91530070144925E-3</v>
      </c>
      <c r="Q663" s="17">
        <v>0</v>
      </c>
      <c r="R663" s="17">
        <v>0</v>
      </c>
    </row>
    <row r="664" spans="2:18" hidden="1" x14ac:dyDescent="0.3">
      <c r="B664" t="s">
        <v>188</v>
      </c>
      <c r="C664" s="17">
        <v>9.8534463174836605E-4</v>
      </c>
      <c r="D664" s="17">
        <v>1.9934212814677402E-3</v>
      </c>
      <c r="E664" s="17">
        <v>0</v>
      </c>
      <c r="F664" s="17"/>
      <c r="G664" s="17">
        <v>0</v>
      </c>
      <c r="H664" s="17">
        <v>3.1469852208452199E-3</v>
      </c>
      <c r="I664" s="17">
        <v>0</v>
      </c>
      <c r="J664" s="17">
        <v>0</v>
      </c>
      <c r="K664" s="17">
        <v>0</v>
      </c>
      <c r="L664" s="17">
        <v>2.1450988993516901E-3</v>
      </c>
      <c r="M664" s="17"/>
      <c r="N664" s="17">
        <v>0</v>
      </c>
      <c r="O664" s="17">
        <v>1.9175449061482499E-3</v>
      </c>
      <c r="P664" s="17">
        <v>0</v>
      </c>
      <c r="Q664" s="17">
        <v>0</v>
      </c>
      <c r="R664" s="17">
        <v>3.0799557333001701E-2</v>
      </c>
    </row>
    <row r="665" spans="2:18" hidden="1" x14ac:dyDescent="0.3">
      <c r="B665" t="s">
        <v>189</v>
      </c>
      <c r="C665" s="17">
        <v>0</v>
      </c>
      <c r="D665" s="17">
        <v>0</v>
      </c>
      <c r="E665" s="17">
        <v>0</v>
      </c>
      <c r="F665" s="17"/>
      <c r="G665" s="17">
        <v>0</v>
      </c>
      <c r="H665" s="17">
        <v>0</v>
      </c>
      <c r="I665" s="17">
        <v>0</v>
      </c>
      <c r="J665" s="17">
        <v>0</v>
      </c>
      <c r="K665" s="17">
        <v>0</v>
      </c>
      <c r="L665" s="17">
        <v>0</v>
      </c>
      <c r="M665" s="17"/>
      <c r="N665" s="17">
        <v>0</v>
      </c>
      <c r="O665" s="17">
        <v>0</v>
      </c>
      <c r="P665" s="17">
        <v>0</v>
      </c>
      <c r="Q665" s="17">
        <v>0</v>
      </c>
      <c r="R665" s="17">
        <v>0</v>
      </c>
    </row>
    <row r="666" spans="2:18" hidden="1" x14ac:dyDescent="0.3">
      <c r="B666" t="s">
        <v>190</v>
      </c>
      <c r="C666" s="17">
        <v>0</v>
      </c>
      <c r="D666" s="17">
        <v>0</v>
      </c>
      <c r="E666" s="17">
        <v>0</v>
      </c>
      <c r="F666" s="17"/>
      <c r="G666" s="17">
        <v>0</v>
      </c>
      <c r="H666" s="17">
        <v>0</v>
      </c>
      <c r="I666" s="17">
        <v>0</v>
      </c>
      <c r="J666" s="17">
        <v>0</v>
      </c>
      <c r="K666" s="17">
        <v>0</v>
      </c>
      <c r="L666" s="17">
        <v>0</v>
      </c>
      <c r="M666" s="17"/>
      <c r="N666" s="17">
        <v>0</v>
      </c>
      <c r="O666" s="17">
        <v>0</v>
      </c>
      <c r="P666" s="17">
        <v>0</v>
      </c>
      <c r="Q666" s="17">
        <v>0</v>
      </c>
      <c r="R666" s="17">
        <v>0</v>
      </c>
    </row>
    <row r="667" spans="2:18" hidden="1" x14ac:dyDescent="0.3">
      <c r="B667" t="s">
        <v>191</v>
      </c>
      <c r="C667" s="17">
        <v>7.3369028307909197E-3</v>
      </c>
      <c r="D667" s="17">
        <v>4.8836934973332403E-3</v>
      </c>
      <c r="E667" s="17">
        <v>9.7347925626386205E-3</v>
      </c>
      <c r="F667" s="17"/>
      <c r="G667" s="17">
        <v>6.3086914050828197E-3</v>
      </c>
      <c r="H667" s="17">
        <v>8.7552494199959301E-3</v>
      </c>
      <c r="I667" s="17">
        <v>8.7315222414129003E-3</v>
      </c>
      <c r="J667" s="17">
        <v>1.41718641851092E-2</v>
      </c>
      <c r="K667" s="17">
        <v>7.5648590784873201E-3</v>
      </c>
      <c r="L667" s="17">
        <v>0</v>
      </c>
      <c r="M667" s="17"/>
      <c r="N667" s="17">
        <v>7.0208283289288301E-3</v>
      </c>
      <c r="O667" s="17">
        <v>1.01486501096873E-2</v>
      </c>
      <c r="P667" s="17">
        <v>9.0444150612677202E-3</v>
      </c>
      <c r="Q667" s="17">
        <v>0</v>
      </c>
      <c r="R667" s="17">
        <v>0</v>
      </c>
    </row>
    <row r="668" spans="2:18" hidden="1" x14ac:dyDescent="0.3">
      <c r="B668" t="s">
        <v>192</v>
      </c>
      <c r="C668" s="17">
        <v>7.4083247001573399E-2</v>
      </c>
      <c r="D668" s="17">
        <v>8.7038790839720395E-2</v>
      </c>
      <c r="E668" s="17">
        <v>6.1419849257113801E-2</v>
      </c>
      <c r="F668" s="17"/>
      <c r="G668" s="17">
        <v>2.7257061635328299E-2</v>
      </c>
      <c r="H668" s="17">
        <v>4.8840277676474399E-2</v>
      </c>
      <c r="I668" s="17">
        <v>9.9089293554672206E-2</v>
      </c>
      <c r="J668" s="17">
        <v>0.104099637052983</v>
      </c>
      <c r="K668" s="17">
        <v>8.1037021437681503E-2</v>
      </c>
      <c r="L668" s="17">
        <v>7.6109877178685503E-2</v>
      </c>
      <c r="M668" s="17"/>
      <c r="N668" s="17">
        <v>6.5915035316353093E-2</v>
      </c>
      <c r="O668" s="17">
        <v>6.9186484798472406E-2</v>
      </c>
      <c r="P668" s="17">
        <v>8.3803194555476399E-2</v>
      </c>
      <c r="Q668" s="17">
        <v>7.3101603128165701E-2</v>
      </c>
      <c r="R668" s="17">
        <v>5.3998173171746301E-2</v>
      </c>
    </row>
    <row r="669" spans="2:18" hidden="1" x14ac:dyDescent="0.3">
      <c r="B669" t="s">
        <v>193</v>
      </c>
      <c r="C669" s="17">
        <v>4.4761905657064E-4</v>
      </c>
      <c r="D669" s="17">
        <v>9.0556473807054303E-4</v>
      </c>
      <c r="E669" s="17">
        <v>0</v>
      </c>
      <c r="F669" s="17"/>
      <c r="G669" s="17">
        <v>3.2326127591493E-3</v>
      </c>
      <c r="H669" s="17">
        <v>0</v>
      </c>
      <c r="I669" s="17">
        <v>0</v>
      </c>
      <c r="J669" s="17">
        <v>0</v>
      </c>
      <c r="K669" s="17">
        <v>0</v>
      </c>
      <c r="L669" s="17">
        <v>0</v>
      </c>
      <c r="M669" s="17"/>
      <c r="N669" s="17">
        <v>0</v>
      </c>
      <c r="O669" s="17">
        <v>0</v>
      </c>
      <c r="P669" s="17">
        <v>0</v>
      </c>
      <c r="Q669" s="17">
        <v>0</v>
      </c>
      <c r="R669" s="17">
        <v>2.57072976292963E-2</v>
      </c>
    </row>
    <row r="670" spans="2:18" hidden="1" x14ac:dyDescent="0.3">
      <c r="B670" t="s">
        <v>194</v>
      </c>
      <c r="C670" s="17">
        <v>0</v>
      </c>
      <c r="D670" s="17">
        <v>0</v>
      </c>
      <c r="E670" s="17">
        <v>0</v>
      </c>
      <c r="F670" s="17"/>
      <c r="G670" s="17">
        <v>0</v>
      </c>
      <c r="H670" s="17">
        <v>0</v>
      </c>
      <c r="I670" s="17">
        <v>0</v>
      </c>
      <c r="J670" s="17">
        <v>0</v>
      </c>
      <c r="K670" s="17">
        <v>0</v>
      </c>
      <c r="L670" s="17">
        <v>0</v>
      </c>
      <c r="M670" s="17"/>
      <c r="N670" s="17">
        <v>0</v>
      </c>
      <c r="O670" s="17">
        <v>0</v>
      </c>
      <c r="P670" s="17">
        <v>0</v>
      </c>
      <c r="Q670" s="17">
        <v>0</v>
      </c>
      <c r="R670" s="17">
        <v>0</v>
      </c>
    </row>
    <row r="671" spans="2:18" hidden="1" x14ac:dyDescent="0.3">
      <c r="B671" t="s">
        <v>195</v>
      </c>
      <c r="C671" s="17">
        <v>5.0141128232121599E-4</v>
      </c>
      <c r="D671" s="17">
        <v>0</v>
      </c>
      <c r="E671" s="17">
        <v>9.9151579517825906E-4</v>
      </c>
      <c r="F671" s="17"/>
      <c r="G671" s="17">
        <v>0</v>
      </c>
      <c r="H671" s="17">
        <v>0</v>
      </c>
      <c r="I671" s="17">
        <v>0</v>
      </c>
      <c r="J671" s="17">
        <v>0</v>
      </c>
      <c r="K671" s="17">
        <v>0</v>
      </c>
      <c r="L671" s="17">
        <v>2.3951822273484101E-3</v>
      </c>
      <c r="M671" s="17"/>
      <c r="N671" s="17">
        <v>0</v>
      </c>
      <c r="O671" s="17">
        <v>0</v>
      </c>
      <c r="P671" s="17">
        <v>1.8470189981441799E-3</v>
      </c>
      <c r="Q671" s="17">
        <v>0</v>
      </c>
      <c r="R671" s="17">
        <v>0</v>
      </c>
    </row>
    <row r="672" spans="2:18" hidden="1" x14ac:dyDescent="0.3">
      <c r="B672" t="s">
        <v>196</v>
      </c>
      <c r="C672" s="17">
        <v>0.14523560559498</v>
      </c>
      <c r="D672" s="17">
        <v>0.16050211499974301</v>
      </c>
      <c r="E672" s="17">
        <v>0.13031335430416199</v>
      </c>
      <c r="F672" s="17"/>
      <c r="G672" s="17">
        <v>0.11810833035967599</v>
      </c>
      <c r="H672" s="17">
        <v>0.14038743769447801</v>
      </c>
      <c r="I672" s="17">
        <v>0.12658059306282399</v>
      </c>
      <c r="J672" s="17">
        <v>0.16201866299262699</v>
      </c>
      <c r="K672" s="17">
        <v>0.15654334315888299</v>
      </c>
      <c r="L672" s="17">
        <v>0.16100367944250499</v>
      </c>
      <c r="M672" s="17"/>
      <c r="N672" s="17">
        <v>0.117517920070242</v>
      </c>
      <c r="O672" s="17">
        <v>0.13578464422255901</v>
      </c>
      <c r="P672" s="17">
        <v>0.14658691723851799</v>
      </c>
      <c r="Q672" s="17">
        <v>0.200887251480143</v>
      </c>
      <c r="R672" s="17">
        <v>0.147390376294223</v>
      </c>
    </row>
    <row r="673" spans="2:18" hidden="1" x14ac:dyDescent="0.3">
      <c r="B673" t="s">
        <v>197</v>
      </c>
      <c r="C673" s="17">
        <v>1.0105470076546301E-3</v>
      </c>
      <c r="D673" s="17">
        <v>1.0131888797773299E-3</v>
      </c>
      <c r="E673" s="17">
        <v>1.0079647094587601E-3</v>
      </c>
      <c r="F673" s="17"/>
      <c r="G673" s="17">
        <v>0</v>
      </c>
      <c r="H673" s="17">
        <v>2.99114783784003E-3</v>
      </c>
      <c r="I673" s="17">
        <v>0</v>
      </c>
      <c r="J673" s="17">
        <v>2.93305071381761E-3</v>
      </c>
      <c r="K673" s="17">
        <v>0</v>
      </c>
      <c r="L673" s="17">
        <v>0</v>
      </c>
      <c r="M673" s="17"/>
      <c r="N673" s="17">
        <v>0</v>
      </c>
      <c r="O673" s="17">
        <v>0</v>
      </c>
      <c r="P673" s="17">
        <v>0</v>
      </c>
      <c r="Q673" s="17">
        <v>4.04682355538341E-3</v>
      </c>
      <c r="R673" s="17">
        <v>0</v>
      </c>
    </row>
    <row r="674" spans="2:18" hidden="1" x14ac:dyDescent="0.3">
      <c r="B674" t="s">
        <v>198</v>
      </c>
      <c r="C674" s="17">
        <v>4.5364388588788199E-3</v>
      </c>
      <c r="D674" s="17">
        <v>5.1933719972892802E-3</v>
      </c>
      <c r="E674" s="17">
        <v>3.8943194907429301E-3</v>
      </c>
      <c r="F674" s="17"/>
      <c r="G674" s="17">
        <v>6.6303812246056503E-3</v>
      </c>
      <c r="H674" s="17">
        <v>1.25439843808598E-2</v>
      </c>
      <c r="I674" s="17">
        <v>3.04596218037802E-3</v>
      </c>
      <c r="J674" s="17">
        <v>2.8345315884676999E-3</v>
      </c>
      <c r="K674" s="17">
        <v>0</v>
      </c>
      <c r="L674" s="17">
        <v>2.2838785078193899E-3</v>
      </c>
      <c r="M674" s="17"/>
      <c r="N674" s="17">
        <v>6.7065410569855403E-3</v>
      </c>
      <c r="O674" s="17">
        <v>1.9313936783215001E-3</v>
      </c>
      <c r="P674" s="17">
        <v>1.9102310513313401E-3</v>
      </c>
      <c r="Q674" s="17">
        <v>1.2843226669834E-2</v>
      </c>
      <c r="R674" s="17">
        <v>0</v>
      </c>
    </row>
    <row r="675" spans="2:18" hidden="1" x14ac:dyDescent="0.3">
      <c r="B675" t="s">
        <v>199</v>
      </c>
      <c r="C675" s="17">
        <v>0</v>
      </c>
      <c r="D675" s="17">
        <v>0</v>
      </c>
      <c r="E675" s="17">
        <v>0</v>
      </c>
      <c r="F675" s="17"/>
      <c r="G675" s="17">
        <v>0</v>
      </c>
      <c r="H675" s="17">
        <v>0</v>
      </c>
      <c r="I675" s="17">
        <v>0</v>
      </c>
      <c r="J675" s="17">
        <v>0</v>
      </c>
      <c r="K675" s="17">
        <v>0</v>
      </c>
      <c r="L675" s="17">
        <v>0</v>
      </c>
      <c r="M675" s="17"/>
      <c r="N675" s="17">
        <v>0</v>
      </c>
      <c r="O675" s="17">
        <v>0</v>
      </c>
      <c r="P675" s="17">
        <v>0</v>
      </c>
      <c r="Q675" s="17">
        <v>0</v>
      </c>
      <c r="R675" s="17">
        <v>0</v>
      </c>
    </row>
    <row r="676" spans="2:18" hidden="1" x14ac:dyDescent="0.3">
      <c r="B676" t="s">
        <v>200</v>
      </c>
      <c r="C676" s="17">
        <v>4.85269077941776E-4</v>
      </c>
      <c r="D676" s="17">
        <v>0</v>
      </c>
      <c r="E676" s="17">
        <v>9.5959539135903203E-4</v>
      </c>
      <c r="F676" s="17"/>
      <c r="G676" s="17">
        <v>0</v>
      </c>
      <c r="H676" s="17">
        <v>0</v>
      </c>
      <c r="I676" s="17">
        <v>2.8503519309071999E-3</v>
      </c>
      <c r="J676" s="17">
        <v>0</v>
      </c>
      <c r="K676" s="17">
        <v>0</v>
      </c>
      <c r="L676" s="17">
        <v>0</v>
      </c>
      <c r="M676" s="17"/>
      <c r="N676" s="17">
        <v>2.2791863899056502E-3</v>
      </c>
      <c r="O676" s="17">
        <v>0</v>
      </c>
      <c r="P676" s="17">
        <v>0</v>
      </c>
      <c r="Q676" s="17">
        <v>0</v>
      </c>
      <c r="R676" s="17">
        <v>0</v>
      </c>
    </row>
    <row r="677" spans="2:18" hidden="1" x14ac:dyDescent="0.3">
      <c r="B677" t="s">
        <v>201</v>
      </c>
      <c r="C677" s="17">
        <v>0</v>
      </c>
      <c r="D677" s="17">
        <v>0</v>
      </c>
      <c r="E677" s="17">
        <v>0</v>
      </c>
      <c r="F677" s="17"/>
      <c r="G677" s="17">
        <v>0</v>
      </c>
      <c r="H677" s="17">
        <v>0</v>
      </c>
      <c r="I677" s="17">
        <v>0</v>
      </c>
      <c r="J677" s="17">
        <v>0</v>
      </c>
      <c r="K677" s="17">
        <v>0</v>
      </c>
      <c r="L677" s="17">
        <v>0</v>
      </c>
      <c r="M677" s="17"/>
      <c r="N677" s="17">
        <v>0</v>
      </c>
      <c r="O677" s="17">
        <v>0</v>
      </c>
      <c r="P677" s="17">
        <v>0</v>
      </c>
      <c r="Q677" s="17">
        <v>0</v>
      </c>
      <c r="R677" s="17">
        <v>0</v>
      </c>
    </row>
    <row r="678" spans="2:18" hidden="1" x14ac:dyDescent="0.3">
      <c r="B678" t="s">
        <v>202</v>
      </c>
      <c r="C678" s="17">
        <v>0</v>
      </c>
      <c r="D678" s="17">
        <v>0</v>
      </c>
      <c r="E678" s="17">
        <v>0</v>
      </c>
      <c r="F678" s="17"/>
      <c r="G678" s="17">
        <v>0</v>
      </c>
      <c r="H678" s="17">
        <v>0</v>
      </c>
      <c r="I678" s="17">
        <v>0</v>
      </c>
      <c r="J678" s="17">
        <v>0</v>
      </c>
      <c r="K678" s="17">
        <v>0</v>
      </c>
      <c r="L678" s="17">
        <v>0</v>
      </c>
      <c r="M678" s="17"/>
      <c r="N678" s="17">
        <v>0</v>
      </c>
      <c r="O678" s="17">
        <v>0</v>
      </c>
      <c r="P678" s="17">
        <v>0</v>
      </c>
      <c r="Q678" s="17">
        <v>0</v>
      </c>
      <c r="R678" s="17">
        <v>0</v>
      </c>
    </row>
    <row r="679" spans="2:18" hidden="1" x14ac:dyDescent="0.3">
      <c r="B679" t="s">
        <v>203</v>
      </c>
      <c r="C679" s="17">
        <v>0</v>
      </c>
      <c r="D679" s="17">
        <v>0</v>
      </c>
      <c r="E679" s="17">
        <v>0</v>
      </c>
      <c r="F679" s="17"/>
      <c r="G679" s="17">
        <v>0</v>
      </c>
      <c r="H679" s="17">
        <v>0</v>
      </c>
      <c r="I679" s="17">
        <v>0</v>
      </c>
      <c r="J679" s="17">
        <v>0</v>
      </c>
      <c r="K679" s="17">
        <v>0</v>
      </c>
      <c r="L679" s="17">
        <v>0</v>
      </c>
      <c r="M679" s="17"/>
      <c r="N679" s="17">
        <v>0</v>
      </c>
      <c r="O679" s="17">
        <v>0</v>
      </c>
      <c r="P679" s="17">
        <v>0</v>
      </c>
      <c r="Q679" s="17">
        <v>0</v>
      </c>
      <c r="R679" s="17">
        <v>0</v>
      </c>
    </row>
    <row r="680" spans="2:18" hidden="1" x14ac:dyDescent="0.3">
      <c r="B680" t="s">
        <v>204</v>
      </c>
      <c r="C680" s="17">
        <v>0</v>
      </c>
      <c r="D680" s="17">
        <v>0</v>
      </c>
      <c r="E680" s="17">
        <v>0</v>
      </c>
      <c r="F680" s="17"/>
      <c r="G680" s="17">
        <v>0</v>
      </c>
      <c r="H680" s="17">
        <v>0</v>
      </c>
      <c r="I680" s="17">
        <v>0</v>
      </c>
      <c r="J680" s="17">
        <v>0</v>
      </c>
      <c r="K680" s="17">
        <v>0</v>
      </c>
      <c r="L680" s="17">
        <v>0</v>
      </c>
      <c r="M680" s="17"/>
      <c r="N680" s="17">
        <v>0</v>
      </c>
      <c r="O680" s="17">
        <v>0</v>
      </c>
      <c r="P680" s="17">
        <v>0</v>
      </c>
      <c r="Q680" s="17">
        <v>0</v>
      </c>
      <c r="R680" s="17">
        <v>0</v>
      </c>
    </row>
    <row r="681" spans="2:18" hidden="1" x14ac:dyDescent="0.3">
      <c r="B681" t="s">
        <v>205</v>
      </c>
      <c r="C681" s="17">
        <v>4.8548095564970498E-4</v>
      </c>
      <c r="D681" s="17">
        <v>0</v>
      </c>
      <c r="E681" s="17">
        <v>9.6001436895579596E-4</v>
      </c>
      <c r="F681" s="17"/>
      <c r="G681" s="17">
        <v>0</v>
      </c>
      <c r="H681" s="17">
        <v>0</v>
      </c>
      <c r="I681" s="17">
        <v>0</v>
      </c>
      <c r="J681" s="17">
        <v>0</v>
      </c>
      <c r="K681" s="17">
        <v>0</v>
      </c>
      <c r="L681" s="17">
        <v>2.3190849462046401E-3</v>
      </c>
      <c r="M681" s="17"/>
      <c r="N681" s="17">
        <v>2.28018152602741E-3</v>
      </c>
      <c r="O681" s="17">
        <v>0</v>
      </c>
      <c r="P681" s="17">
        <v>0</v>
      </c>
      <c r="Q681" s="17">
        <v>0</v>
      </c>
      <c r="R681" s="17">
        <v>0</v>
      </c>
    </row>
    <row r="682" spans="2:18" hidden="1" x14ac:dyDescent="0.3">
      <c r="B682" t="s">
        <v>206</v>
      </c>
      <c r="C682" s="17">
        <v>4.7179617171551601E-4</v>
      </c>
      <c r="D682" s="17">
        <v>9.5447673728525097E-4</v>
      </c>
      <c r="E682" s="17">
        <v>0</v>
      </c>
      <c r="F682" s="17"/>
      <c r="G682" s="17">
        <v>3.40721491191625E-3</v>
      </c>
      <c r="H682" s="17">
        <v>0</v>
      </c>
      <c r="I682" s="17">
        <v>0</v>
      </c>
      <c r="J682" s="17">
        <v>0</v>
      </c>
      <c r="K682" s="17">
        <v>0</v>
      </c>
      <c r="L682" s="17">
        <v>0</v>
      </c>
      <c r="M682" s="17"/>
      <c r="N682" s="17">
        <v>2.21590754956905E-3</v>
      </c>
      <c r="O682" s="17">
        <v>0</v>
      </c>
      <c r="P682" s="17">
        <v>0</v>
      </c>
      <c r="Q682" s="17">
        <v>0</v>
      </c>
      <c r="R682" s="17">
        <v>0</v>
      </c>
    </row>
    <row r="683" spans="2:18" hidden="1" x14ac:dyDescent="0.3">
      <c r="B683" t="s">
        <v>207</v>
      </c>
      <c r="C683" s="17">
        <v>8.3932172553072403E-3</v>
      </c>
      <c r="D683" s="17">
        <v>5.9880799392779301E-3</v>
      </c>
      <c r="E683" s="17">
        <v>1.0744118988451099E-2</v>
      </c>
      <c r="F683" s="17"/>
      <c r="G683" s="17">
        <v>1.0846618484519399E-2</v>
      </c>
      <c r="H683" s="17">
        <v>0</v>
      </c>
      <c r="I683" s="17">
        <v>1.23205838848581E-2</v>
      </c>
      <c r="J683" s="17">
        <v>8.2963687227516208E-3</v>
      </c>
      <c r="K683" s="17">
        <v>1.0382425143454501E-2</v>
      </c>
      <c r="L683" s="17">
        <v>9.1501641838353208E-3</v>
      </c>
      <c r="M683" s="17"/>
      <c r="N683" s="17">
        <v>1.5980113991563599E-2</v>
      </c>
      <c r="O683" s="17">
        <v>1.09149119485045E-2</v>
      </c>
      <c r="P683" s="17">
        <v>7.1898558365753196E-3</v>
      </c>
      <c r="Q683" s="17">
        <v>0</v>
      </c>
      <c r="R683" s="17">
        <v>0</v>
      </c>
    </row>
    <row r="684" spans="2:18" hidden="1" x14ac:dyDescent="0.3">
      <c r="B684" t="s">
        <v>208</v>
      </c>
      <c r="C684" s="17">
        <v>0</v>
      </c>
      <c r="D684" s="17">
        <v>0</v>
      </c>
      <c r="E684" s="17">
        <v>0</v>
      </c>
      <c r="F684" s="17"/>
      <c r="G684" s="17">
        <v>0</v>
      </c>
      <c r="H684" s="17">
        <v>0</v>
      </c>
      <c r="I684" s="17">
        <v>0</v>
      </c>
      <c r="J684" s="17">
        <v>0</v>
      </c>
      <c r="K684" s="17">
        <v>0</v>
      </c>
      <c r="L684" s="17">
        <v>0</v>
      </c>
      <c r="M684" s="17"/>
      <c r="N684" s="17">
        <v>0</v>
      </c>
      <c r="O684" s="17">
        <v>0</v>
      </c>
      <c r="P684" s="17">
        <v>0</v>
      </c>
      <c r="Q684" s="17">
        <v>0</v>
      </c>
      <c r="R684" s="17">
        <v>0</v>
      </c>
    </row>
    <row r="685" spans="2:18" hidden="1" x14ac:dyDescent="0.3">
      <c r="B685" t="s">
        <v>209</v>
      </c>
      <c r="C685" s="17">
        <v>9.66935019673489E-4</v>
      </c>
      <c r="D685" s="17">
        <v>0</v>
      </c>
      <c r="E685" s="17">
        <v>1.9120657606245899E-3</v>
      </c>
      <c r="F685" s="17"/>
      <c r="G685" s="17">
        <v>0</v>
      </c>
      <c r="H685" s="17">
        <v>0</v>
      </c>
      <c r="I685" s="17">
        <v>2.84442056300403E-3</v>
      </c>
      <c r="J685" s="17">
        <v>2.8268031945339802E-3</v>
      </c>
      <c r="K685" s="17">
        <v>0</v>
      </c>
      <c r="L685" s="17">
        <v>0</v>
      </c>
      <c r="M685" s="17"/>
      <c r="N685" s="17">
        <v>0</v>
      </c>
      <c r="O685" s="17">
        <v>2.06785758118126E-3</v>
      </c>
      <c r="P685" s="17">
        <v>0</v>
      </c>
      <c r="Q685" s="17">
        <v>0</v>
      </c>
      <c r="R685" s="17">
        <v>0</v>
      </c>
    </row>
    <row r="686" spans="2:18" hidden="1" x14ac:dyDescent="0.3">
      <c r="B686" t="s">
        <v>210</v>
      </c>
      <c r="C686" s="17">
        <v>2.5657182182058199E-2</v>
      </c>
      <c r="D686" s="17">
        <v>3.69881163184358E-2</v>
      </c>
      <c r="E686" s="17">
        <v>1.45817593686422E-2</v>
      </c>
      <c r="F686" s="17"/>
      <c r="G686" s="17">
        <v>3.36989063858322E-2</v>
      </c>
      <c r="H686" s="17">
        <v>2.4968590959039999E-2</v>
      </c>
      <c r="I686" s="17">
        <v>3.5594077882037903E-2</v>
      </c>
      <c r="J686" s="17">
        <v>3.1584852254962097E-2</v>
      </c>
      <c r="K686" s="17">
        <v>2.41285222998644E-2</v>
      </c>
      <c r="L686" s="17">
        <v>9.0103113759368494E-3</v>
      </c>
      <c r="M686" s="17"/>
      <c r="N686" s="17">
        <v>8.9149222808915102E-3</v>
      </c>
      <c r="O686" s="17">
        <v>2.75944595740635E-2</v>
      </c>
      <c r="P686" s="17">
        <v>3.5746768202891001E-2</v>
      </c>
      <c r="Q686" s="17">
        <v>2.9111199556858602E-2</v>
      </c>
      <c r="R686" s="17">
        <v>3.28158729884881E-2</v>
      </c>
    </row>
    <row r="687" spans="2:18" hidden="1" x14ac:dyDescent="0.3">
      <c r="B687" t="s">
        <v>211</v>
      </c>
      <c r="C687" s="17">
        <v>0</v>
      </c>
      <c r="D687" s="17">
        <v>0</v>
      </c>
      <c r="E687" s="17">
        <v>0</v>
      </c>
      <c r="F687" s="17"/>
      <c r="G687" s="17">
        <v>0</v>
      </c>
      <c r="H687" s="17">
        <v>0</v>
      </c>
      <c r="I687" s="17">
        <v>0</v>
      </c>
      <c r="J687" s="17">
        <v>0</v>
      </c>
      <c r="K687" s="17">
        <v>0</v>
      </c>
      <c r="L687" s="17">
        <v>0</v>
      </c>
      <c r="M687" s="17"/>
      <c r="N687" s="17">
        <v>0</v>
      </c>
      <c r="O687" s="17">
        <v>0</v>
      </c>
      <c r="P687" s="17">
        <v>0</v>
      </c>
      <c r="Q687" s="17">
        <v>0</v>
      </c>
      <c r="R687" s="17">
        <v>0</v>
      </c>
    </row>
    <row r="688" spans="2:18" hidden="1" x14ac:dyDescent="0.3">
      <c r="B688" t="s">
        <v>212</v>
      </c>
      <c r="C688" s="17">
        <v>0</v>
      </c>
      <c r="D688" s="17">
        <v>0</v>
      </c>
      <c r="E688" s="17">
        <v>0</v>
      </c>
      <c r="F688" s="17"/>
      <c r="G688" s="17">
        <v>0</v>
      </c>
      <c r="H688" s="17">
        <v>0</v>
      </c>
      <c r="I688" s="17">
        <v>0</v>
      </c>
      <c r="J688" s="17">
        <v>0</v>
      </c>
      <c r="K688" s="17">
        <v>0</v>
      </c>
      <c r="L688" s="17">
        <v>0</v>
      </c>
      <c r="M688" s="17"/>
      <c r="N688" s="17">
        <v>0</v>
      </c>
      <c r="O688" s="17">
        <v>0</v>
      </c>
      <c r="P688" s="17">
        <v>0</v>
      </c>
      <c r="Q688" s="17">
        <v>0</v>
      </c>
      <c r="R688" s="17">
        <v>0</v>
      </c>
    </row>
    <row r="689" spans="2:18" hidden="1" x14ac:dyDescent="0.3">
      <c r="B689" t="s">
        <v>213</v>
      </c>
      <c r="C689" s="17">
        <v>4.7983071332222799E-4</v>
      </c>
      <c r="D689" s="17">
        <v>9.7073117833014705E-4</v>
      </c>
      <c r="E689" s="17">
        <v>0</v>
      </c>
      <c r="F689" s="17"/>
      <c r="G689" s="17">
        <v>3.4652387188353799E-3</v>
      </c>
      <c r="H689" s="17">
        <v>0</v>
      </c>
      <c r="I689" s="17">
        <v>0</v>
      </c>
      <c r="J689" s="17">
        <v>0</v>
      </c>
      <c r="K689" s="17">
        <v>0</v>
      </c>
      <c r="L689" s="17">
        <v>0</v>
      </c>
      <c r="M689" s="17"/>
      <c r="N689" s="17">
        <v>2.2536437637882198E-3</v>
      </c>
      <c r="O689" s="17">
        <v>0</v>
      </c>
      <c r="P689" s="17">
        <v>0</v>
      </c>
      <c r="Q689" s="17">
        <v>0</v>
      </c>
      <c r="R689" s="17">
        <v>0</v>
      </c>
    </row>
    <row r="690" spans="2:18" hidden="1" x14ac:dyDescent="0.3">
      <c r="B690" t="s">
        <v>214</v>
      </c>
      <c r="C690" s="17">
        <v>4.3303035406566399E-3</v>
      </c>
      <c r="D690" s="17">
        <v>3.7584957170731601E-3</v>
      </c>
      <c r="E690" s="17">
        <v>4.8892171604855896E-3</v>
      </c>
      <c r="F690" s="17"/>
      <c r="G690" s="17">
        <v>3.2643989231899602E-3</v>
      </c>
      <c r="H690" s="17">
        <v>0</v>
      </c>
      <c r="I690" s="17">
        <v>0</v>
      </c>
      <c r="J690" s="17">
        <v>2.8097979521779001E-3</v>
      </c>
      <c r="K690" s="17">
        <v>1.7297379531357401E-2</v>
      </c>
      <c r="L690" s="17">
        <v>4.6021897390561501E-3</v>
      </c>
      <c r="M690" s="17"/>
      <c r="N690" s="17">
        <v>6.7608891131331096E-3</v>
      </c>
      <c r="O690" s="17">
        <v>1.9295258870674101E-3</v>
      </c>
      <c r="P690" s="17">
        <v>1.6650810239374899E-3</v>
      </c>
      <c r="Q690" s="17">
        <v>0</v>
      </c>
      <c r="R690" s="17">
        <v>0</v>
      </c>
    </row>
    <row r="691" spans="2:18" hidden="1" x14ac:dyDescent="0.3">
      <c r="B691" t="s">
        <v>215</v>
      </c>
      <c r="C691" s="17">
        <v>6.9477530598364102E-3</v>
      </c>
      <c r="D691" s="17">
        <v>1.0097379480736E-2</v>
      </c>
      <c r="E691" s="17">
        <v>3.8691503695448201E-3</v>
      </c>
      <c r="F691" s="17"/>
      <c r="G691" s="17">
        <v>0</v>
      </c>
      <c r="H691" s="17">
        <v>6.1629426499620896E-3</v>
      </c>
      <c r="I691" s="17">
        <v>6.2975612802955699E-3</v>
      </c>
      <c r="J691" s="17">
        <v>5.8036961000665997E-3</v>
      </c>
      <c r="K691" s="17">
        <v>9.9140170664313298E-3</v>
      </c>
      <c r="L691" s="17">
        <v>1.1649417014915101E-2</v>
      </c>
      <c r="M691" s="17"/>
      <c r="N691" s="17">
        <v>9.4887679668623007E-3</v>
      </c>
      <c r="O691" s="17">
        <v>4.5333347147093004E-3</v>
      </c>
      <c r="P691" s="17">
        <v>7.1486174563607499E-3</v>
      </c>
      <c r="Q691" s="17">
        <v>3.76187666192604E-3</v>
      </c>
      <c r="R691" s="17">
        <v>0</v>
      </c>
    </row>
    <row r="692" spans="2:18" hidden="1" x14ac:dyDescent="0.3">
      <c r="B692" t="s">
        <v>216</v>
      </c>
      <c r="C692" s="17">
        <v>1.12171274620934E-2</v>
      </c>
      <c r="D692" s="17">
        <v>1.34751205569341E-2</v>
      </c>
      <c r="E692" s="17">
        <v>9.0100518640766295E-3</v>
      </c>
      <c r="F692" s="17"/>
      <c r="G692" s="17">
        <v>7.3461049139164798E-3</v>
      </c>
      <c r="H692" s="17">
        <v>1.8719141805983899E-2</v>
      </c>
      <c r="I692" s="17">
        <v>6.4021921133423096E-3</v>
      </c>
      <c r="J692" s="17">
        <v>1.1933665906752201E-2</v>
      </c>
      <c r="K692" s="17">
        <v>1.02317784016099E-2</v>
      </c>
      <c r="L692" s="17">
        <v>1.1664646907327599E-2</v>
      </c>
      <c r="M692" s="17"/>
      <c r="N692" s="17">
        <v>1.6526504577064598E-2</v>
      </c>
      <c r="O692" s="17">
        <v>1.1218137025835099E-2</v>
      </c>
      <c r="P692" s="17">
        <v>9.5835345386139203E-3</v>
      </c>
      <c r="Q692" s="17">
        <v>1.1870793592136501E-2</v>
      </c>
      <c r="R692" s="17">
        <v>0</v>
      </c>
    </row>
    <row r="693" spans="2:18" hidden="1" x14ac:dyDescent="0.3">
      <c r="B693" t="s">
        <v>217</v>
      </c>
      <c r="C693" s="17">
        <v>1.04033404039603E-3</v>
      </c>
      <c r="D693" s="17">
        <v>1.03579513009794E-3</v>
      </c>
      <c r="E693" s="17">
        <v>1.04477059876433E-3</v>
      </c>
      <c r="F693" s="17"/>
      <c r="G693" s="17">
        <v>3.6974988232795799E-3</v>
      </c>
      <c r="H693" s="17">
        <v>0</v>
      </c>
      <c r="I693" s="17">
        <v>3.1033536846455899E-3</v>
      </c>
      <c r="J693" s="17">
        <v>0</v>
      </c>
      <c r="K693" s="17">
        <v>0</v>
      </c>
      <c r="L693" s="17">
        <v>0</v>
      </c>
      <c r="M693" s="17"/>
      <c r="N693" s="17">
        <v>2.4046958494965799E-3</v>
      </c>
      <c r="O693" s="17">
        <v>0</v>
      </c>
      <c r="P693" s="17">
        <v>0</v>
      </c>
      <c r="Q693" s="17">
        <v>4.1945935501271599E-3</v>
      </c>
      <c r="R693" s="17">
        <v>0</v>
      </c>
    </row>
    <row r="694" spans="2:18" hidden="1" x14ac:dyDescent="0.3">
      <c r="B694" t="s">
        <v>218</v>
      </c>
      <c r="C694" s="17">
        <v>5.6799208575224899E-2</v>
      </c>
      <c r="D694" s="17">
        <v>5.7242303694645301E-2</v>
      </c>
      <c r="E694" s="17">
        <v>5.6366105202186503E-2</v>
      </c>
      <c r="F694" s="17"/>
      <c r="G694" s="17">
        <v>6.2623541337130106E-2</v>
      </c>
      <c r="H694" s="17">
        <v>4.1445768460179701E-2</v>
      </c>
      <c r="I694" s="17">
        <v>5.19676359027407E-2</v>
      </c>
      <c r="J694" s="17">
        <v>7.7242050863616699E-2</v>
      </c>
      <c r="K694" s="17">
        <v>4.1727744652613502E-2</v>
      </c>
      <c r="L694" s="17">
        <v>6.2835324807873003E-2</v>
      </c>
      <c r="M694" s="17"/>
      <c r="N694" s="17">
        <v>5.7856465342222302E-2</v>
      </c>
      <c r="O694" s="17">
        <v>6.5641661334932794E-2</v>
      </c>
      <c r="P694" s="17">
        <v>6.3750477225731406E-2</v>
      </c>
      <c r="Q694" s="17">
        <v>4.4394873042514098E-2</v>
      </c>
      <c r="R694" s="17">
        <v>7.9223721682751394E-2</v>
      </c>
    </row>
    <row r="695" spans="2:18" hidden="1" x14ac:dyDescent="0.3">
      <c r="B695" t="s">
        <v>219</v>
      </c>
      <c r="C695" s="17">
        <v>0</v>
      </c>
      <c r="D695" s="17">
        <v>0</v>
      </c>
      <c r="E695" s="17">
        <v>0</v>
      </c>
      <c r="F695" s="17"/>
      <c r="G695" s="17">
        <v>0</v>
      </c>
      <c r="H695" s="17">
        <v>0</v>
      </c>
      <c r="I695" s="17">
        <v>0</v>
      </c>
      <c r="J695" s="17">
        <v>0</v>
      </c>
      <c r="K695" s="17">
        <v>0</v>
      </c>
      <c r="L695" s="17">
        <v>0</v>
      </c>
      <c r="M695" s="17"/>
      <c r="N695" s="17">
        <v>0</v>
      </c>
      <c r="O695" s="17">
        <v>0</v>
      </c>
      <c r="P695" s="17">
        <v>0</v>
      </c>
      <c r="Q695" s="17">
        <v>0</v>
      </c>
      <c r="R695" s="17">
        <v>0</v>
      </c>
    </row>
    <row r="696" spans="2:18" hidden="1" x14ac:dyDescent="0.3">
      <c r="B696" t="s">
        <v>220</v>
      </c>
      <c r="C696" s="17">
        <v>0</v>
      </c>
      <c r="D696" s="17">
        <v>0</v>
      </c>
      <c r="E696" s="17">
        <v>0</v>
      </c>
      <c r="F696" s="17"/>
      <c r="G696" s="17">
        <v>0</v>
      </c>
      <c r="H696" s="17">
        <v>0</v>
      </c>
      <c r="I696" s="17">
        <v>0</v>
      </c>
      <c r="J696" s="17">
        <v>0</v>
      </c>
      <c r="K696" s="17">
        <v>0</v>
      </c>
      <c r="L696" s="17">
        <v>0</v>
      </c>
      <c r="M696" s="17"/>
      <c r="N696" s="17">
        <v>0</v>
      </c>
      <c r="O696" s="17">
        <v>0</v>
      </c>
      <c r="P696" s="17">
        <v>0</v>
      </c>
      <c r="Q696" s="17">
        <v>0</v>
      </c>
      <c r="R696" s="17">
        <v>0</v>
      </c>
    </row>
    <row r="697" spans="2:18" hidden="1" x14ac:dyDescent="0.3">
      <c r="B697" t="s">
        <v>221</v>
      </c>
      <c r="C697" s="17">
        <v>0</v>
      </c>
      <c r="D697" s="17">
        <v>0</v>
      </c>
      <c r="E697" s="17">
        <v>0</v>
      </c>
      <c r="F697" s="17"/>
      <c r="G697" s="17">
        <v>0</v>
      </c>
      <c r="H697" s="17">
        <v>0</v>
      </c>
      <c r="I697" s="17">
        <v>0</v>
      </c>
      <c r="J697" s="17">
        <v>0</v>
      </c>
      <c r="K697" s="17">
        <v>0</v>
      </c>
      <c r="L697" s="17">
        <v>0</v>
      </c>
      <c r="M697" s="17"/>
      <c r="N697" s="17">
        <v>0</v>
      </c>
      <c r="O697" s="17">
        <v>0</v>
      </c>
      <c r="P697" s="17">
        <v>0</v>
      </c>
      <c r="Q697" s="17">
        <v>0</v>
      </c>
      <c r="R697" s="17">
        <v>0</v>
      </c>
    </row>
    <row r="698" spans="2:18" hidden="1" x14ac:dyDescent="0.3">
      <c r="B698" t="s">
        <v>222</v>
      </c>
      <c r="C698" s="17">
        <v>0</v>
      </c>
      <c r="D698" s="17">
        <v>0</v>
      </c>
      <c r="E698" s="17">
        <v>0</v>
      </c>
      <c r="F698" s="17"/>
      <c r="G698" s="17">
        <v>0</v>
      </c>
      <c r="H698" s="17">
        <v>0</v>
      </c>
      <c r="I698" s="17">
        <v>0</v>
      </c>
      <c r="J698" s="17">
        <v>0</v>
      </c>
      <c r="K698" s="17">
        <v>0</v>
      </c>
      <c r="L698" s="17">
        <v>0</v>
      </c>
      <c r="M698" s="17"/>
      <c r="N698" s="17">
        <v>0</v>
      </c>
      <c r="O698" s="17">
        <v>0</v>
      </c>
      <c r="P698" s="17">
        <v>0</v>
      </c>
      <c r="Q698" s="17">
        <v>0</v>
      </c>
      <c r="R698" s="17">
        <v>0</v>
      </c>
    </row>
    <row r="699" spans="2:18" hidden="1" x14ac:dyDescent="0.3">
      <c r="B699" t="s">
        <v>223</v>
      </c>
      <c r="C699" s="17">
        <v>0</v>
      </c>
      <c r="D699" s="17">
        <v>0</v>
      </c>
      <c r="E699" s="17">
        <v>0</v>
      </c>
      <c r="F699" s="17"/>
      <c r="G699" s="17">
        <v>0</v>
      </c>
      <c r="H699" s="17">
        <v>0</v>
      </c>
      <c r="I699" s="17">
        <v>0</v>
      </c>
      <c r="J699" s="17">
        <v>0</v>
      </c>
      <c r="K699" s="17">
        <v>0</v>
      </c>
      <c r="L699" s="17">
        <v>0</v>
      </c>
      <c r="M699" s="17"/>
      <c r="N699" s="17">
        <v>0</v>
      </c>
      <c r="O699" s="17">
        <v>0</v>
      </c>
      <c r="P699" s="17">
        <v>0</v>
      </c>
      <c r="Q699" s="17">
        <v>0</v>
      </c>
      <c r="R699" s="17">
        <v>0</v>
      </c>
    </row>
    <row r="700" spans="2:18" hidden="1" x14ac:dyDescent="0.3">
      <c r="B700" t="s">
        <v>224</v>
      </c>
      <c r="C700" s="17">
        <v>4.6524486802568997E-4</v>
      </c>
      <c r="D700" s="17">
        <v>9.4122299054946604E-4</v>
      </c>
      <c r="E700" s="17">
        <v>0</v>
      </c>
      <c r="F700" s="17"/>
      <c r="G700" s="17">
        <v>3.3599027441568101E-3</v>
      </c>
      <c r="H700" s="17">
        <v>0</v>
      </c>
      <c r="I700" s="17">
        <v>0</v>
      </c>
      <c r="J700" s="17">
        <v>0</v>
      </c>
      <c r="K700" s="17">
        <v>0</v>
      </c>
      <c r="L700" s="17">
        <v>0</v>
      </c>
      <c r="M700" s="17"/>
      <c r="N700" s="17">
        <v>0</v>
      </c>
      <c r="O700" s="17">
        <v>1.9866633186804302E-3</v>
      </c>
      <c r="P700" s="17">
        <v>0</v>
      </c>
      <c r="Q700" s="17">
        <v>0</v>
      </c>
      <c r="R700" s="17">
        <v>0</v>
      </c>
    </row>
    <row r="701" spans="2:18" hidden="1" x14ac:dyDescent="0.3">
      <c r="B701" t="s">
        <v>225</v>
      </c>
      <c r="C701" s="17">
        <v>0</v>
      </c>
      <c r="D701" s="17">
        <v>0</v>
      </c>
      <c r="E701" s="17">
        <v>0</v>
      </c>
      <c r="F701" s="17"/>
      <c r="G701" s="17">
        <v>0</v>
      </c>
      <c r="H701" s="17">
        <v>0</v>
      </c>
      <c r="I701" s="17">
        <v>0</v>
      </c>
      <c r="J701" s="17">
        <v>0</v>
      </c>
      <c r="K701" s="17">
        <v>0</v>
      </c>
      <c r="L701" s="17">
        <v>0</v>
      </c>
      <c r="M701" s="17"/>
      <c r="N701" s="17">
        <v>0</v>
      </c>
      <c r="O701" s="17">
        <v>0</v>
      </c>
      <c r="P701" s="17">
        <v>0</v>
      </c>
      <c r="Q701" s="17">
        <v>0</v>
      </c>
      <c r="R701" s="17">
        <v>0</v>
      </c>
    </row>
    <row r="702" spans="2:18" hidden="1" x14ac:dyDescent="0.3">
      <c r="B702" t="s">
        <v>226</v>
      </c>
      <c r="C702" s="17">
        <v>0</v>
      </c>
      <c r="D702" s="17">
        <v>0</v>
      </c>
      <c r="E702" s="17">
        <v>0</v>
      </c>
      <c r="F702" s="17"/>
      <c r="G702" s="17">
        <v>0</v>
      </c>
      <c r="H702" s="17">
        <v>0</v>
      </c>
      <c r="I702" s="17">
        <v>0</v>
      </c>
      <c r="J702" s="17">
        <v>0</v>
      </c>
      <c r="K702" s="17">
        <v>0</v>
      </c>
      <c r="L702" s="17">
        <v>0</v>
      </c>
      <c r="M702" s="17"/>
      <c r="N702" s="17">
        <v>0</v>
      </c>
      <c r="O702" s="17">
        <v>0</v>
      </c>
      <c r="P702" s="17">
        <v>0</v>
      </c>
      <c r="Q702" s="17">
        <v>0</v>
      </c>
      <c r="R702" s="17">
        <v>0</v>
      </c>
    </row>
    <row r="703" spans="2:18" hidden="1" x14ac:dyDescent="0.3">
      <c r="B703" t="s">
        <v>227</v>
      </c>
      <c r="C703" s="17">
        <v>0</v>
      </c>
      <c r="D703" s="17">
        <v>0</v>
      </c>
      <c r="E703" s="17">
        <v>0</v>
      </c>
      <c r="F703" s="17"/>
      <c r="G703" s="17">
        <v>0</v>
      </c>
      <c r="H703" s="17">
        <v>0</v>
      </c>
      <c r="I703" s="17">
        <v>0</v>
      </c>
      <c r="J703" s="17">
        <v>0</v>
      </c>
      <c r="K703" s="17">
        <v>0</v>
      </c>
      <c r="L703" s="17">
        <v>0</v>
      </c>
      <c r="M703" s="17"/>
      <c r="N703" s="17">
        <v>0</v>
      </c>
      <c r="O703" s="17">
        <v>0</v>
      </c>
      <c r="P703" s="17">
        <v>0</v>
      </c>
      <c r="Q703" s="17">
        <v>0</v>
      </c>
      <c r="R703" s="17">
        <v>0</v>
      </c>
    </row>
    <row r="704" spans="2:18" hidden="1" x14ac:dyDescent="0.3">
      <c r="B704" t="s">
        <v>228</v>
      </c>
      <c r="C704" s="17">
        <v>0</v>
      </c>
      <c r="D704" s="17">
        <v>0</v>
      </c>
      <c r="E704" s="17">
        <v>0</v>
      </c>
      <c r="F704" s="17"/>
      <c r="G704" s="17">
        <v>0</v>
      </c>
      <c r="H704" s="17">
        <v>0</v>
      </c>
      <c r="I704" s="17">
        <v>0</v>
      </c>
      <c r="J704" s="17">
        <v>0</v>
      </c>
      <c r="K704" s="17">
        <v>0</v>
      </c>
      <c r="L704" s="17">
        <v>0</v>
      </c>
      <c r="M704" s="17"/>
      <c r="N704" s="17">
        <v>0</v>
      </c>
      <c r="O704" s="17">
        <v>0</v>
      </c>
      <c r="P704" s="17">
        <v>0</v>
      </c>
      <c r="Q704" s="17">
        <v>0</v>
      </c>
      <c r="R704" s="17">
        <v>0</v>
      </c>
    </row>
    <row r="705" spans="2:18" hidden="1" x14ac:dyDescent="0.3">
      <c r="B705" t="s">
        <v>229</v>
      </c>
      <c r="C705" s="17">
        <v>0</v>
      </c>
      <c r="D705" s="17">
        <v>0</v>
      </c>
      <c r="E705" s="17">
        <v>0</v>
      </c>
      <c r="F705" s="17"/>
      <c r="G705" s="17">
        <v>0</v>
      </c>
      <c r="H705" s="17">
        <v>0</v>
      </c>
      <c r="I705" s="17">
        <v>0</v>
      </c>
      <c r="J705" s="17">
        <v>0</v>
      </c>
      <c r="K705" s="17">
        <v>0</v>
      </c>
      <c r="L705" s="17">
        <v>0</v>
      </c>
      <c r="M705" s="17"/>
      <c r="N705" s="17">
        <v>0</v>
      </c>
      <c r="O705" s="17">
        <v>0</v>
      </c>
      <c r="P705" s="17">
        <v>0</v>
      </c>
      <c r="Q705" s="17">
        <v>0</v>
      </c>
      <c r="R705" s="17">
        <v>0</v>
      </c>
    </row>
    <row r="706" spans="2:18" hidden="1" x14ac:dyDescent="0.3">
      <c r="B706" t="s">
        <v>230</v>
      </c>
      <c r="C706" s="17">
        <v>0</v>
      </c>
      <c r="D706" s="17">
        <v>0</v>
      </c>
      <c r="E706" s="17">
        <v>0</v>
      </c>
      <c r="F706" s="17"/>
      <c r="G706" s="17">
        <v>0</v>
      </c>
      <c r="H706" s="17">
        <v>0</v>
      </c>
      <c r="I706" s="17">
        <v>0</v>
      </c>
      <c r="J706" s="17">
        <v>0</v>
      </c>
      <c r="K706" s="17">
        <v>0</v>
      </c>
      <c r="L706" s="17">
        <v>0</v>
      </c>
      <c r="M706" s="17"/>
      <c r="N706" s="17">
        <v>0</v>
      </c>
      <c r="O706" s="17">
        <v>0</v>
      </c>
      <c r="P706" s="17">
        <v>0</v>
      </c>
      <c r="Q706" s="17">
        <v>0</v>
      </c>
      <c r="R706" s="17">
        <v>0</v>
      </c>
    </row>
    <row r="707" spans="2:18" hidden="1" x14ac:dyDescent="0.3">
      <c r="B707" t="s">
        <v>231</v>
      </c>
      <c r="C707" s="17">
        <v>9.7615259552908404E-4</v>
      </c>
      <c r="D707" s="17">
        <v>0</v>
      </c>
      <c r="E707" s="17">
        <v>1.93029305701043E-3</v>
      </c>
      <c r="F707" s="17"/>
      <c r="G707" s="17">
        <v>0</v>
      </c>
      <c r="H707" s="17">
        <v>5.7281687044129399E-3</v>
      </c>
      <c r="I707" s="17">
        <v>0</v>
      </c>
      <c r="J707" s="17">
        <v>0</v>
      </c>
      <c r="K707" s="17">
        <v>0</v>
      </c>
      <c r="L707" s="17">
        <v>0</v>
      </c>
      <c r="M707" s="17"/>
      <c r="N707" s="17">
        <v>0</v>
      </c>
      <c r="O707" s="17">
        <v>2.0473184771363701E-3</v>
      </c>
      <c r="P707" s="17">
        <v>0</v>
      </c>
      <c r="Q707" s="17">
        <v>3.9434059275555598E-3</v>
      </c>
      <c r="R707" s="17">
        <v>0</v>
      </c>
    </row>
    <row r="708" spans="2:18" hidden="1" x14ac:dyDescent="0.3">
      <c r="B708" t="s">
        <v>232</v>
      </c>
      <c r="C708" s="17">
        <v>0</v>
      </c>
      <c r="D708" s="17">
        <v>0</v>
      </c>
      <c r="E708" s="17">
        <v>0</v>
      </c>
      <c r="F708" s="17"/>
      <c r="G708" s="17">
        <v>0</v>
      </c>
      <c r="H708" s="17">
        <v>0</v>
      </c>
      <c r="I708" s="17">
        <v>0</v>
      </c>
      <c r="J708" s="17">
        <v>0</v>
      </c>
      <c r="K708" s="17">
        <v>0</v>
      </c>
      <c r="L708" s="17">
        <v>0</v>
      </c>
      <c r="M708" s="17"/>
      <c r="N708" s="17">
        <v>0</v>
      </c>
      <c r="O708" s="17">
        <v>0</v>
      </c>
      <c r="P708" s="17">
        <v>0</v>
      </c>
      <c r="Q708" s="17">
        <v>0</v>
      </c>
      <c r="R708" s="17">
        <v>0</v>
      </c>
    </row>
    <row r="709" spans="2:18" hidden="1" x14ac:dyDescent="0.3">
      <c r="B709" t="s">
        <v>233</v>
      </c>
      <c r="C709" s="17">
        <v>0</v>
      </c>
      <c r="D709" s="17">
        <v>0</v>
      </c>
      <c r="E709" s="17">
        <v>0</v>
      </c>
      <c r="F709" s="17"/>
      <c r="G709" s="17">
        <v>0</v>
      </c>
      <c r="H709" s="17">
        <v>0</v>
      </c>
      <c r="I709" s="17">
        <v>0</v>
      </c>
      <c r="J709" s="17">
        <v>0</v>
      </c>
      <c r="K709" s="17">
        <v>0</v>
      </c>
      <c r="L709" s="17">
        <v>0</v>
      </c>
      <c r="M709" s="17"/>
      <c r="N709" s="17">
        <v>0</v>
      </c>
      <c r="O709" s="17">
        <v>0</v>
      </c>
      <c r="P709" s="17">
        <v>0</v>
      </c>
      <c r="Q709" s="17">
        <v>0</v>
      </c>
      <c r="R709" s="17">
        <v>0</v>
      </c>
    </row>
    <row r="710" spans="2:18" hidden="1" x14ac:dyDescent="0.3">
      <c r="B710" t="s">
        <v>234</v>
      </c>
      <c r="C710" s="17">
        <v>5.4669619943061595E-4</v>
      </c>
      <c r="D710" s="17">
        <v>1.1060047452725399E-3</v>
      </c>
      <c r="E710" s="17">
        <v>0</v>
      </c>
      <c r="F710" s="17"/>
      <c r="G710" s="17">
        <v>0</v>
      </c>
      <c r="H710" s="17">
        <v>3.20807225708662E-3</v>
      </c>
      <c r="I710" s="17">
        <v>0</v>
      </c>
      <c r="J710" s="17">
        <v>0</v>
      </c>
      <c r="K710" s="17">
        <v>0</v>
      </c>
      <c r="L710" s="17">
        <v>0</v>
      </c>
      <c r="M710" s="17"/>
      <c r="N710" s="17">
        <v>0</v>
      </c>
      <c r="O710" s="17">
        <v>0</v>
      </c>
      <c r="P710" s="17">
        <v>2.01383236110489E-3</v>
      </c>
      <c r="Q710" s="17">
        <v>0</v>
      </c>
      <c r="R710" s="17">
        <v>0</v>
      </c>
    </row>
    <row r="711" spans="2:18" hidden="1" x14ac:dyDescent="0.3">
      <c r="B711" t="s">
        <v>235</v>
      </c>
      <c r="C711" s="17">
        <v>0</v>
      </c>
      <c r="D711" s="17">
        <v>0</v>
      </c>
      <c r="E711" s="17">
        <v>0</v>
      </c>
      <c r="F711" s="17"/>
      <c r="G711" s="17">
        <v>0</v>
      </c>
      <c r="H711" s="17">
        <v>0</v>
      </c>
      <c r="I711" s="17">
        <v>0</v>
      </c>
      <c r="J711" s="17">
        <v>0</v>
      </c>
      <c r="K711" s="17">
        <v>0</v>
      </c>
      <c r="L711" s="17">
        <v>0</v>
      </c>
      <c r="M711" s="17"/>
      <c r="N711" s="17">
        <v>0</v>
      </c>
      <c r="O711" s="17">
        <v>0</v>
      </c>
      <c r="P711" s="17">
        <v>0</v>
      </c>
      <c r="Q711" s="17">
        <v>0</v>
      </c>
      <c r="R711" s="17">
        <v>0</v>
      </c>
    </row>
    <row r="712" spans="2:18" hidden="1" x14ac:dyDescent="0.3">
      <c r="B712" t="s">
        <v>236</v>
      </c>
      <c r="C712" s="17">
        <v>0</v>
      </c>
      <c r="D712" s="17">
        <v>0</v>
      </c>
      <c r="E712" s="17">
        <v>0</v>
      </c>
      <c r="F712" s="17"/>
      <c r="G712" s="17">
        <v>0</v>
      </c>
      <c r="H712" s="17">
        <v>0</v>
      </c>
      <c r="I712" s="17">
        <v>0</v>
      </c>
      <c r="J712" s="17">
        <v>0</v>
      </c>
      <c r="K712" s="17">
        <v>0</v>
      </c>
      <c r="L712" s="17">
        <v>0</v>
      </c>
      <c r="M712" s="17"/>
      <c r="N712" s="17">
        <v>0</v>
      </c>
      <c r="O712" s="17">
        <v>0</v>
      </c>
      <c r="P712" s="17">
        <v>0</v>
      </c>
      <c r="Q712" s="17">
        <v>0</v>
      </c>
      <c r="R712" s="17">
        <v>0</v>
      </c>
    </row>
    <row r="713" spans="2:18" hidden="1" x14ac:dyDescent="0.3">
      <c r="B713" t="s">
        <v>237</v>
      </c>
      <c r="C713" s="17">
        <v>4.6541614833501801E-4</v>
      </c>
      <c r="D713" s="17">
        <v>9.4156950262525203E-4</v>
      </c>
      <c r="E713" s="17">
        <v>0</v>
      </c>
      <c r="F713" s="17"/>
      <c r="G713" s="17">
        <v>0</v>
      </c>
      <c r="H713" s="17">
        <v>0</v>
      </c>
      <c r="I713" s="17">
        <v>0</v>
      </c>
      <c r="J713" s="17">
        <v>2.7257218835552402E-3</v>
      </c>
      <c r="K713" s="17">
        <v>0</v>
      </c>
      <c r="L713" s="17">
        <v>0</v>
      </c>
      <c r="M713" s="17"/>
      <c r="N713" s="17">
        <v>2.1859421899013999E-3</v>
      </c>
      <c r="O713" s="17">
        <v>0</v>
      </c>
      <c r="P713" s="17">
        <v>0</v>
      </c>
      <c r="Q713" s="17">
        <v>0</v>
      </c>
      <c r="R713" s="17">
        <v>0</v>
      </c>
    </row>
    <row r="714" spans="2:18" hidden="1" x14ac:dyDescent="0.3">
      <c r="B714" t="s">
        <v>238</v>
      </c>
      <c r="C714" s="17">
        <v>0</v>
      </c>
      <c r="D714" s="17">
        <v>0</v>
      </c>
      <c r="E714" s="17">
        <v>0</v>
      </c>
      <c r="F714" s="17"/>
      <c r="G714" s="17">
        <v>0</v>
      </c>
      <c r="H714" s="17">
        <v>0</v>
      </c>
      <c r="I714" s="17">
        <v>0</v>
      </c>
      <c r="J714" s="17">
        <v>0</v>
      </c>
      <c r="K714" s="17">
        <v>0</v>
      </c>
      <c r="L714" s="17">
        <v>0</v>
      </c>
      <c r="M714" s="17"/>
      <c r="N714" s="17">
        <v>0</v>
      </c>
      <c r="O714" s="17">
        <v>0</v>
      </c>
      <c r="P714" s="17">
        <v>0</v>
      </c>
      <c r="Q714" s="17">
        <v>0</v>
      </c>
      <c r="R714" s="17">
        <v>0</v>
      </c>
    </row>
    <row r="715" spans="2:18" hidden="1" x14ac:dyDescent="0.3">
      <c r="B715" t="s">
        <v>239</v>
      </c>
      <c r="C715" s="17">
        <v>5.2762341689296E-4</v>
      </c>
      <c r="D715" s="17">
        <v>0</v>
      </c>
      <c r="E715" s="17">
        <v>1.04334898355987E-3</v>
      </c>
      <c r="F715" s="17"/>
      <c r="G715" s="17">
        <v>0</v>
      </c>
      <c r="H715" s="17">
        <v>3.0961511122382999E-3</v>
      </c>
      <c r="I715" s="17">
        <v>0</v>
      </c>
      <c r="J715" s="17">
        <v>0</v>
      </c>
      <c r="K715" s="17">
        <v>0</v>
      </c>
      <c r="L715" s="17">
        <v>0</v>
      </c>
      <c r="M715" s="17"/>
      <c r="N715" s="17">
        <v>0</v>
      </c>
      <c r="O715" s="17">
        <v>0</v>
      </c>
      <c r="P715" s="17">
        <v>1.9435750834236999E-3</v>
      </c>
      <c r="Q715" s="17">
        <v>0</v>
      </c>
      <c r="R715" s="17">
        <v>0</v>
      </c>
    </row>
    <row r="716" spans="2:18" hidden="1" x14ac:dyDescent="0.3">
      <c r="B716" t="s">
        <v>240</v>
      </c>
      <c r="C716" s="17">
        <v>0</v>
      </c>
      <c r="D716" s="17">
        <v>0</v>
      </c>
      <c r="E716" s="17">
        <v>0</v>
      </c>
      <c r="F716" s="17"/>
      <c r="G716" s="17">
        <v>0</v>
      </c>
      <c r="H716" s="17">
        <v>0</v>
      </c>
      <c r="I716" s="17">
        <v>0</v>
      </c>
      <c r="J716" s="17">
        <v>0</v>
      </c>
      <c r="K716" s="17">
        <v>0</v>
      </c>
      <c r="L716" s="17">
        <v>0</v>
      </c>
      <c r="M716" s="17"/>
      <c r="N716" s="17">
        <v>0</v>
      </c>
      <c r="O716" s="17">
        <v>0</v>
      </c>
      <c r="P716" s="17">
        <v>0</v>
      </c>
      <c r="Q716" s="17">
        <v>0</v>
      </c>
      <c r="R716" s="17">
        <v>0</v>
      </c>
    </row>
    <row r="717" spans="2:18" hidden="1" x14ac:dyDescent="0.3">
      <c r="B717" t="s">
        <v>241</v>
      </c>
      <c r="C717" s="17">
        <v>0</v>
      </c>
      <c r="D717" s="17">
        <v>0</v>
      </c>
      <c r="E717" s="17">
        <v>0</v>
      </c>
      <c r="F717" s="17"/>
      <c r="G717" s="17">
        <v>0</v>
      </c>
      <c r="H717" s="17">
        <v>0</v>
      </c>
      <c r="I717" s="17">
        <v>0</v>
      </c>
      <c r="J717" s="17">
        <v>0</v>
      </c>
      <c r="K717" s="17">
        <v>0</v>
      </c>
      <c r="L717" s="17">
        <v>0</v>
      </c>
      <c r="M717" s="17"/>
      <c r="N717" s="17">
        <v>0</v>
      </c>
      <c r="O717" s="17">
        <v>0</v>
      </c>
      <c r="P717" s="17">
        <v>0</v>
      </c>
      <c r="Q717" s="17">
        <v>0</v>
      </c>
      <c r="R717" s="17">
        <v>0</v>
      </c>
    </row>
    <row r="718" spans="2:18" hidden="1" x14ac:dyDescent="0.3">
      <c r="B718" t="s">
        <v>242</v>
      </c>
      <c r="C718" s="17">
        <v>1.0065902870770901E-3</v>
      </c>
      <c r="D718" s="17">
        <v>9.6127777320173296E-4</v>
      </c>
      <c r="E718" s="17">
        <v>1.0508810087305699E-3</v>
      </c>
      <c r="F718" s="17"/>
      <c r="G718" s="17">
        <v>0</v>
      </c>
      <c r="H718" s="17">
        <v>0</v>
      </c>
      <c r="I718" s="17">
        <v>0</v>
      </c>
      <c r="J718" s="17">
        <v>0</v>
      </c>
      <c r="K718" s="17">
        <v>3.3752413652817E-3</v>
      </c>
      <c r="L718" s="17">
        <v>2.5385894278334899E-3</v>
      </c>
      <c r="M718" s="17"/>
      <c r="N718" s="17">
        <v>2.231696794339E-3</v>
      </c>
      <c r="O718" s="17">
        <v>0</v>
      </c>
      <c r="P718" s="17">
        <v>0</v>
      </c>
      <c r="Q718" s="17">
        <v>0</v>
      </c>
      <c r="R718" s="17">
        <v>0</v>
      </c>
    </row>
    <row r="719" spans="2:18" hidden="1" x14ac:dyDescent="0.3">
      <c r="B719" t="s">
        <v>243</v>
      </c>
      <c r="C719" s="17">
        <v>0</v>
      </c>
      <c r="D719" s="17">
        <v>0</v>
      </c>
      <c r="E719" s="17">
        <v>0</v>
      </c>
      <c r="F719" s="17"/>
      <c r="G719" s="17">
        <v>0</v>
      </c>
      <c r="H719" s="17">
        <v>0</v>
      </c>
      <c r="I719" s="17">
        <v>0</v>
      </c>
      <c r="J719" s="17">
        <v>0</v>
      </c>
      <c r="K719" s="17">
        <v>0</v>
      </c>
      <c r="L719" s="17">
        <v>0</v>
      </c>
      <c r="M719" s="17"/>
      <c r="N719" s="17">
        <v>0</v>
      </c>
      <c r="O719" s="17">
        <v>0</v>
      </c>
      <c r="P719" s="17">
        <v>0</v>
      </c>
      <c r="Q719" s="17">
        <v>0</v>
      </c>
      <c r="R719" s="17">
        <v>0</v>
      </c>
    </row>
    <row r="720" spans="2:18" hidden="1" x14ac:dyDescent="0.3">
      <c r="B720" t="s">
        <v>244</v>
      </c>
      <c r="C720" s="17">
        <v>0</v>
      </c>
      <c r="D720" s="17">
        <v>0</v>
      </c>
      <c r="E720" s="17">
        <v>0</v>
      </c>
      <c r="F720" s="17"/>
      <c r="G720" s="17">
        <v>0</v>
      </c>
      <c r="H720" s="17">
        <v>0</v>
      </c>
      <c r="I720" s="17">
        <v>0</v>
      </c>
      <c r="J720" s="17">
        <v>0</v>
      </c>
      <c r="K720" s="17">
        <v>0</v>
      </c>
      <c r="L720" s="17">
        <v>0</v>
      </c>
      <c r="M720" s="17"/>
      <c r="N720" s="17">
        <v>0</v>
      </c>
      <c r="O720" s="17">
        <v>0</v>
      </c>
      <c r="P720" s="17">
        <v>0</v>
      </c>
      <c r="Q720" s="17">
        <v>0</v>
      </c>
      <c r="R720" s="17">
        <v>0</v>
      </c>
    </row>
    <row r="721" spans="2:18" hidden="1" x14ac:dyDescent="0.3">
      <c r="B721" t="s">
        <v>245</v>
      </c>
      <c r="C721" s="17">
        <v>0</v>
      </c>
      <c r="D721" s="17">
        <v>0</v>
      </c>
      <c r="E721" s="17">
        <v>0</v>
      </c>
      <c r="F721" s="17"/>
      <c r="G721" s="17">
        <v>0</v>
      </c>
      <c r="H721" s="17">
        <v>0</v>
      </c>
      <c r="I721" s="17">
        <v>0</v>
      </c>
      <c r="J721" s="17">
        <v>0</v>
      </c>
      <c r="K721" s="17">
        <v>0</v>
      </c>
      <c r="L721" s="17">
        <v>0</v>
      </c>
      <c r="M721" s="17"/>
      <c r="N721" s="17">
        <v>0</v>
      </c>
      <c r="O721" s="17">
        <v>0</v>
      </c>
      <c r="P721" s="17">
        <v>0</v>
      </c>
      <c r="Q721" s="17">
        <v>0</v>
      </c>
      <c r="R721" s="17">
        <v>0</v>
      </c>
    </row>
    <row r="722" spans="2:18" hidden="1" x14ac:dyDescent="0.3">
      <c r="B722" t="s">
        <v>246</v>
      </c>
      <c r="C722" s="17">
        <v>5.0920009219624404E-4</v>
      </c>
      <c r="D722" s="17">
        <v>0</v>
      </c>
      <c r="E722" s="17">
        <v>1.00691777811925E-3</v>
      </c>
      <c r="F722" s="17"/>
      <c r="G722" s="17">
        <v>0</v>
      </c>
      <c r="H722" s="17">
        <v>0</v>
      </c>
      <c r="I722" s="17">
        <v>2.9909168582627601E-3</v>
      </c>
      <c r="J722" s="17">
        <v>0</v>
      </c>
      <c r="K722" s="17">
        <v>0</v>
      </c>
      <c r="L722" s="17">
        <v>0</v>
      </c>
      <c r="M722" s="17"/>
      <c r="N722" s="17">
        <v>0</v>
      </c>
      <c r="O722" s="17">
        <v>0</v>
      </c>
      <c r="P722" s="17">
        <v>1.8757101750668699E-3</v>
      </c>
      <c r="Q722" s="17">
        <v>0</v>
      </c>
      <c r="R722" s="17">
        <v>0</v>
      </c>
    </row>
    <row r="723" spans="2:18" hidden="1" x14ac:dyDescent="0.3">
      <c r="B723" t="s">
        <v>247</v>
      </c>
      <c r="C723" s="17">
        <v>0</v>
      </c>
      <c r="D723" s="17">
        <v>0</v>
      </c>
      <c r="E723" s="17">
        <v>0</v>
      </c>
      <c r="F723" s="17"/>
      <c r="G723" s="17">
        <v>0</v>
      </c>
      <c r="H723" s="17">
        <v>0</v>
      </c>
      <c r="I723" s="17">
        <v>0</v>
      </c>
      <c r="J723" s="17">
        <v>0</v>
      </c>
      <c r="K723" s="17">
        <v>0</v>
      </c>
      <c r="L723" s="17">
        <v>0</v>
      </c>
      <c r="M723" s="17"/>
      <c r="N723" s="17">
        <v>0</v>
      </c>
      <c r="O723" s="17">
        <v>0</v>
      </c>
      <c r="P723" s="17">
        <v>0</v>
      </c>
      <c r="Q723" s="17">
        <v>0</v>
      </c>
      <c r="R723" s="17">
        <v>0</v>
      </c>
    </row>
    <row r="724" spans="2:18" hidden="1" x14ac:dyDescent="0.3">
      <c r="B724" t="s">
        <v>248</v>
      </c>
      <c r="C724" s="17">
        <v>4.8851361316392696E-4</v>
      </c>
      <c r="D724" s="17">
        <v>9.8829729354669104E-4</v>
      </c>
      <c r="E724" s="17">
        <v>0</v>
      </c>
      <c r="F724" s="17"/>
      <c r="G724" s="17">
        <v>3.52794483557163E-3</v>
      </c>
      <c r="H724" s="17">
        <v>0</v>
      </c>
      <c r="I724" s="17">
        <v>0</v>
      </c>
      <c r="J724" s="17">
        <v>0</v>
      </c>
      <c r="K724" s="17">
        <v>0</v>
      </c>
      <c r="L724" s="17">
        <v>0</v>
      </c>
      <c r="M724" s="17"/>
      <c r="N724" s="17">
        <v>0</v>
      </c>
      <c r="O724" s="17">
        <v>2.0860242479777899E-3</v>
      </c>
      <c r="P724" s="17">
        <v>0</v>
      </c>
      <c r="Q724" s="17">
        <v>0</v>
      </c>
      <c r="R724" s="17">
        <v>0</v>
      </c>
    </row>
    <row r="725" spans="2:18" hidden="1" x14ac:dyDescent="0.3">
      <c r="B725" t="s">
        <v>249</v>
      </c>
      <c r="C725" s="17">
        <v>0</v>
      </c>
      <c r="D725" s="17">
        <v>0</v>
      </c>
      <c r="E725" s="17">
        <v>0</v>
      </c>
      <c r="F725" s="17"/>
      <c r="G725" s="17">
        <v>0</v>
      </c>
      <c r="H725" s="17">
        <v>0</v>
      </c>
      <c r="I725" s="17">
        <v>0</v>
      </c>
      <c r="J725" s="17">
        <v>0</v>
      </c>
      <c r="K725" s="17">
        <v>0</v>
      </c>
      <c r="L725" s="17">
        <v>0</v>
      </c>
      <c r="M725" s="17"/>
      <c r="N725" s="17">
        <v>0</v>
      </c>
      <c r="O725" s="17">
        <v>0</v>
      </c>
      <c r="P725" s="17">
        <v>0</v>
      </c>
      <c r="Q725" s="17">
        <v>0</v>
      </c>
      <c r="R725" s="17">
        <v>0</v>
      </c>
    </row>
    <row r="726" spans="2:18" hidden="1" x14ac:dyDescent="0.3">
      <c r="B726" t="s">
        <v>250</v>
      </c>
      <c r="C726" s="17">
        <v>0</v>
      </c>
      <c r="D726" s="17">
        <v>0</v>
      </c>
      <c r="E726" s="17">
        <v>0</v>
      </c>
      <c r="F726" s="17"/>
      <c r="G726" s="17">
        <v>0</v>
      </c>
      <c r="H726" s="17">
        <v>0</v>
      </c>
      <c r="I726" s="17">
        <v>0</v>
      </c>
      <c r="J726" s="17">
        <v>0</v>
      </c>
      <c r="K726" s="17">
        <v>0</v>
      </c>
      <c r="L726" s="17">
        <v>0</v>
      </c>
      <c r="M726" s="17"/>
      <c r="N726" s="17">
        <v>0</v>
      </c>
      <c r="O726" s="17">
        <v>0</v>
      </c>
      <c r="P726" s="17">
        <v>0</v>
      </c>
      <c r="Q726" s="17">
        <v>0</v>
      </c>
      <c r="R726" s="17">
        <v>0</v>
      </c>
    </row>
    <row r="727" spans="2:18" hidden="1" x14ac:dyDescent="0.3">
      <c r="B727" t="s">
        <v>251</v>
      </c>
      <c r="C727" s="17">
        <v>0</v>
      </c>
      <c r="D727" s="17">
        <v>0</v>
      </c>
      <c r="E727" s="17">
        <v>0</v>
      </c>
      <c r="F727" s="17"/>
      <c r="G727" s="17">
        <v>0</v>
      </c>
      <c r="H727" s="17">
        <v>0</v>
      </c>
      <c r="I727" s="17">
        <v>0</v>
      </c>
      <c r="J727" s="17">
        <v>0</v>
      </c>
      <c r="K727" s="17">
        <v>0</v>
      </c>
      <c r="L727" s="17">
        <v>0</v>
      </c>
      <c r="M727" s="17"/>
      <c r="N727" s="17">
        <v>0</v>
      </c>
      <c r="O727" s="17">
        <v>0</v>
      </c>
      <c r="P727" s="17">
        <v>0</v>
      </c>
      <c r="Q727" s="17">
        <v>0</v>
      </c>
      <c r="R727" s="17">
        <v>0</v>
      </c>
    </row>
    <row r="728" spans="2:18" hidden="1" x14ac:dyDescent="0.3">
      <c r="B728" t="s">
        <v>252</v>
      </c>
      <c r="C728" s="17">
        <v>0</v>
      </c>
      <c r="D728" s="17">
        <v>0</v>
      </c>
      <c r="E728" s="17">
        <v>0</v>
      </c>
      <c r="F728" s="17"/>
      <c r="G728" s="17">
        <v>0</v>
      </c>
      <c r="H728" s="17">
        <v>0</v>
      </c>
      <c r="I728" s="17">
        <v>0</v>
      </c>
      <c r="J728" s="17">
        <v>0</v>
      </c>
      <c r="K728" s="17">
        <v>0</v>
      </c>
      <c r="L728" s="17">
        <v>0</v>
      </c>
      <c r="M728" s="17"/>
      <c r="N728" s="17">
        <v>0</v>
      </c>
      <c r="O728" s="17">
        <v>0</v>
      </c>
      <c r="P728" s="17">
        <v>0</v>
      </c>
      <c r="Q728" s="17">
        <v>0</v>
      </c>
      <c r="R728" s="17">
        <v>0</v>
      </c>
    </row>
    <row r="729" spans="2:18" hidden="1" x14ac:dyDescent="0.3">
      <c r="B729" t="s">
        <v>253</v>
      </c>
      <c r="C729" s="17">
        <v>0</v>
      </c>
      <c r="D729" s="17">
        <v>0</v>
      </c>
      <c r="E729" s="17">
        <v>0</v>
      </c>
      <c r="F729" s="17"/>
      <c r="G729" s="17">
        <v>0</v>
      </c>
      <c r="H729" s="17">
        <v>0</v>
      </c>
      <c r="I729" s="17">
        <v>0</v>
      </c>
      <c r="J729" s="17">
        <v>0</v>
      </c>
      <c r="K729" s="17">
        <v>0</v>
      </c>
      <c r="L729" s="17">
        <v>0</v>
      </c>
      <c r="M729" s="17"/>
      <c r="N729" s="17">
        <v>0</v>
      </c>
      <c r="O729" s="17">
        <v>0</v>
      </c>
      <c r="P729" s="17">
        <v>0</v>
      </c>
      <c r="Q729" s="17">
        <v>0</v>
      </c>
      <c r="R729" s="17">
        <v>0</v>
      </c>
    </row>
    <row r="730" spans="2:18" hidden="1" x14ac:dyDescent="0.3">
      <c r="B730" t="s">
        <v>254</v>
      </c>
      <c r="C730" s="17">
        <v>0</v>
      </c>
      <c r="D730" s="17">
        <v>0</v>
      </c>
      <c r="E730" s="17">
        <v>0</v>
      </c>
      <c r="F730" s="17"/>
      <c r="G730" s="17">
        <v>0</v>
      </c>
      <c r="H730" s="17">
        <v>0</v>
      </c>
      <c r="I730" s="17">
        <v>0</v>
      </c>
      <c r="J730" s="17">
        <v>0</v>
      </c>
      <c r="K730" s="17">
        <v>0</v>
      </c>
      <c r="L730" s="17">
        <v>0</v>
      </c>
      <c r="M730" s="17"/>
      <c r="N730" s="17">
        <v>0</v>
      </c>
      <c r="O730" s="17">
        <v>0</v>
      </c>
      <c r="P730" s="17">
        <v>0</v>
      </c>
      <c r="Q730" s="17">
        <v>0</v>
      </c>
      <c r="R730" s="17">
        <v>0</v>
      </c>
    </row>
    <row r="731" spans="2:18" hidden="1" x14ac:dyDescent="0.3">
      <c r="B731" t="s">
        <v>255</v>
      </c>
      <c r="C731" s="17">
        <v>4.6885122918049902E-4</v>
      </c>
      <c r="D731" s="17">
        <v>0</v>
      </c>
      <c r="E731" s="17">
        <v>9.2712991452673001E-4</v>
      </c>
      <c r="F731" s="17"/>
      <c r="G731" s="17">
        <v>0</v>
      </c>
      <c r="H731" s="17">
        <v>0</v>
      </c>
      <c r="I731" s="17">
        <v>0</v>
      </c>
      <c r="J731" s="17">
        <v>2.74583952465086E-3</v>
      </c>
      <c r="K731" s="17">
        <v>0</v>
      </c>
      <c r="L731" s="17">
        <v>0</v>
      </c>
      <c r="M731" s="17"/>
      <c r="N731" s="17">
        <v>2.20207589770832E-3</v>
      </c>
      <c r="O731" s="17">
        <v>0</v>
      </c>
      <c r="P731" s="17">
        <v>0</v>
      </c>
      <c r="Q731" s="17">
        <v>0</v>
      </c>
      <c r="R731" s="17">
        <v>0</v>
      </c>
    </row>
    <row r="732" spans="2:18" hidden="1" x14ac:dyDescent="0.3">
      <c r="B732" t="s">
        <v>256</v>
      </c>
      <c r="C732" s="17">
        <v>0</v>
      </c>
      <c r="D732" s="17">
        <v>0</v>
      </c>
      <c r="E732" s="17">
        <v>0</v>
      </c>
      <c r="F732" s="17"/>
      <c r="G732" s="17">
        <v>0</v>
      </c>
      <c r="H732" s="17">
        <v>0</v>
      </c>
      <c r="I732" s="17">
        <v>0</v>
      </c>
      <c r="J732" s="17">
        <v>0</v>
      </c>
      <c r="K732" s="17">
        <v>0</v>
      </c>
      <c r="L732" s="17">
        <v>0</v>
      </c>
      <c r="M732" s="17"/>
      <c r="N732" s="17">
        <v>0</v>
      </c>
      <c r="O732" s="17">
        <v>0</v>
      </c>
      <c r="P732" s="17">
        <v>0</v>
      </c>
      <c r="Q732" s="17">
        <v>0</v>
      </c>
      <c r="R732" s="17">
        <v>0</v>
      </c>
    </row>
    <row r="733" spans="2:18" hidden="1" x14ac:dyDescent="0.3">
      <c r="B733" t="s">
        <v>257</v>
      </c>
      <c r="C733" s="17">
        <v>0</v>
      </c>
      <c r="D733" s="17">
        <v>0</v>
      </c>
      <c r="E733" s="17">
        <v>0</v>
      </c>
      <c r="F733" s="17"/>
      <c r="G733" s="17">
        <v>0</v>
      </c>
      <c r="H733" s="17">
        <v>0</v>
      </c>
      <c r="I733" s="17">
        <v>0</v>
      </c>
      <c r="J733" s="17">
        <v>0</v>
      </c>
      <c r="K733" s="17">
        <v>0</v>
      </c>
      <c r="L733" s="17">
        <v>0</v>
      </c>
      <c r="M733" s="17"/>
      <c r="N733" s="17">
        <v>0</v>
      </c>
      <c r="O733" s="17">
        <v>0</v>
      </c>
      <c r="P733" s="17">
        <v>0</v>
      </c>
      <c r="Q733" s="17">
        <v>0</v>
      </c>
      <c r="R733" s="17">
        <v>0</v>
      </c>
    </row>
    <row r="734" spans="2:18" hidden="1" x14ac:dyDescent="0.3">
      <c r="B734" t="s">
        <v>258</v>
      </c>
      <c r="C734" s="17">
        <v>9.4838699692820494E-3</v>
      </c>
      <c r="D734" s="17">
        <v>9.1307644695032292E-3</v>
      </c>
      <c r="E734" s="17">
        <v>9.8290129787394608E-3</v>
      </c>
      <c r="F734" s="17"/>
      <c r="G734" s="17">
        <v>0</v>
      </c>
      <c r="H734" s="17">
        <v>1.22799265930077E-2</v>
      </c>
      <c r="I734" s="17">
        <v>6.2718481322069797E-3</v>
      </c>
      <c r="J734" s="17">
        <v>8.3976672396213602E-3</v>
      </c>
      <c r="K734" s="17">
        <v>2.0604600530597102E-2</v>
      </c>
      <c r="L734" s="17">
        <v>9.5006321948385101E-3</v>
      </c>
      <c r="M734" s="17"/>
      <c r="N734" s="17">
        <v>4.4848172092635001E-3</v>
      </c>
      <c r="O734" s="17">
        <v>6.2118259180257802E-3</v>
      </c>
      <c r="P734" s="17">
        <v>3.5973307991734801E-3</v>
      </c>
      <c r="Q734" s="17">
        <v>2.0545044175032699E-2</v>
      </c>
      <c r="R734" s="17">
        <v>0</v>
      </c>
    </row>
    <row r="735" spans="2:18" hidden="1" x14ac:dyDescent="0.3">
      <c r="B735" t="s">
        <v>259</v>
      </c>
      <c r="C735" s="17">
        <v>4.8000547240017397E-4</v>
      </c>
      <c r="D735" s="17">
        <v>0</v>
      </c>
      <c r="E735" s="17">
        <v>9.4918687400392498E-4</v>
      </c>
      <c r="F735" s="17"/>
      <c r="G735" s="17">
        <v>0</v>
      </c>
      <c r="H735" s="17">
        <v>0</v>
      </c>
      <c r="I735" s="17">
        <v>0</v>
      </c>
      <c r="J735" s="17">
        <v>0</v>
      </c>
      <c r="K735" s="17">
        <v>0</v>
      </c>
      <c r="L735" s="17">
        <v>2.2929292121240102E-3</v>
      </c>
      <c r="M735" s="17"/>
      <c r="N735" s="17">
        <v>2.2544645630727198E-3</v>
      </c>
      <c r="O735" s="17">
        <v>0</v>
      </c>
      <c r="P735" s="17">
        <v>0</v>
      </c>
      <c r="Q735" s="17">
        <v>0</v>
      </c>
      <c r="R735" s="17">
        <v>0</v>
      </c>
    </row>
    <row r="736" spans="2:18" hidden="1" x14ac:dyDescent="0.3">
      <c r="B736" t="s">
        <v>260</v>
      </c>
      <c r="C736" s="17">
        <v>4.0197821089245104E-3</v>
      </c>
      <c r="D736" s="17">
        <v>1.8537918989864799E-3</v>
      </c>
      <c r="E736" s="17">
        <v>6.1369294770101399E-3</v>
      </c>
      <c r="F736" s="17"/>
      <c r="G736" s="17">
        <v>3.7527767255391802E-3</v>
      </c>
      <c r="H736" s="17">
        <v>0</v>
      </c>
      <c r="I736" s="17">
        <v>0</v>
      </c>
      <c r="J736" s="17">
        <v>5.9996646018229396E-3</v>
      </c>
      <c r="K736" s="17">
        <v>1.0246763505785199E-2</v>
      </c>
      <c r="L736" s="17">
        <v>4.9353873750276698E-3</v>
      </c>
      <c r="M736" s="17"/>
      <c r="N736" s="17">
        <v>4.5962606319402298E-3</v>
      </c>
      <c r="O736" s="17">
        <v>8.73009689156992E-3</v>
      </c>
      <c r="P736" s="17">
        <v>3.6715865283839999E-3</v>
      </c>
      <c r="Q736" s="17">
        <v>0</v>
      </c>
      <c r="R736" s="17">
        <v>0</v>
      </c>
    </row>
    <row r="737" spans="2:18" hidden="1" x14ac:dyDescent="0.3">
      <c r="B737" t="s">
        <v>261</v>
      </c>
      <c r="C737" s="17">
        <v>0</v>
      </c>
      <c r="D737" s="17">
        <v>0</v>
      </c>
      <c r="E737" s="17">
        <v>0</v>
      </c>
      <c r="F737" s="17"/>
      <c r="G737" s="17">
        <v>0</v>
      </c>
      <c r="H737" s="17">
        <v>0</v>
      </c>
      <c r="I737" s="17">
        <v>0</v>
      </c>
      <c r="J737" s="17">
        <v>0</v>
      </c>
      <c r="K737" s="17">
        <v>0</v>
      </c>
      <c r="L737" s="17">
        <v>0</v>
      </c>
      <c r="M737" s="17"/>
      <c r="N737" s="17">
        <v>0</v>
      </c>
      <c r="O737" s="17">
        <v>0</v>
      </c>
      <c r="P737" s="17">
        <v>0</v>
      </c>
      <c r="Q737" s="17">
        <v>0</v>
      </c>
      <c r="R737" s="17">
        <v>0</v>
      </c>
    </row>
    <row r="738" spans="2:18" hidden="1" x14ac:dyDescent="0.3">
      <c r="B738" t="s">
        <v>262</v>
      </c>
      <c r="C738" s="17">
        <v>0</v>
      </c>
      <c r="D738" s="17">
        <v>0</v>
      </c>
      <c r="E738" s="17">
        <v>0</v>
      </c>
      <c r="F738" s="17"/>
      <c r="G738" s="17">
        <v>0</v>
      </c>
      <c r="H738" s="17">
        <v>0</v>
      </c>
      <c r="I738" s="17">
        <v>0</v>
      </c>
      <c r="J738" s="17">
        <v>0</v>
      </c>
      <c r="K738" s="17">
        <v>0</v>
      </c>
      <c r="L738" s="17">
        <v>0</v>
      </c>
      <c r="M738" s="17"/>
      <c r="N738" s="17">
        <v>0</v>
      </c>
      <c r="O738" s="17">
        <v>0</v>
      </c>
      <c r="P738" s="17">
        <v>0</v>
      </c>
      <c r="Q738" s="17">
        <v>0</v>
      </c>
      <c r="R738" s="17">
        <v>0</v>
      </c>
    </row>
    <row r="739" spans="2:18" hidden="1" x14ac:dyDescent="0.3">
      <c r="B739" t="s">
        <v>263</v>
      </c>
      <c r="C739" s="17">
        <v>2.5061309752685999E-3</v>
      </c>
      <c r="D739" s="17">
        <v>2.0670165947134001E-3</v>
      </c>
      <c r="E739" s="17">
        <v>2.93534337466702E-3</v>
      </c>
      <c r="F739" s="17"/>
      <c r="G739" s="17">
        <v>1.03323869792247E-2</v>
      </c>
      <c r="H739" s="17">
        <v>6.31061018183486E-3</v>
      </c>
      <c r="I739" s="17">
        <v>0</v>
      </c>
      <c r="J739" s="17">
        <v>0</v>
      </c>
      <c r="K739" s="17">
        <v>0</v>
      </c>
      <c r="L739" s="17">
        <v>0</v>
      </c>
      <c r="M739" s="17"/>
      <c r="N739" s="17">
        <v>0</v>
      </c>
      <c r="O739" s="17">
        <v>0</v>
      </c>
      <c r="P739" s="17">
        <v>3.7707936824274702E-3</v>
      </c>
      <c r="Q739" s="17">
        <v>8.1943501372257598E-3</v>
      </c>
      <c r="R739" s="17">
        <v>0</v>
      </c>
    </row>
    <row r="740" spans="2:18" hidden="1" x14ac:dyDescent="0.3">
      <c r="B740" t="s">
        <v>264</v>
      </c>
      <c r="C740" s="17">
        <v>9.6215697711451303E-4</v>
      </c>
      <c r="D740" s="17">
        <v>0</v>
      </c>
      <c r="E740" s="17">
        <v>1.90261741984269E-3</v>
      </c>
      <c r="F740" s="17"/>
      <c r="G740" s="17">
        <v>3.5248464828802201E-3</v>
      </c>
      <c r="H740" s="17">
        <v>0</v>
      </c>
      <c r="I740" s="17">
        <v>0</v>
      </c>
      <c r="J740" s="17">
        <v>0</v>
      </c>
      <c r="K740" s="17">
        <v>0</v>
      </c>
      <c r="L740" s="17">
        <v>2.2645875909661399E-3</v>
      </c>
      <c r="M740" s="17"/>
      <c r="N740" s="17">
        <v>0</v>
      </c>
      <c r="O740" s="17">
        <v>2.08419223553306E-3</v>
      </c>
      <c r="P740" s="17">
        <v>0</v>
      </c>
      <c r="Q740" s="17">
        <v>0</v>
      </c>
      <c r="R740" s="17">
        <v>0</v>
      </c>
    </row>
    <row r="741" spans="2:18" hidden="1" x14ac:dyDescent="0.3">
      <c r="B741" t="s">
        <v>265</v>
      </c>
      <c r="C741" s="17">
        <v>5.4211329215502497E-3</v>
      </c>
      <c r="D741" s="17">
        <v>3.9211208185548404E-3</v>
      </c>
      <c r="E741" s="17">
        <v>6.8873199160169396E-3</v>
      </c>
      <c r="F741" s="17"/>
      <c r="G741" s="17">
        <v>6.8028040621080903E-3</v>
      </c>
      <c r="H741" s="17">
        <v>5.92039384980574E-3</v>
      </c>
      <c r="I741" s="17">
        <v>0</v>
      </c>
      <c r="J741" s="17">
        <v>1.45878501531035E-2</v>
      </c>
      <c r="K741" s="17">
        <v>3.5283937231853101E-3</v>
      </c>
      <c r="L741" s="17">
        <v>2.3055670170203202E-3</v>
      </c>
      <c r="M741" s="17"/>
      <c r="N741" s="17">
        <v>2.33296055274592E-3</v>
      </c>
      <c r="O741" s="17">
        <v>8.2441049777296094E-3</v>
      </c>
      <c r="P741" s="17">
        <v>3.5691330754590101E-3</v>
      </c>
      <c r="Q741" s="17">
        <v>3.8181200657506202E-3</v>
      </c>
      <c r="R741" s="17">
        <v>0</v>
      </c>
    </row>
    <row r="742" spans="2:18" hidden="1" x14ac:dyDescent="0.3">
      <c r="B742" t="s">
        <v>266</v>
      </c>
      <c r="C742" s="17">
        <v>0</v>
      </c>
      <c r="D742" s="17">
        <v>0</v>
      </c>
      <c r="E742" s="17">
        <v>0</v>
      </c>
      <c r="F742" s="17"/>
      <c r="G742" s="17">
        <v>0</v>
      </c>
      <c r="H742" s="17">
        <v>0</v>
      </c>
      <c r="I742" s="17">
        <v>0</v>
      </c>
      <c r="J742" s="17">
        <v>0</v>
      </c>
      <c r="K742" s="17">
        <v>0</v>
      </c>
      <c r="L742" s="17">
        <v>0</v>
      </c>
      <c r="M742" s="17"/>
      <c r="N742" s="17">
        <v>0</v>
      </c>
      <c r="O742" s="17">
        <v>0</v>
      </c>
      <c r="P742" s="17">
        <v>0</v>
      </c>
      <c r="Q742" s="17">
        <v>0</v>
      </c>
      <c r="R742" s="17">
        <v>0</v>
      </c>
    </row>
    <row r="743" spans="2:18" hidden="1" x14ac:dyDescent="0.3">
      <c r="B743" t="s">
        <v>267</v>
      </c>
      <c r="C743" s="17">
        <v>5.9055986285709095E-4</v>
      </c>
      <c r="D743" s="17">
        <v>1.19474401206322E-3</v>
      </c>
      <c r="E743" s="17">
        <v>0</v>
      </c>
      <c r="F743" s="17"/>
      <c r="G743" s="17">
        <v>0</v>
      </c>
      <c r="H743" s="17">
        <v>0</v>
      </c>
      <c r="I743" s="17">
        <v>3.4688042612370301E-3</v>
      </c>
      <c r="J743" s="17">
        <v>0</v>
      </c>
      <c r="K743" s="17">
        <v>0</v>
      </c>
      <c r="L743" s="17">
        <v>0</v>
      </c>
      <c r="M743" s="17"/>
      <c r="N743" s="17">
        <v>0</v>
      </c>
      <c r="O743" s="17">
        <v>2.5217765904692198E-3</v>
      </c>
      <c r="P743" s="17">
        <v>0</v>
      </c>
      <c r="Q743" s="17">
        <v>0</v>
      </c>
      <c r="R743" s="17">
        <v>0</v>
      </c>
    </row>
    <row r="744" spans="2:18" hidden="1" x14ac:dyDescent="0.3">
      <c r="B744" t="s">
        <v>268</v>
      </c>
      <c r="C744" s="17">
        <v>0</v>
      </c>
      <c r="D744" s="17">
        <v>0</v>
      </c>
      <c r="E744" s="17">
        <v>0</v>
      </c>
      <c r="F744" s="17"/>
      <c r="G744" s="17">
        <v>0</v>
      </c>
      <c r="H744" s="17">
        <v>0</v>
      </c>
      <c r="I744" s="17">
        <v>0</v>
      </c>
      <c r="J744" s="17">
        <v>0</v>
      </c>
      <c r="K744" s="17">
        <v>0</v>
      </c>
      <c r="L744" s="17">
        <v>0</v>
      </c>
      <c r="M744" s="17"/>
      <c r="N744" s="17">
        <v>0</v>
      </c>
      <c r="O744" s="17">
        <v>0</v>
      </c>
      <c r="P744" s="17">
        <v>0</v>
      </c>
      <c r="Q744" s="17">
        <v>0</v>
      </c>
      <c r="R744" s="17">
        <v>0</v>
      </c>
    </row>
    <row r="745" spans="2:18" hidden="1" x14ac:dyDescent="0.3">
      <c r="B745" t="s">
        <v>269</v>
      </c>
      <c r="C745" s="17">
        <v>0</v>
      </c>
      <c r="D745" s="17">
        <v>0</v>
      </c>
      <c r="E745" s="17">
        <v>0</v>
      </c>
      <c r="F745" s="17"/>
      <c r="G745" s="17">
        <v>0</v>
      </c>
      <c r="H745" s="17">
        <v>0</v>
      </c>
      <c r="I745" s="17">
        <v>0</v>
      </c>
      <c r="J745" s="17">
        <v>0</v>
      </c>
      <c r="K745" s="17">
        <v>0</v>
      </c>
      <c r="L745" s="17">
        <v>0</v>
      </c>
      <c r="M745" s="17"/>
      <c r="N745" s="17">
        <v>0</v>
      </c>
      <c r="O745" s="17">
        <v>0</v>
      </c>
      <c r="P745" s="17">
        <v>0</v>
      </c>
      <c r="Q745" s="17">
        <v>0</v>
      </c>
      <c r="R745" s="17">
        <v>0</v>
      </c>
    </row>
    <row r="746" spans="2:18" hidden="1" x14ac:dyDescent="0.3">
      <c r="B746" t="s">
        <v>270</v>
      </c>
      <c r="C746" s="17">
        <v>0</v>
      </c>
      <c r="D746" s="17">
        <v>0</v>
      </c>
      <c r="E746" s="17">
        <v>0</v>
      </c>
      <c r="F746" s="17"/>
      <c r="G746" s="17">
        <v>0</v>
      </c>
      <c r="H746" s="17">
        <v>0</v>
      </c>
      <c r="I746" s="17">
        <v>0</v>
      </c>
      <c r="J746" s="17">
        <v>0</v>
      </c>
      <c r="K746" s="17">
        <v>0</v>
      </c>
      <c r="L746" s="17">
        <v>0</v>
      </c>
      <c r="M746" s="17"/>
      <c r="N746" s="17">
        <v>0</v>
      </c>
      <c r="O746" s="17">
        <v>0</v>
      </c>
      <c r="P746" s="17">
        <v>0</v>
      </c>
      <c r="Q746" s="17">
        <v>0</v>
      </c>
      <c r="R746" s="17">
        <v>0</v>
      </c>
    </row>
    <row r="747" spans="2:18" hidden="1" x14ac:dyDescent="0.3">
      <c r="B747" t="s">
        <v>271</v>
      </c>
      <c r="C747" s="17">
        <v>0</v>
      </c>
      <c r="D747" s="17">
        <v>0</v>
      </c>
      <c r="E747" s="17">
        <v>0</v>
      </c>
      <c r="F747" s="17"/>
      <c r="G747" s="17">
        <v>0</v>
      </c>
      <c r="H747" s="17">
        <v>0</v>
      </c>
      <c r="I747" s="17">
        <v>0</v>
      </c>
      <c r="J747" s="17">
        <v>0</v>
      </c>
      <c r="K747" s="17">
        <v>0</v>
      </c>
      <c r="L747" s="17">
        <v>0</v>
      </c>
      <c r="M747" s="17"/>
      <c r="N747" s="17">
        <v>0</v>
      </c>
      <c r="O747" s="17">
        <v>0</v>
      </c>
      <c r="P747" s="17">
        <v>0</v>
      </c>
      <c r="Q747" s="17">
        <v>0</v>
      </c>
      <c r="R747" s="17">
        <v>0</v>
      </c>
    </row>
    <row r="748" spans="2:18" hidden="1" x14ac:dyDescent="0.3">
      <c r="B748" t="s">
        <v>272</v>
      </c>
      <c r="C748" s="17">
        <v>0</v>
      </c>
      <c r="D748" s="17">
        <v>0</v>
      </c>
      <c r="E748" s="17">
        <v>0</v>
      </c>
      <c r="F748" s="17"/>
      <c r="G748" s="17">
        <v>0</v>
      </c>
      <c r="H748" s="17">
        <v>0</v>
      </c>
      <c r="I748" s="17">
        <v>0</v>
      </c>
      <c r="J748" s="17">
        <v>0</v>
      </c>
      <c r="K748" s="17">
        <v>0</v>
      </c>
      <c r="L748" s="17">
        <v>0</v>
      </c>
      <c r="M748" s="17"/>
      <c r="N748" s="17">
        <v>0</v>
      </c>
      <c r="O748" s="17">
        <v>0</v>
      </c>
      <c r="P748" s="17">
        <v>0</v>
      </c>
      <c r="Q748" s="17">
        <v>0</v>
      </c>
      <c r="R748" s="17">
        <v>0</v>
      </c>
    </row>
    <row r="749" spans="2:18" hidden="1" x14ac:dyDescent="0.3">
      <c r="B749" t="s">
        <v>273</v>
      </c>
      <c r="C749" s="17">
        <v>0</v>
      </c>
      <c r="D749" s="17">
        <v>0</v>
      </c>
      <c r="E749" s="17">
        <v>0</v>
      </c>
      <c r="F749" s="17"/>
      <c r="G749" s="17">
        <v>0</v>
      </c>
      <c r="H749" s="17">
        <v>0</v>
      </c>
      <c r="I749" s="17">
        <v>0</v>
      </c>
      <c r="J749" s="17">
        <v>0</v>
      </c>
      <c r="K749" s="17">
        <v>0</v>
      </c>
      <c r="L749" s="17">
        <v>0</v>
      </c>
      <c r="M749" s="17"/>
      <c r="N749" s="17">
        <v>0</v>
      </c>
      <c r="O749" s="17">
        <v>0</v>
      </c>
      <c r="P749" s="17">
        <v>0</v>
      </c>
      <c r="Q749" s="17">
        <v>0</v>
      </c>
      <c r="R749" s="17">
        <v>0</v>
      </c>
    </row>
    <row r="750" spans="2:18" hidden="1" x14ac:dyDescent="0.3">
      <c r="B750" t="s">
        <v>274</v>
      </c>
      <c r="C750" s="17">
        <v>0</v>
      </c>
      <c r="D750" s="17">
        <v>0</v>
      </c>
      <c r="E750" s="17">
        <v>0</v>
      </c>
      <c r="F750" s="17"/>
      <c r="G750" s="17">
        <v>0</v>
      </c>
      <c r="H750" s="17">
        <v>0</v>
      </c>
      <c r="I750" s="17">
        <v>0</v>
      </c>
      <c r="J750" s="17">
        <v>0</v>
      </c>
      <c r="K750" s="17">
        <v>0</v>
      </c>
      <c r="L750" s="17">
        <v>0</v>
      </c>
      <c r="M750" s="17"/>
      <c r="N750" s="17">
        <v>0</v>
      </c>
      <c r="O750" s="17">
        <v>0</v>
      </c>
      <c r="P750" s="17">
        <v>0</v>
      </c>
      <c r="Q750" s="17">
        <v>0</v>
      </c>
      <c r="R750" s="17">
        <v>0</v>
      </c>
    </row>
    <row r="751" spans="2:18" hidden="1" x14ac:dyDescent="0.3">
      <c r="B751" t="s">
        <v>275</v>
      </c>
      <c r="C751" s="17">
        <v>4.7094618091967499E-4</v>
      </c>
      <c r="D751" s="17">
        <v>9.52757146304707E-4</v>
      </c>
      <c r="E751" s="17">
        <v>0</v>
      </c>
      <c r="F751" s="17"/>
      <c r="G751" s="17">
        <v>0</v>
      </c>
      <c r="H751" s="17">
        <v>0</v>
      </c>
      <c r="I751" s="17">
        <v>0</v>
      </c>
      <c r="J751" s="17">
        <v>2.7581086644752699E-3</v>
      </c>
      <c r="K751" s="17">
        <v>0</v>
      </c>
      <c r="L751" s="17">
        <v>0</v>
      </c>
      <c r="M751" s="17"/>
      <c r="N751" s="17">
        <v>0</v>
      </c>
      <c r="O751" s="17">
        <v>2.0110087547576998E-3</v>
      </c>
      <c r="P751" s="17">
        <v>0</v>
      </c>
      <c r="Q751" s="17">
        <v>0</v>
      </c>
      <c r="R751" s="17">
        <v>0</v>
      </c>
    </row>
    <row r="752" spans="2:18" hidden="1" x14ac:dyDescent="0.3">
      <c r="B752" t="s">
        <v>276</v>
      </c>
      <c r="C752" s="17">
        <v>0</v>
      </c>
      <c r="D752" s="17">
        <v>0</v>
      </c>
      <c r="E752" s="17">
        <v>0</v>
      </c>
      <c r="F752" s="17"/>
      <c r="G752" s="17">
        <v>0</v>
      </c>
      <c r="H752" s="17">
        <v>0</v>
      </c>
      <c r="I752" s="17">
        <v>0</v>
      </c>
      <c r="J752" s="17">
        <v>0</v>
      </c>
      <c r="K752" s="17">
        <v>0</v>
      </c>
      <c r="L752" s="17">
        <v>0</v>
      </c>
      <c r="M752" s="17"/>
      <c r="N752" s="17">
        <v>0</v>
      </c>
      <c r="O752" s="17">
        <v>0</v>
      </c>
      <c r="P752" s="17">
        <v>0</v>
      </c>
      <c r="Q752" s="17">
        <v>0</v>
      </c>
      <c r="R752" s="17">
        <v>0</v>
      </c>
    </row>
    <row r="753" spans="2:18" hidden="1" x14ac:dyDescent="0.3">
      <c r="B753" t="s">
        <v>277</v>
      </c>
      <c r="C753" s="17">
        <v>9.9657523423882406E-4</v>
      </c>
      <c r="D753" s="17">
        <v>9.4726799691550198E-4</v>
      </c>
      <c r="E753" s="17">
        <v>1.04477059876433E-3</v>
      </c>
      <c r="F753" s="17"/>
      <c r="G753" s="17">
        <v>0</v>
      </c>
      <c r="H753" s="17">
        <v>0</v>
      </c>
      <c r="I753" s="17">
        <v>3.1033536846455899E-3</v>
      </c>
      <c r="J753" s="17">
        <v>2.7422182872163E-3</v>
      </c>
      <c r="K753" s="17">
        <v>0</v>
      </c>
      <c r="L753" s="17">
        <v>0</v>
      </c>
      <c r="M753" s="17"/>
      <c r="N753" s="17">
        <v>0</v>
      </c>
      <c r="O753" s="17">
        <v>0</v>
      </c>
      <c r="P753" s="17">
        <v>1.946223301741E-3</v>
      </c>
      <c r="Q753" s="17">
        <v>0</v>
      </c>
      <c r="R753" s="17">
        <v>0</v>
      </c>
    </row>
    <row r="754" spans="2:18" hidden="1" x14ac:dyDescent="0.3">
      <c r="B754" t="s">
        <v>278</v>
      </c>
      <c r="C754" s="17">
        <v>4.8800044669994601E-4</v>
      </c>
      <c r="D754" s="17">
        <v>0</v>
      </c>
      <c r="E754" s="17">
        <v>9.6499653680921804E-4</v>
      </c>
      <c r="F754" s="17"/>
      <c r="G754" s="17">
        <v>0</v>
      </c>
      <c r="H754" s="17">
        <v>2.8636392499792099E-3</v>
      </c>
      <c r="I754" s="17">
        <v>0</v>
      </c>
      <c r="J754" s="17">
        <v>0</v>
      </c>
      <c r="K754" s="17">
        <v>0</v>
      </c>
      <c r="L754" s="17">
        <v>0</v>
      </c>
      <c r="M754" s="17"/>
      <c r="N754" s="17">
        <v>0</v>
      </c>
      <c r="O754" s="17">
        <v>2.0838329524677599E-3</v>
      </c>
      <c r="P754" s="17">
        <v>0</v>
      </c>
      <c r="Q754" s="17">
        <v>0</v>
      </c>
      <c r="R754" s="17">
        <v>0</v>
      </c>
    </row>
    <row r="755" spans="2:18" hidden="1" x14ac:dyDescent="0.3">
      <c r="B755" t="s">
        <v>279</v>
      </c>
      <c r="C755" s="17">
        <v>7.5587325807134802E-3</v>
      </c>
      <c r="D755" s="17">
        <v>7.1621939826684604E-3</v>
      </c>
      <c r="E755" s="17">
        <v>7.9463292768312196E-3</v>
      </c>
      <c r="F755" s="17"/>
      <c r="G755" s="17">
        <v>1.38547581280682E-2</v>
      </c>
      <c r="H755" s="17">
        <v>9.8694294748571595E-3</v>
      </c>
      <c r="I755" s="17">
        <v>3.1990563504708902E-3</v>
      </c>
      <c r="J755" s="17">
        <v>2.9805185715127899E-3</v>
      </c>
      <c r="K755" s="17">
        <v>3.3232612814487598E-3</v>
      </c>
      <c r="L755" s="17">
        <v>1.1641228200442E-2</v>
      </c>
      <c r="M755" s="17"/>
      <c r="N755" s="17">
        <v>7.5141173177430296E-3</v>
      </c>
      <c r="O755" s="17">
        <v>1.05908905075371E-2</v>
      </c>
      <c r="P755" s="17">
        <v>7.6312807540261799E-3</v>
      </c>
      <c r="Q755" s="17">
        <v>3.7142582383424198E-3</v>
      </c>
      <c r="R755" s="17">
        <v>2.59762216763481E-2</v>
      </c>
    </row>
    <row r="756" spans="2:18" hidden="1" x14ac:dyDescent="0.3">
      <c r="B756" t="s">
        <v>280</v>
      </c>
      <c r="C756" s="17">
        <v>5.4585011287927403E-4</v>
      </c>
      <c r="D756" s="17">
        <v>1.1042930528523899E-3</v>
      </c>
      <c r="E756" s="17">
        <v>0</v>
      </c>
      <c r="F756" s="17"/>
      <c r="G756" s="17">
        <v>0</v>
      </c>
      <c r="H756" s="17">
        <v>3.2031073299565601E-3</v>
      </c>
      <c r="I756" s="17">
        <v>0</v>
      </c>
      <c r="J756" s="17">
        <v>0</v>
      </c>
      <c r="K756" s="17">
        <v>0</v>
      </c>
      <c r="L756" s="17">
        <v>0</v>
      </c>
      <c r="M756" s="17"/>
      <c r="N756" s="17">
        <v>0</v>
      </c>
      <c r="O756" s="17">
        <v>0</v>
      </c>
      <c r="P756" s="17">
        <v>2.01071568226359E-3</v>
      </c>
      <c r="Q756" s="17">
        <v>0</v>
      </c>
      <c r="R756" s="17">
        <v>0</v>
      </c>
    </row>
    <row r="757" spans="2:18" hidden="1" x14ac:dyDescent="0.3">
      <c r="B757" t="s">
        <v>281</v>
      </c>
      <c r="C757" s="17">
        <v>0</v>
      </c>
      <c r="D757" s="17">
        <v>0</v>
      </c>
      <c r="E757" s="17">
        <v>0</v>
      </c>
      <c r="F757" s="17"/>
      <c r="G757" s="17">
        <v>0</v>
      </c>
      <c r="H757" s="17">
        <v>0</v>
      </c>
      <c r="I757" s="17">
        <v>0</v>
      </c>
      <c r="J757" s="17">
        <v>0</v>
      </c>
      <c r="K757" s="17">
        <v>0</v>
      </c>
      <c r="L757" s="17">
        <v>0</v>
      </c>
      <c r="M757" s="17"/>
      <c r="N757" s="17">
        <v>0</v>
      </c>
      <c r="O757" s="17">
        <v>0</v>
      </c>
      <c r="P757" s="17">
        <v>0</v>
      </c>
      <c r="Q757" s="17">
        <v>0</v>
      </c>
      <c r="R757" s="17">
        <v>0</v>
      </c>
    </row>
    <row r="758" spans="2:18" hidden="1" x14ac:dyDescent="0.3">
      <c r="B758" t="s">
        <v>282</v>
      </c>
      <c r="C758" s="17">
        <v>0</v>
      </c>
      <c r="D758" s="17">
        <v>0</v>
      </c>
      <c r="E758" s="17">
        <v>0</v>
      </c>
      <c r="F758" s="17"/>
      <c r="G758" s="17">
        <v>0</v>
      </c>
      <c r="H758" s="17">
        <v>0</v>
      </c>
      <c r="I758" s="17">
        <v>0</v>
      </c>
      <c r="J758" s="17">
        <v>0</v>
      </c>
      <c r="K758" s="17">
        <v>0</v>
      </c>
      <c r="L758" s="17">
        <v>0</v>
      </c>
      <c r="M758" s="17"/>
      <c r="N758" s="17">
        <v>0</v>
      </c>
      <c r="O758" s="17">
        <v>0</v>
      </c>
      <c r="P758" s="17">
        <v>0</v>
      </c>
      <c r="Q758" s="17">
        <v>0</v>
      </c>
      <c r="R758" s="17">
        <v>0</v>
      </c>
    </row>
    <row r="759" spans="2:18" hidden="1" x14ac:dyDescent="0.3">
      <c r="B759" t="s">
        <v>283</v>
      </c>
      <c r="C759" s="17">
        <v>0</v>
      </c>
      <c r="D759" s="17">
        <v>0</v>
      </c>
      <c r="E759" s="17">
        <v>0</v>
      </c>
      <c r="F759" s="17"/>
      <c r="G759" s="17">
        <v>0</v>
      </c>
      <c r="H759" s="17">
        <v>0</v>
      </c>
      <c r="I759" s="17">
        <v>0</v>
      </c>
      <c r="J759" s="17">
        <v>0</v>
      </c>
      <c r="K759" s="17">
        <v>0</v>
      </c>
      <c r="L759" s="17">
        <v>0</v>
      </c>
      <c r="M759" s="17"/>
      <c r="N759" s="17">
        <v>0</v>
      </c>
      <c r="O759" s="17">
        <v>0</v>
      </c>
      <c r="P759" s="17">
        <v>0</v>
      </c>
      <c r="Q759" s="17">
        <v>0</v>
      </c>
      <c r="R759" s="17">
        <v>0</v>
      </c>
    </row>
    <row r="760" spans="2:18" hidden="1" x14ac:dyDescent="0.3">
      <c r="B760" t="s">
        <v>284</v>
      </c>
      <c r="C760" s="17">
        <v>0</v>
      </c>
      <c r="D760" s="17">
        <v>0</v>
      </c>
      <c r="E760" s="17">
        <v>0</v>
      </c>
      <c r="F760" s="17"/>
      <c r="G760" s="17">
        <v>0</v>
      </c>
      <c r="H760" s="17">
        <v>0</v>
      </c>
      <c r="I760" s="17">
        <v>0</v>
      </c>
      <c r="J760" s="17">
        <v>0</v>
      </c>
      <c r="K760" s="17">
        <v>0</v>
      </c>
      <c r="L760" s="17">
        <v>0</v>
      </c>
      <c r="M760" s="17"/>
      <c r="N760" s="17">
        <v>0</v>
      </c>
      <c r="O760" s="17">
        <v>0</v>
      </c>
      <c r="P760" s="17">
        <v>0</v>
      </c>
      <c r="Q760" s="17">
        <v>0</v>
      </c>
      <c r="R760" s="17">
        <v>0</v>
      </c>
    </row>
    <row r="761" spans="2:18" hidden="1" x14ac:dyDescent="0.3">
      <c r="B761" t="s">
        <v>285</v>
      </c>
      <c r="C761" s="17">
        <v>0</v>
      </c>
      <c r="D761" s="17">
        <v>0</v>
      </c>
      <c r="E761" s="17">
        <v>0</v>
      </c>
      <c r="F761" s="17"/>
      <c r="G761" s="17">
        <v>0</v>
      </c>
      <c r="H761" s="17">
        <v>0</v>
      </c>
      <c r="I761" s="17">
        <v>0</v>
      </c>
      <c r="J761" s="17">
        <v>0</v>
      </c>
      <c r="K761" s="17">
        <v>0</v>
      </c>
      <c r="L761" s="17">
        <v>0</v>
      </c>
      <c r="M761" s="17"/>
      <c r="N761" s="17">
        <v>0</v>
      </c>
      <c r="O761" s="17">
        <v>0</v>
      </c>
      <c r="P761" s="17">
        <v>0</v>
      </c>
      <c r="Q761" s="17">
        <v>0</v>
      </c>
      <c r="R761" s="17">
        <v>0</v>
      </c>
    </row>
    <row r="762" spans="2:18" hidden="1" x14ac:dyDescent="0.3">
      <c r="B762" t="s">
        <v>286</v>
      </c>
      <c r="C762" s="17">
        <v>0</v>
      </c>
      <c r="D762" s="17">
        <v>0</v>
      </c>
      <c r="E762" s="17">
        <v>0</v>
      </c>
      <c r="F762" s="17"/>
      <c r="G762" s="17">
        <v>0</v>
      </c>
      <c r="H762" s="17">
        <v>0</v>
      </c>
      <c r="I762" s="17">
        <v>0</v>
      </c>
      <c r="J762" s="17">
        <v>0</v>
      </c>
      <c r="K762" s="17">
        <v>0</v>
      </c>
      <c r="L762" s="17">
        <v>0</v>
      </c>
      <c r="M762" s="17"/>
      <c r="N762" s="17">
        <v>0</v>
      </c>
      <c r="O762" s="17">
        <v>0</v>
      </c>
      <c r="P762" s="17">
        <v>0</v>
      </c>
      <c r="Q762" s="17">
        <v>0</v>
      </c>
      <c r="R762" s="17">
        <v>0</v>
      </c>
    </row>
    <row r="763" spans="2:18" hidden="1" x14ac:dyDescent="0.3">
      <c r="B763" t="s">
        <v>287</v>
      </c>
      <c r="C763" s="17">
        <v>1.4299577893733301E-3</v>
      </c>
      <c r="D763" s="17">
        <v>9.3084545547260996E-4</v>
      </c>
      <c r="E763" s="17">
        <v>1.91781519484481E-3</v>
      </c>
      <c r="F763" s="17"/>
      <c r="G763" s="17">
        <v>0</v>
      </c>
      <c r="H763" s="17">
        <v>2.94056551757271E-3</v>
      </c>
      <c r="I763" s="17">
        <v>2.7532222313519901E-3</v>
      </c>
      <c r="J763" s="17">
        <v>0</v>
      </c>
      <c r="K763" s="17">
        <v>0</v>
      </c>
      <c r="L763" s="17">
        <v>2.1979160776063001E-3</v>
      </c>
      <c r="M763" s="17"/>
      <c r="N763" s="17">
        <v>4.3625652546244297E-3</v>
      </c>
      <c r="O763" s="17">
        <v>0</v>
      </c>
      <c r="P763" s="17">
        <v>0</v>
      </c>
      <c r="Q763" s="17">
        <v>3.9783890492201997E-3</v>
      </c>
      <c r="R763" s="17">
        <v>0</v>
      </c>
    </row>
    <row r="764" spans="2:18" hidden="1" x14ac:dyDescent="0.3">
      <c r="B764" t="s">
        <v>288</v>
      </c>
      <c r="C764" s="17">
        <v>0</v>
      </c>
      <c r="D764" s="17">
        <v>0</v>
      </c>
      <c r="E764" s="17">
        <v>0</v>
      </c>
      <c r="F764" s="17"/>
      <c r="G764" s="17">
        <v>0</v>
      </c>
      <c r="H764" s="17">
        <v>0</v>
      </c>
      <c r="I764" s="17">
        <v>0</v>
      </c>
      <c r="J764" s="17">
        <v>0</v>
      </c>
      <c r="K764" s="17">
        <v>0</v>
      </c>
      <c r="L764" s="17">
        <v>0</v>
      </c>
      <c r="M764" s="17"/>
      <c r="N764" s="17">
        <v>0</v>
      </c>
      <c r="O764" s="17">
        <v>0</v>
      </c>
      <c r="P764" s="17">
        <v>0</v>
      </c>
      <c r="Q764" s="17">
        <v>0</v>
      </c>
      <c r="R764" s="17">
        <v>0</v>
      </c>
    </row>
    <row r="765" spans="2:18" hidden="1" x14ac:dyDescent="0.3">
      <c r="B765" t="s">
        <v>289</v>
      </c>
      <c r="C765" s="17">
        <v>0</v>
      </c>
      <c r="D765" s="17">
        <v>0</v>
      </c>
      <c r="E765" s="17">
        <v>0</v>
      </c>
      <c r="F765" s="17"/>
      <c r="G765" s="17">
        <v>0</v>
      </c>
      <c r="H765" s="17">
        <v>0</v>
      </c>
      <c r="I765" s="17">
        <v>0</v>
      </c>
      <c r="J765" s="17">
        <v>0</v>
      </c>
      <c r="K765" s="17">
        <v>0</v>
      </c>
      <c r="L765" s="17">
        <v>0</v>
      </c>
      <c r="M765" s="17"/>
      <c r="N765" s="17">
        <v>0</v>
      </c>
      <c r="O765" s="17">
        <v>0</v>
      </c>
      <c r="P765" s="17">
        <v>0</v>
      </c>
      <c r="Q765" s="17">
        <v>0</v>
      </c>
      <c r="R765" s="17">
        <v>0</v>
      </c>
    </row>
    <row r="766" spans="2:18" hidden="1" x14ac:dyDescent="0.3">
      <c r="B766" t="s">
        <v>290</v>
      </c>
      <c r="C766" s="17">
        <v>0</v>
      </c>
      <c r="D766" s="17">
        <v>0</v>
      </c>
      <c r="E766" s="17">
        <v>0</v>
      </c>
      <c r="F766" s="17"/>
      <c r="G766" s="17">
        <v>0</v>
      </c>
      <c r="H766" s="17">
        <v>0</v>
      </c>
      <c r="I766" s="17">
        <v>0</v>
      </c>
      <c r="J766" s="17">
        <v>0</v>
      </c>
      <c r="K766" s="17">
        <v>0</v>
      </c>
      <c r="L766" s="17">
        <v>0</v>
      </c>
      <c r="M766" s="17"/>
      <c r="N766" s="17">
        <v>0</v>
      </c>
      <c r="O766" s="17">
        <v>0</v>
      </c>
      <c r="P766" s="17">
        <v>0</v>
      </c>
      <c r="Q766" s="17">
        <v>0</v>
      </c>
      <c r="R766" s="17">
        <v>0</v>
      </c>
    </row>
    <row r="767" spans="2:18" hidden="1" x14ac:dyDescent="0.3">
      <c r="B767" t="s">
        <v>291</v>
      </c>
      <c r="C767" s="17">
        <v>0</v>
      </c>
      <c r="D767" s="17">
        <v>0</v>
      </c>
      <c r="E767" s="17">
        <v>0</v>
      </c>
      <c r="F767" s="17"/>
      <c r="G767" s="17">
        <v>0</v>
      </c>
      <c r="H767" s="17">
        <v>0</v>
      </c>
      <c r="I767" s="17">
        <v>0</v>
      </c>
      <c r="J767" s="17">
        <v>0</v>
      </c>
      <c r="K767" s="17">
        <v>0</v>
      </c>
      <c r="L767" s="17">
        <v>0</v>
      </c>
      <c r="M767" s="17"/>
      <c r="N767" s="17">
        <v>0</v>
      </c>
      <c r="O767" s="17">
        <v>0</v>
      </c>
      <c r="P767" s="17">
        <v>0</v>
      </c>
      <c r="Q767" s="17">
        <v>0</v>
      </c>
      <c r="R767" s="17">
        <v>0</v>
      </c>
    </row>
    <row r="768" spans="2:18" hidden="1" x14ac:dyDescent="0.3">
      <c r="B768" t="s">
        <v>292</v>
      </c>
      <c r="C768" s="17">
        <v>2.1325261682921298E-3</v>
      </c>
      <c r="D768" s="17">
        <v>3.28580811757943E-3</v>
      </c>
      <c r="E768" s="17">
        <v>1.0052506005673099E-3</v>
      </c>
      <c r="F768" s="17"/>
      <c r="G768" s="17">
        <v>0</v>
      </c>
      <c r="H768" s="17">
        <v>3.0462178611442201E-3</v>
      </c>
      <c r="I768" s="17">
        <v>6.4908229959706803E-3</v>
      </c>
      <c r="J768" s="17">
        <v>0</v>
      </c>
      <c r="K768" s="17">
        <v>3.6110680763749999E-3</v>
      </c>
      <c r="L768" s="17">
        <v>0</v>
      </c>
      <c r="M768" s="17"/>
      <c r="N768" s="17">
        <v>2.3876245216357798E-3</v>
      </c>
      <c r="O768" s="17">
        <v>0</v>
      </c>
      <c r="P768" s="17">
        <v>1.9689924173969401E-3</v>
      </c>
      <c r="Q768" s="17">
        <v>4.12132962448625E-3</v>
      </c>
      <c r="R768" s="17">
        <v>0</v>
      </c>
    </row>
    <row r="769" spans="2:18" hidden="1" x14ac:dyDescent="0.3">
      <c r="B769" t="s">
        <v>293</v>
      </c>
      <c r="C769" s="17">
        <v>0</v>
      </c>
      <c r="D769" s="17">
        <v>0</v>
      </c>
      <c r="E769" s="17">
        <v>0</v>
      </c>
      <c r="F769" s="17"/>
      <c r="G769" s="17">
        <v>0</v>
      </c>
      <c r="H769" s="17">
        <v>0</v>
      </c>
      <c r="I769" s="17">
        <v>0</v>
      </c>
      <c r="J769" s="17">
        <v>0</v>
      </c>
      <c r="K769" s="17">
        <v>0</v>
      </c>
      <c r="L769" s="17">
        <v>0</v>
      </c>
      <c r="M769" s="17"/>
      <c r="N769" s="17">
        <v>0</v>
      </c>
      <c r="O769" s="17">
        <v>0</v>
      </c>
      <c r="P769" s="17">
        <v>0</v>
      </c>
      <c r="Q769" s="17">
        <v>0</v>
      </c>
      <c r="R769" s="17">
        <v>0</v>
      </c>
    </row>
    <row r="770" spans="2:18" hidden="1" x14ac:dyDescent="0.3">
      <c r="B770" t="s">
        <v>294</v>
      </c>
      <c r="C770" s="17">
        <v>0</v>
      </c>
      <c r="D770" s="17">
        <v>0</v>
      </c>
      <c r="E770" s="17">
        <v>0</v>
      </c>
      <c r="F770" s="17"/>
      <c r="G770" s="17">
        <v>0</v>
      </c>
      <c r="H770" s="17">
        <v>0</v>
      </c>
      <c r="I770" s="17">
        <v>0</v>
      </c>
      <c r="J770" s="17">
        <v>0</v>
      </c>
      <c r="K770" s="17">
        <v>0</v>
      </c>
      <c r="L770" s="17">
        <v>0</v>
      </c>
      <c r="M770" s="17"/>
      <c r="N770" s="17">
        <v>0</v>
      </c>
      <c r="O770" s="17">
        <v>0</v>
      </c>
      <c r="P770" s="17">
        <v>0</v>
      </c>
      <c r="Q770" s="17">
        <v>0</v>
      </c>
      <c r="R770" s="17">
        <v>0</v>
      </c>
    </row>
    <row r="771" spans="2:18" hidden="1" x14ac:dyDescent="0.3">
      <c r="B771" t="s">
        <v>295</v>
      </c>
      <c r="C771" s="17">
        <v>0</v>
      </c>
      <c r="D771" s="17">
        <v>0</v>
      </c>
      <c r="E771" s="17">
        <v>0</v>
      </c>
      <c r="F771" s="17"/>
      <c r="G771" s="17">
        <v>0</v>
      </c>
      <c r="H771" s="17">
        <v>0</v>
      </c>
      <c r="I771" s="17">
        <v>0</v>
      </c>
      <c r="J771" s="17">
        <v>0</v>
      </c>
      <c r="K771" s="17">
        <v>0</v>
      </c>
      <c r="L771" s="17">
        <v>0</v>
      </c>
      <c r="M771" s="17"/>
      <c r="N771" s="17">
        <v>0</v>
      </c>
      <c r="O771" s="17">
        <v>0</v>
      </c>
      <c r="P771" s="17">
        <v>0</v>
      </c>
      <c r="Q771" s="17">
        <v>0</v>
      </c>
      <c r="R771" s="17">
        <v>0</v>
      </c>
    </row>
    <row r="772" spans="2:18" hidden="1" x14ac:dyDescent="0.3">
      <c r="B772" t="s">
        <v>296</v>
      </c>
      <c r="C772" s="17">
        <v>0</v>
      </c>
      <c r="D772" s="17">
        <v>0</v>
      </c>
      <c r="E772" s="17">
        <v>0</v>
      </c>
      <c r="F772" s="17"/>
      <c r="G772" s="17">
        <v>0</v>
      </c>
      <c r="H772" s="17">
        <v>0</v>
      </c>
      <c r="I772" s="17">
        <v>0</v>
      </c>
      <c r="J772" s="17">
        <v>0</v>
      </c>
      <c r="K772" s="17">
        <v>0</v>
      </c>
      <c r="L772" s="17">
        <v>0</v>
      </c>
      <c r="M772" s="17"/>
      <c r="N772" s="17">
        <v>0</v>
      </c>
      <c r="O772" s="17">
        <v>0</v>
      </c>
      <c r="P772" s="17">
        <v>0</v>
      </c>
      <c r="Q772" s="17">
        <v>0</v>
      </c>
      <c r="R772" s="17">
        <v>0</v>
      </c>
    </row>
    <row r="773" spans="2:18" hidden="1" x14ac:dyDescent="0.3">
      <c r="B773" t="s">
        <v>297</v>
      </c>
      <c r="C773" s="17">
        <v>1.5860351892763001E-3</v>
      </c>
      <c r="D773" s="17">
        <v>2.1587811434538198E-3</v>
      </c>
      <c r="E773" s="17">
        <v>1.0262045935954E-3</v>
      </c>
      <c r="F773" s="17"/>
      <c r="G773" s="17">
        <v>3.7108534433362701E-3</v>
      </c>
      <c r="H773" s="17">
        <v>6.2917515978093697E-3</v>
      </c>
      <c r="I773" s="17">
        <v>0</v>
      </c>
      <c r="J773" s="17">
        <v>0</v>
      </c>
      <c r="K773" s="17">
        <v>0</v>
      </c>
      <c r="L773" s="17">
        <v>0</v>
      </c>
      <c r="M773" s="17"/>
      <c r="N773" s="17">
        <v>2.59843241207702E-3</v>
      </c>
      <c r="O773" s="17">
        <v>2.1941755396628999E-3</v>
      </c>
      <c r="P773" s="17">
        <v>0</v>
      </c>
      <c r="Q773" s="17">
        <v>4.1200538898176799E-3</v>
      </c>
      <c r="R773" s="17">
        <v>0</v>
      </c>
    </row>
    <row r="774" spans="2:18" hidden="1" x14ac:dyDescent="0.3">
      <c r="B774" t="s">
        <v>298</v>
      </c>
      <c r="C774" s="17">
        <v>9.0988295310054697E-3</v>
      </c>
      <c r="D774" s="17">
        <v>1.0283043323501301E-2</v>
      </c>
      <c r="E774" s="17">
        <v>7.9413196297465002E-3</v>
      </c>
      <c r="F774" s="17"/>
      <c r="G774" s="17">
        <v>3.2510814249717699E-3</v>
      </c>
      <c r="H774" s="17">
        <v>9.3102912530379292E-3</v>
      </c>
      <c r="I774" s="17">
        <v>1.8596892343097401E-2</v>
      </c>
      <c r="J774" s="17">
        <v>8.86284265650647E-3</v>
      </c>
      <c r="K774" s="17">
        <v>1.35295696663179E-2</v>
      </c>
      <c r="L774" s="17">
        <v>2.2832357249918502E-3</v>
      </c>
      <c r="M774" s="17"/>
      <c r="N774" s="17">
        <v>6.7330320010035704E-3</v>
      </c>
      <c r="O774" s="17">
        <v>1.08122348066891E-2</v>
      </c>
      <c r="P774" s="17">
        <v>9.6588482931192505E-3</v>
      </c>
      <c r="Q774" s="17">
        <v>8.5541028404950998E-3</v>
      </c>
      <c r="R774" s="17">
        <v>0</v>
      </c>
    </row>
    <row r="775" spans="2:18" hidden="1" x14ac:dyDescent="0.3">
      <c r="B775" t="s">
        <v>299</v>
      </c>
      <c r="C775" s="17">
        <v>0</v>
      </c>
      <c r="D775" s="17">
        <v>0</v>
      </c>
      <c r="E775" s="17">
        <v>0</v>
      </c>
      <c r="F775" s="17"/>
      <c r="G775" s="17">
        <v>0</v>
      </c>
      <c r="H775" s="17">
        <v>0</v>
      </c>
      <c r="I775" s="17">
        <v>0</v>
      </c>
      <c r="J775" s="17">
        <v>0</v>
      </c>
      <c r="K775" s="17">
        <v>0</v>
      </c>
      <c r="L775" s="17">
        <v>0</v>
      </c>
      <c r="M775" s="17"/>
      <c r="N775" s="17">
        <v>0</v>
      </c>
      <c r="O775" s="17">
        <v>0</v>
      </c>
      <c r="P775" s="17">
        <v>0</v>
      </c>
      <c r="Q775" s="17">
        <v>0</v>
      </c>
      <c r="R775" s="17">
        <v>0</v>
      </c>
    </row>
    <row r="776" spans="2:18" hidden="1" x14ac:dyDescent="0.3">
      <c r="B776" t="s">
        <v>300</v>
      </c>
      <c r="C776" s="17">
        <v>6.5158982634863499E-3</v>
      </c>
      <c r="D776" s="17">
        <v>5.1042502580788997E-3</v>
      </c>
      <c r="E776" s="17">
        <v>7.8957137610814396E-3</v>
      </c>
      <c r="F776" s="17"/>
      <c r="G776" s="17">
        <v>1.03030790695174E-2</v>
      </c>
      <c r="H776" s="17">
        <v>2.9192261759956001E-3</v>
      </c>
      <c r="I776" s="17">
        <v>6.2215908670406302E-3</v>
      </c>
      <c r="J776" s="17">
        <v>8.6979865027819094E-3</v>
      </c>
      <c r="K776" s="17">
        <v>7.1349079471042199E-3</v>
      </c>
      <c r="L776" s="17">
        <v>4.9819489251695798E-3</v>
      </c>
      <c r="M776" s="17"/>
      <c r="N776" s="17">
        <v>9.4630589123911504E-3</v>
      </c>
      <c r="O776" s="17">
        <v>4.3841769814189904E-3</v>
      </c>
      <c r="P776" s="17">
        <v>5.3055874179442899E-3</v>
      </c>
      <c r="Q776" s="17">
        <v>4.0313767786720302E-3</v>
      </c>
      <c r="R776" s="17">
        <v>2.9934737369577798E-2</v>
      </c>
    </row>
    <row r="777" spans="2:18" hidden="1" x14ac:dyDescent="0.3">
      <c r="B777" t="s">
        <v>301</v>
      </c>
      <c r="C777" s="17">
        <v>0</v>
      </c>
      <c r="D777" s="17">
        <v>0</v>
      </c>
      <c r="E777" s="17">
        <v>0</v>
      </c>
      <c r="F777" s="17"/>
      <c r="G777" s="17">
        <v>0</v>
      </c>
      <c r="H777" s="17">
        <v>0</v>
      </c>
      <c r="I777" s="17">
        <v>0</v>
      </c>
      <c r="J777" s="17">
        <v>0</v>
      </c>
      <c r="K777" s="17">
        <v>0</v>
      </c>
      <c r="L777" s="17">
        <v>0</v>
      </c>
      <c r="M777" s="17"/>
      <c r="N777" s="17">
        <v>0</v>
      </c>
      <c r="O777" s="17">
        <v>0</v>
      </c>
      <c r="P777" s="17">
        <v>0</v>
      </c>
      <c r="Q777" s="17">
        <v>0</v>
      </c>
      <c r="R777" s="17">
        <v>0</v>
      </c>
    </row>
    <row r="778" spans="2:18" hidden="1" x14ac:dyDescent="0.3">
      <c r="B778" t="s">
        <v>302</v>
      </c>
      <c r="C778" s="17">
        <v>0</v>
      </c>
      <c r="D778" s="17">
        <v>0</v>
      </c>
      <c r="E778" s="17">
        <v>0</v>
      </c>
      <c r="F778" s="17"/>
      <c r="G778" s="17">
        <v>0</v>
      </c>
      <c r="H778" s="17">
        <v>0</v>
      </c>
      <c r="I778" s="17">
        <v>0</v>
      </c>
      <c r="J778" s="17">
        <v>0</v>
      </c>
      <c r="K778" s="17">
        <v>0</v>
      </c>
      <c r="L778" s="17">
        <v>0</v>
      </c>
      <c r="M778" s="17"/>
      <c r="N778" s="17">
        <v>0</v>
      </c>
      <c r="O778" s="17">
        <v>0</v>
      </c>
      <c r="P778" s="17">
        <v>0</v>
      </c>
      <c r="Q778" s="17">
        <v>0</v>
      </c>
      <c r="R778" s="17">
        <v>0</v>
      </c>
    </row>
    <row r="779" spans="2:18" hidden="1" x14ac:dyDescent="0.3">
      <c r="B779" t="s">
        <v>303</v>
      </c>
      <c r="C779" s="17">
        <v>0</v>
      </c>
      <c r="D779" s="17">
        <v>0</v>
      </c>
      <c r="E779" s="17">
        <v>0</v>
      </c>
      <c r="F779" s="17"/>
      <c r="G779" s="17">
        <v>0</v>
      </c>
      <c r="H779" s="17">
        <v>0</v>
      </c>
      <c r="I779" s="17">
        <v>0</v>
      </c>
      <c r="J779" s="17">
        <v>0</v>
      </c>
      <c r="K779" s="17">
        <v>0</v>
      </c>
      <c r="L779" s="17">
        <v>0</v>
      </c>
      <c r="M779" s="17"/>
      <c r="N779" s="17">
        <v>0</v>
      </c>
      <c r="O779" s="17">
        <v>0</v>
      </c>
      <c r="P779" s="17">
        <v>0</v>
      </c>
      <c r="Q779" s="17">
        <v>0</v>
      </c>
      <c r="R779" s="17">
        <v>0</v>
      </c>
    </row>
    <row r="780" spans="2:18" hidden="1" x14ac:dyDescent="0.3">
      <c r="B780" t="s">
        <v>304</v>
      </c>
      <c r="C780" s="17">
        <v>1.4579344388662E-3</v>
      </c>
      <c r="D780" s="17">
        <v>1.9763939025624899E-3</v>
      </c>
      <c r="E780" s="17">
        <v>9.5116617925568596E-4</v>
      </c>
      <c r="F780" s="17"/>
      <c r="G780" s="17">
        <v>3.3303581508488098E-3</v>
      </c>
      <c r="H780" s="17">
        <v>0</v>
      </c>
      <c r="I780" s="17">
        <v>0</v>
      </c>
      <c r="J780" s="17">
        <v>0</v>
      </c>
      <c r="K780" s="17">
        <v>0</v>
      </c>
      <c r="L780" s="17">
        <v>4.7615027208532798E-3</v>
      </c>
      <c r="M780" s="17"/>
      <c r="N780" s="17">
        <v>2.2591657169464298E-3</v>
      </c>
      <c r="O780" s="17">
        <v>0</v>
      </c>
      <c r="P780" s="17">
        <v>1.6987250303572099E-3</v>
      </c>
      <c r="Q780" s="17">
        <v>0</v>
      </c>
      <c r="R780" s="17">
        <v>0</v>
      </c>
    </row>
    <row r="781" spans="2:18" hidden="1" x14ac:dyDescent="0.3">
      <c r="B781" t="s">
        <v>305</v>
      </c>
      <c r="C781" s="17">
        <v>2.06260407172651E-2</v>
      </c>
      <c r="D781" s="17">
        <v>1.49265932090333E-2</v>
      </c>
      <c r="E781" s="17">
        <v>2.61969663088172E-2</v>
      </c>
      <c r="F781" s="17"/>
      <c r="G781" s="17">
        <v>2.38617526183455E-2</v>
      </c>
      <c r="H781" s="17">
        <v>1.47328782619428E-2</v>
      </c>
      <c r="I781" s="17">
        <v>1.5091326594875099E-2</v>
      </c>
      <c r="J781" s="17">
        <v>2.01025178985972E-2</v>
      </c>
      <c r="K781" s="17">
        <v>3.1029585523829301E-2</v>
      </c>
      <c r="L781" s="17">
        <v>2.1215062447475199E-2</v>
      </c>
      <c r="M781" s="17"/>
      <c r="N781" s="17">
        <v>1.38460877390576E-2</v>
      </c>
      <c r="O781" s="17">
        <v>2.7599158780204799E-2</v>
      </c>
      <c r="P781" s="17">
        <v>1.9567715088523899E-2</v>
      </c>
      <c r="Q781" s="17">
        <v>8.1585141869159206E-3</v>
      </c>
      <c r="R781" s="17">
        <v>0</v>
      </c>
    </row>
    <row r="782" spans="2:18" hidden="1" x14ac:dyDescent="0.3">
      <c r="B782" t="s">
        <v>306</v>
      </c>
      <c r="C782" s="17">
        <v>3.39721111306878E-2</v>
      </c>
      <c r="D782" s="17">
        <v>2.4259316709218801E-2</v>
      </c>
      <c r="E782" s="17">
        <v>4.34658831024263E-2</v>
      </c>
      <c r="F782" s="17"/>
      <c r="G782" s="17">
        <v>2.8359143560774101E-2</v>
      </c>
      <c r="H782" s="17">
        <v>4.0044991981705302E-2</v>
      </c>
      <c r="I782" s="17">
        <v>3.4942334326443503E-2</v>
      </c>
      <c r="J782" s="17">
        <v>2.8991911992288101E-2</v>
      </c>
      <c r="K782" s="17">
        <v>4.2116531496255202E-2</v>
      </c>
      <c r="L782" s="17">
        <v>3.0537378130635399E-2</v>
      </c>
      <c r="M782" s="17"/>
      <c r="N782" s="17">
        <v>2.8149260000191901E-2</v>
      </c>
      <c r="O782" s="17">
        <v>4.2290978133117003E-2</v>
      </c>
      <c r="P782" s="17">
        <v>2.82354174817167E-2</v>
      </c>
      <c r="Q782" s="17">
        <v>4.0447393426853703E-2</v>
      </c>
      <c r="R782" s="17">
        <v>0</v>
      </c>
    </row>
    <row r="783" spans="2:18" hidden="1" x14ac:dyDescent="0.3">
      <c r="B783" t="s">
        <v>307</v>
      </c>
      <c r="C783" s="17">
        <v>0</v>
      </c>
      <c r="D783" s="17">
        <v>0</v>
      </c>
      <c r="E783" s="17">
        <v>0</v>
      </c>
      <c r="F783" s="17"/>
      <c r="G783" s="17">
        <v>0</v>
      </c>
      <c r="H783" s="17">
        <v>0</v>
      </c>
      <c r="I783" s="17">
        <v>0</v>
      </c>
      <c r="J783" s="17">
        <v>0</v>
      </c>
      <c r="K783" s="17">
        <v>0</v>
      </c>
      <c r="L783" s="17">
        <v>0</v>
      </c>
      <c r="M783" s="17"/>
      <c r="N783" s="17">
        <v>0</v>
      </c>
      <c r="O783" s="17">
        <v>0</v>
      </c>
      <c r="P783" s="17">
        <v>0</v>
      </c>
      <c r="Q783" s="17">
        <v>0</v>
      </c>
      <c r="R783" s="17">
        <v>0</v>
      </c>
    </row>
    <row r="784" spans="2:18" hidden="1" x14ac:dyDescent="0.3">
      <c r="B784" t="s">
        <v>308</v>
      </c>
      <c r="C784" s="17">
        <v>2.5878949192916102E-3</v>
      </c>
      <c r="D784" s="17">
        <v>3.2977259878127002E-3</v>
      </c>
      <c r="E784" s="17">
        <v>1.8940704635717199E-3</v>
      </c>
      <c r="F784" s="17"/>
      <c r="G784" s="17">
        <v>7.0768285116935897E-3</v>
      </c>
      <c r="H784" s="17">
        <v>0</v>
      </c>
      <c r="I784" s="17">
        <v>6.5490600661510202E-3</v>
      </c>
      <c r="J784" s="17">
        <v>2.8872585971214601E-3</v>
      </c>
      <c r="K784" s="17">
        <v>0</v>
      </c>
      <c r="L784" s="17">
        <v>0</v>
      </c>
      <c r="M784" s="17"/>
      <c r="N784" s="17">
        <v>2.1832186724774398E-3</v>
      </c>
      <c r="O784" s="17">
        <v>4.4904530061235497E-3</v>
      </c>
      <c r="P784" s="17">
        <v>0</v>
      </c>
      <c r="Q784" s="17">
        <v>0</v>
      </c>
      <c r="R784" s="17">
        <v>3.3222089835555003E-2</v>
      </c>
    </row>
    <row r="785" spans="2:18" hidden="1" x14ac:dyDescent="0.3">
      <c r="B785" t="s">
        <v>309</v>
      </c>
      <c r="C785" s="17">
        <v>5.4585011287927403E-4</v>
      </c>
      <c r="D785" s="17">
        <v>1.1042930528523899E-3</v>
      </c>
      <c r="E785" s="17">
        <v>0</v>
      </c>
      <c r="F785" s="17"/>
      <c r="G785" s="17">
        <v>0</v>
      </c>
      <c r="H785" s="17">
        <v>3.2031073299565601E-3</v>
      </c>
      <c r="I785" s="17">
        <v>0</v>
      </c>
      <c r="J785" s="17">
        <v>0</v>
      </c>
      <c r="K785" s="17">
        <v>0</v>
      </c>
      <c r="L785" s="17">
        <v>0</v>
      </c>
      <c r="M785" s="17"/>
      <c r="N785" s="17">
        <v>0</v>
      </c>
      <c r="O785" s="17">
        <v>0</v>
      </c>
      <c r="P785" s="17">
        <v>2.01071568226359E-3</v>
      </c>
      <c r="Q785" s="17">
        <v>0</v>
      </c>
      <c r="R785" s="17">
        <v>0</v>
      </c>
    </row>
    <row r="786" spans="2:18" hidden="1" x14ac:dyDescent="0.3">
      <c r="B786" t="s">
        <v>310</v>
      </c>
      <c r="C786" s="17">
        <v>0</v>
      </c>
      <c r="D786" s="17">
        <v>0</v>
      </c>
      <c r="E786" s="17">
        <v>0</v>
      </c>
      <c r="F786" s="17"/>
      <c r="G786" s="17">
        <v>0</v>
      </c>
      <c r="H786" s="17">
        <v>0</v>
      </c>
      <c r="I786" s="17">
        <v>0</v>
      </c>
      <c r="J786" s="17">
        <v>0</v>
      </c>
      <c r="K786" s="17">
        <v>0</v>
      </c>
      <c r="L786" s="17">
        <v>0</v>
      </c>
      <c r="M786" s="17"/>
      <c r="N786" s="17">
        <v>0</v>
      </c>
      <c r="O786" s="17">
        <v>0</v>
      </c>
      <c r="P786" s="17">
        <v>0</v>
      </c>
      <c r="Q786" s="17">
        <v>0</v>
      </c>
      <c r="R786" s="17">
        <v>0</v>
      </c>
    </row>
    <row r="787" spans="2:18" hidden="1" x14ac:dyDescent="0.3">
      <c r="B787" t="s">
        <v>311</v>
      </c>
      <c r="C787" s="17">
        <v>0</v>
      </c>
      <c r="D787" s="17">
        <v>0</v>
      </c>
      <c r="E787" s="17">
        <v>0</v>
      </c>
      <c r="F787" s="17"/>
      <c r="G787" s="17">
        <v>0</v>
      </c>
      <c r="H787" s="17">
        <v>0</v>
      </c>
      <c r="I787" s="17">
        <v>0</v>
      </c>
      <c r="J787" s="17">
        <v>0</v>
      </c>
      <c r="K787" s="17">
        <v>0</v>
      </c>
      <c r="L787" s="17">
        <v>0</v>
      </c>
      <c r="M787" s="17"/>
      <c r="N787" s="17">
        <v>0</v>
      </c>
      <c r="O787" s="17">
        <v>0</v>
      </c>
      <c r="P787" s="17">
        <v>0</v>
      </c>
      <c r="Q787" s="17">
        <v>0</v>
      </c>
      <c r="R787" s="17">
        <v>0</v>
      </c>
    </row>
    <row r="788" spans="2:18" hidden="1" x14ac:dyDescent="0.3">
      <c r="B788" t="s">
        <v>312</v>
      </c>
      <c r="C788" s="17">
        <v>0</v>
      </c>
      <c r="D788" s="17">
        <v>0</v>
      </c>
      <c r="E788" s="17">
        <v>0</v>
      </c>
      <c r="F788" s="17"/>
      <c r="G788" s="17">
        <v>0</v>
      </c>
      <c r="H788" s="17">
        <v>0</v>
      </c>
      <c r="I788" s="17">
        <v>0</v>
      </c>
      <c r="J788" s="17">
        <v>0</v>
      </c>
      <c r="K788" s="17">
        <v>0</v>
      </c>
      <c r="L788" s="17">
        <v>0</v>
      </c>
      <c r="M788" s="17"/>
      <c r="N788" s="17">
        <v>0</v>
      </c>
      <c r="O788" s="17">
        <v>0</v>
      </c>
      <c r="P788" s="17">
        <v>0</v>
      </c>
      <c r="Q788" s="17">
        <v>0</v>
      </c>
      <c r="R788" s="17">
        <v>0</v>
      </c>
    </row>
    <row r="789" spans="2:18" hidden="1" x14ac:dyDescent="0.3">
      <c r="B789" t="s">
        <v>313</v>
      </c>
      <c r="C789" s="17">
        <v>0</v>
      </c>
      <c r="D789" s="17">
        <v>0</v>
      </c>
      <c r="E789" s="17">
        <v>0</v>
      </c>
      <c r="F789" s="17"/>
      <c r="G789" s="17">
        <v>0</v>
      </c>
      <c r="H789" s="17">
        <v>0</v>
      </c>
      <c r="I789" s="17">
        <v>0</v>
      </c>
      <c r="J789" s="17">
        <v>0</v>
      </c>
      <c r="K789" s="17">
        <v>0</v>
      </c>
      <c r="L789" s="17">
        <v>0</v>
      </c>
      <c r="M789" s="17"/>
      <c r="N789" s="17">
        <v>0</v>
      </c>
      <c r="O789" s="17">
        <v>0</v>
      </c>
      <c r="P789" s="17">
        <v>0</v>
      </c>
      <c r="Q789" s="17">
        <v>0</v>
      </c>
      <c r="R789" s="17">
        <v>0</v>
      </c>
    </row>
    <row r="790" spans="2:18" hidden="1" x14ac:dyDescent="0.3">
      <c r="B790" t="s">
        <v>314</v>
      </c>
      <c r="C790" s="17">
        <v>0</v>
      </c>
      <c r="D790" s="17">
        <v>0</v>
      </c>
      <c r="E790" s="17">
        <v>0</v>
      </c>
      <c r="F790" s="17"/>
      <c r="G790" s="17">
        <v>0</v>
      </c>
      <c r="H790" s="17">
        <v>0</v>
      </c>
      <c r="I790" s="17">
        <v>0</v>
      </c>
      <c r="J790" s="17">
        <v>0</v>
      </c>
      <c r="K790" s="17">
        <v>0</v>
      </c>
      <c r="L790" s="17">
        <v>0</v>
      </c>
      <c r="M790" s="17"/>
      <c r="N790" s="17">
        <v>0</v>
      </c>
      <c r="O790" s="17">
        <v>0</v>
      </c>
      <c r="P790" s="17">
        <v>0</v>
      </c>
      <c r="Q790" s="17">
        <v>0</v>
      </c>
      <c r="R790" s="17">
        <v>0</v>
      </c>
    </row>
    <row r="791" spans="2:18" hidden="1" x14ac:dyDescent="0.3">
      <c r="B791" t="s">
        <v>315</v>
      </c>
      <c r="C791" s="17">
        <v>0</v>
      </c>
      <c r="D791" s="17">
        <v>0</v>
      </c>
      <c r="E791" s="17">
        <v>0</v>
      </c>
      <c r="F791" s="17"/>
      <c r="G791" s="17">
        <v>0</v>
      </c>
      <c r="H791" s="17">
        <v>0</v>
      </c>
      <c r="I791" s="17">
        <v>0</v>
      </c>
      <c r="J791" s="17">
        <v>0</v>
      </c>
      <c r="K791" s="17">
        <v>0</v>
      </c>
      <c r="L791" s="17">
        <v>0</v>
      </c>
      <c r="M791" s="17"/>
      <c r="N791" s="17">
        <v>0</v>
      </c>
      <c r="O791" s="17">
        <v>0</v>
      </c>
      <c r="P791" s="17">
        <v>0</v>
      </c>
      <c r="Q791" s="17">
        <v>0</v>
      </c>
      <c r="R791" s="17">
        <v>0</v>
      </c>
    </row>
    <row r="792" spans="2:18" hidden="1" x14ac:dyDescent="0.3">
      <c r="B792" t="s">
        <v>316</v>
      </c>
      <c r="C792" s="17">
        <v>0</v>
      </c>
      <c r="D792" s="17">
        <v>0</v>
      </c>
      <c r="E792" s="17">
        <v>0</v>
      </c>
      <c r="F792" s="17"/>
      <c r="G792" s="17">
        <v>0</v>
      </c>
      <c r="H792" s="17">
        <v>0</v>
      </c>
      <c r="I792" s="17">
        <v>0</v>
      </c>
      <c r="J792" s="17">
        <v>0</v>
      </c>
      <c r="K792" s="17">
        <v>0</v>
      </c>
      <c r="L792" s="17">
        <v>0</v>
      </c>
      <c r="M792" s="17"/>
      <c r="N792" s="17">
        <v>0</v>
      </c>
      <c r="O792" s="17">
        <v>0</v>
      </c>
      <c r="P792" s="17">
        <v>0</v>
      </c>
      <c r="Q792" s="17">
        <v>0</v>
      </c>
      <c r="R792" s="17">
        <v>0</v>
      </c>
    </row>
    <row r="793" spans="2:18" hidden="1" x14ac:dyDescent="0.3">
      <c r="B793" t="s">
        <v>317</v>
      </c>
      <c r="C793" s="17">
        <v>0</v>
      </c>
      <c r="D793" s="17">
        <v>0</v>
      </c>
      <c r="E793" s="17">
        <v>0</v>
      </c>
      <c r="F793" s="17"/>
      <c r="G793" s="17">
        <v>0</v>
      </c>
      <c r="H793" s="17">
        <v>0</v>
      </c>
      <c r="I793" s="17">
        <v>0</v>
      </c>
      <c r="J793" s="17">
        <v>0</v>
      </c>
      <c r="K793" s="17">
        <v>0</v>
      </c>
      <c r="L793" s="17">
        <v>0</v>
      </c>
      <c r="M793" s="17"/>
      <c r="N793" s="17">
        <v>0</v>
      </c>
      <c r="O793" s="17">
        <v>0</v>
      </c>
      <c r="P793" s="17">
        <v>0</v>
      </c>
      <c r="Q793" s="17">
        <v>0</v>
      </c>
      <c r="R793" s="17">
        <v>0</v>
      </c>
    </row>
    <row r="794" spans="2:18" hidden="1" x14ac:dyDescent="0.3">
      <c r="B794" t="s">
        <v>318</v>
      </c>
      <c r="C794" s="17">
        <v>0</v>
      </c>
      <c r="D794" s="17">
        <v>0</v>
      </c>
      <c r="E794" s="17">
        <v>0</v>
      </c>
      <c r="F794" s="17"/>
      <c r="G794" s="17">
        <v>0</v>
      </c>
      <c r="H794" s="17">
        <v>0</v>
      </c>
      <c r="I794" s="17">
        <v>0</v>
      </c>
      <c r="J794" s="17">
        <v>0</v>
      </c>
      <c r="K794" s="17">
        <v>0</v>
      </c>
      <c r="L794" s="17">
        <v>0</v>
      </c>
      <c r="M794" s="17"/>
      <c r="N794" s="17">
        <v>0</v>
      </c>
      <c r="O794" s="17">
        <v>0</v>
      </c>
      <c r="P794" s="17">
        <v>0</v>
      </c>
      <c r="Q794" s="17">
        <v>0</v>
      </c>
      <c r="R794" s="17">
        <v>0</v>
      </c>
    </row>
    <row r="795" spans="2:18" hidden="1" x14ac:dyDescent="0.3">
      <c r="B795" t="s">
        <v>319</v>
      </c>
      <c r="C795" s="17">
        <v>0</v>
      </c>
      <c r="D795" s="17">
        <v>0</v>
      </c>
      <c r="E795" s="17">
        <v>0</v>
      </c>
      <c r="F795" s="17"/>
      <c r="G795" s="17">
        <v>0</v>
      </c>
      <c r="H795" s="17">
        <v>0</v>
      </c>
      <c r="I795" s="17">
        <v>0</v>
      </c>
      <c r="J795" s="17">
        <v>0</v>
      </c>
      <c r="K795" s="17">
        <v>0</v>
      </c>
      <c r="L795" s="17">
        <v>0</v>
      </c>
      <c r="M795" s="17"/>
      <c r="N795" s="17">
        <v>0</v>
      </c>
      <c r="O795" s="17">
        <v>0</v>
      </c>
      <c r="P795" s="17">
        <v>0</v>
      </c>
      <c r="Q795" s="17">
        <v>0</v>
      </c>
      <c r="R795" s="17">
        <v>0</v>
      </c>
    </row>
    <row r="796" spans="2:18" hidden="1" x14ac:dyDescent="0.3">
      <c r="B796" t="s">
        <v>320</v>
      </c>
      <c r="C796" s="17">
        <v>0</v>
      </c>
      <c r="D796" s="17">
        <v>0</v>
      </c>
      <c r="E796" s="17">
        <v>0</v>
      </c>
      <c r="F796" s="17"/>
      <c r="G796" s="17">
        <v>0</v>
      </c>
      <c r="H796" s="17">
        <v>0</v>
      </c>
      <c r="I796" s="17">
        <v>0</v>
      </c>
      <c r="J796" s="17">
        <v>0</v>
      </c>
      <c r="K796" s="17">
        <v>0</v>
      </c>
      <c r="L796" s="17">
        <v>0</v>
      </c>
      <c r="M796" s="17"/>
      <c r="N796" s="17">
        <v>0</v>
      </c>
      <c r="O796" s="17">
        <v>0</v>
      </c>
      <c r="P796" s="17">
        <v>0</v>
      </c>
      <c r="Q796" s="17">
        <v>0</v>
      </c>
      <c r="R796" s="17">
        <v>0</v>
      </c>
    </row>
    <row r="797" spans="2:18" hidden="1" x14ac:dyDescent="0.3">
      <c r="B797" t="s">
        <v>321</v>
      </c>
      <c r="C797" s="17">
        <v>1.01589888348316E-3</v>
      </c>
      <c r="D797" s="17">
        <v>2.05523467516269E-3</v>
      </c>
      <c r="E797" s="17">
        <v>0</v>
      </c>
      <c r="F797" s="17"/>
      <c r="G797" s="17">
        <v>3.5190175397129099E-3</v>
      </c>
      <c r="H797" s="17">
        <v>0</v>
      </c>
      <c r="I797" s="17">
        <v>3.1049930526058302E-3</v>
      </c>
      <c r="J797" s="17">
        <v>0</v>
      </c>
      <c r="K797" s="17">
        <v>0</v>
      </c>
      <c r="L797" s="17">
        <v>0</v>
      </c>
      <c r="M797" s="17"/>
      <c r="N797" s="17">
        <v>0</v>
      </c>
      <c r="O797" s="17">
        <v>0</v>
      </c>
      <c r="P797" s="17">
        <v>0</v>
      </c>
      <c r="Q797" s="17">
        <v>8.0653823489774401E-3</v>
      </c>
      <c r="R797" s="17">
        <v>0</v>
      </c>
    </row>
    <row r="798" spans="2:18" hidden="1" x14ac:dyDescent="0.3">
      <c r="B798" t="s">
        <v>322</v>
      </c>
      <c r="C798" s="17">
        <v>4.0151018651760897E-3</v>
      </c>
      <c r="D798" s="17">
        <v>4.9942374787654703E-3</v>
      </c>
      <c r="E798" s="17">
        <v>3.0580456523647899E-3</v>
      </c>
      <c r="F798" s="17"/>
      <c r="G798" s="17">
        <v>1.7820466275658101E-2</v>
      </c>
      <c r="H798" s="17">
        <v>6.2344145668644102E-3</v>
      </c>
      <c r="I798" s="17">
        <v>0</v>
      </c>
      <c r="J798" s="17">
        <v>2.8409023504579402E-3</v>
      </c>
      <c r="K798" s="17">
        <v>0</v>
      </c>
      <c r="L798" s="17">
        <v>0</v>
      </c>
      <c r="M798" s="17"/>
      <c r="N798" s="17">
        <v>2.40258396957652E-3</v>
      </c>
      <c r="O798" s="17">
        <v>1.06226702229597E-2</v>
      </c>
      <c r="P798" s="17">
        <v>1.9553378385731499E-3</v>
      </c>
      <c r="Q798" s="17">
        <v>3.8511522689664399E-3</v>
      </c>
      <c r="R798" s="17">
        <v>0</v>
      </c>
    </row>
    <row r="799" spans="2:18" hidden="1" x14ac:dyDescent="0.3">
      <c r="B799" t="s">
        <v>323</v>
      </c>
      <c r="C799" s="17">
        <v>0.115869770871944</v>
      </c>
      <c r="D799" s="17">
        <v>0.12677481994752701</v>
      </c>
      <c r="E799" s="17">
        <v>0.105210629457876</v>
      </c>
      <c r="F799" s="17"/>
      <c r="G799" s="17">
        <v>0.135560175084915</v>
      </c>
      <c r="H799" s="17">
        <v>0.118851292672117</v>
      </c>
      <c r="I799" s="17">
        <v>9.5534178891005794E-2</v>
      </c>
      <c r="J799" s="17">
        <v>0.105643252977959</v>
      </c>
      <c r="K799" s="17">
        <v>0.101441433003915</v>
      </c>
      <c r="L799" s="17">
        <v>0.135000492329126</v>
      </c>
      <c r="M799" s="17"/>
      <c r="N799" s="17">
        <v>0.113206470937138</v>
      </c>
      <c r="O799" s="17">
        <v>0.102780706729125</v>
      </c>
      <c r="P799" s="17">
        <v>0.128740740409448</v>
      </c>
      <c r="Q799" s="17">
        <v>0.12165197251410299</v>
      </c>
      <c r="R799" s="17">
        <v>6.3511025146896105E-2</v>
      </c>
    </row>
    <row r="800" spans="2:18" hidden="1" x14ac:dyDescent="0.3">
      <c r="B800" t="s">
        <v>324</v>
      </c>
      <c r="C800" s="17">
        <v>9.4555946615705697E-2</v>
      </c>
      <c r="D800" s="17">
        <v>8.3791778498551905E-2</v>
      </c>
      <c r="E800" s="17">
        <v>0.105077383921517</v>
      </c>
      <c r="F800" s="17"/>
      <c r="G800" s="17">
        <v>7.8608597390712506E-2</v>
      </c>
      <c r="H800" s="17">
        <v>0.104079013527488</v>
      </c>
      <c r="I800" s="17">
        <v>7.0155695140850002E-2</v>
      </c>
      <c r="J800" s="17">
        <v>7.7393363354836001E-2</v>
      </c>
      <c r="K800" s="17">
        <v>7.9911996750723593E-2</v>
      </c>
      <c r="L800" s="17">
        <v>0.141042320539876</v>
      </c>
      <c r="M800" s="17"/>
      <c r="N800" s="17">
        <v>9.5576665621699905E-2</v>
      </c>
      <c r="O800" s="17">
        <v>9.6986483191595405E-2</v>
      </c>
      <c r="P800" s="17">
        <v>9.8036197643318501E-2</v>
      </c>
      <c r="Q800" s="17">
        <v>9.8292498924857502E-2</v>
      </c>
      <c r="R800" s="17">
        <v>0</v>
      </c>
    </row>
    <row r="801" spans="2:18" hidden="1" x14ac:dyDescent="0.3">
      <c r="B801" t="s">
        <v>325</v>
      </c>
      <c r="C801" s="17">
        <v>0</v>
      </c>
      <c r="D801" s="17">
        <v>0</v>
      </c>
      <c r="E801" s="17">
        <v>0</v>
      </c>
      <c r="F801" s="17"/>
      <c r="G801" s="17">
        <v>0</v>
      </c>
      <c r="H801" s="17">
        <v>0</v>
      </c>
      <c r="I801" s="17">
        <v>0</v>
      </c>
      <c r="J801" s="17">
        <v>0</v>
      </c>
      <c r="K801" s="17">
        <v>0</v>
      </c>
      <c r="L801" s="17">
        <v>0</v>
      </c>
      <c r="M801" s="17"/>
      <c r="N801" s="17">
        <v>0</v>
      </c>
      <c r="O801" s="17">
        <v>0</v>
      </c>
      <c r="P801" s="17">
        <v>0</v>
      </c>
      <c r="Q801" s="17">
        <v>0</v>
      </c>
      <c r="R801" s="17">
        <v>0</v>
      </c>
    </row>
    <row r="802" spans="2:18" hidden="1" x14ac:dyDescent="0.3">
      <c r="B802" t="s">
        <v>326</v>
      </c>
      <c r="C802" s="17">
        <v>0</v>
      </c>
      <c r="D802" s="17">
        <v>0</v>
      </c>
      <c r="E802" s="17">
        <v>0</v>
      </c>
      <c r="F802" s="17"/>
      <c r="G802" s="17">
        <v>0</v>
      </c>
      <c r="H802" s="17">
        <v>0</v>
      </c>
      <c r="I802" s="17">
        <v>0</v>
      </c>
      <c r="J802" s="17">
        <v>0</v>
      </c>
      <c r="K802" s="17">
        <v>0</v>
      </c>
      <c r="L802" s="17">
        <v>0</v>
      </c>
      <c r="M802" s="17"/>
      <c r="N802" s="17">
        <v>0</v>
      </c>
      <c r="O802" s="17">
        <v>0</v>
      </c>
      <c r="P802" s="17">
        <v>0</v>
      </c>
      <c r="Q802" s="17">
        <v>0</v>
      </c>
      <c r="R802" s="17">
        <v>0</v>
      </c>
    </row>
    <row r="803" spans="2:18" hidden="1" x14ac:dyDescent="0.3">
      <c r="B803" t="s">
        <v>327</v>
      </c>
      <c r="C803" s="17">
        <v>0</v>
      </c>
      <c r="D803" s="17">
        <v>0</v>
      </c>
      <c r="E803" s="17">
        <v>0</v>
      </c>
      <c r="F803" s="17"/>
      <c r="G803" s="17">
        <v>0</v>
      </c>
      <c r="H803" s="17">
        <v>0</v>
      </c>
      <c r="I803" s="17">
        <v>0</v>
      </c>
      <c r="J803" s="17">
        <v>0</v>
      </c>
      <c r="K803" s="17">
        <v>0</v>
      </c>
      <c r="L803" s="17">
        <v>0</v>
      </c>
      <c r="M803" s="17"/>
      <c r="N803" s="17">
        <v>0</v>
      </c>
      <c r="O803" s="17">
        <v>0</v>
      </c>
      <c r="P803" s="17">
        <v>0</v>
      </c>
      <c r="Q803" s="17">
        <v>0</v>
      </c>
      <c r="R803" s="17">
        <v>0</v>
      </c>
    </row>
    <row r="804" spans="2:18" hidden="1" x14ac:dyDescent="0.3">
      <c r="B804" t="s">
        <v>328</v>
      </c>
      <c r="C804" s="17">
        <v>4.6963269894113299E-4</v>
      </c>
      <c r="D804" s="17">
        <v>0</v>
      </c>
      <c r="E804" s="17">
        <v>9.2867523199053996E-4</v>
      </c>
      <c r="F804" s="17"/>
      <c r="G804" s="17">
        <v>0</v>
      </c>
      <c r="H804" s="17">
        <v>2.7558553252480999E-3</v>
      </c>
      <c r="I804" s="17">
        <v>0</v>
      </c>
      <c r="J804" s="17">
        <v>0</v>
      </c>
      <c r="K804" s="17">
        <v>0</v>
      </c>
      <c r="L804" s="17">
        <v>0</v>
      </c>
      <c r="M804" s="17"/>
      <c r="N804" s="17">
        <v>0</v>
      </c>
      <c r="O804" s="17">
        <v>2.0053999954873598E-3</v>
      </c>
      <c r="P804" s="17">
        <v>0</v>
      </c>
      <c r="Q804" s="17">
        <v>0</v>
      </c>
      <c r="R804" s="17">
        <v>0</v>
      </c>
    </row>
    <row r="805" spans="2:18" hidden="1" x14ac:dyDescent="0.3">
      <c r="B805" t="s">
        <v>329</v>
      </c>
      <c r="C805" s="17">
        <v>0</v>
      </c>
      <c r="D805" s="17">
        <v>0</v>
      </c>
      <c r="E805" s="17">
        <v>0</v>
      </c>
      <c r="F805" s="17"/>
      <c r="G805" s="17">
        <v>0</v>
      </c>
      <c r="H805" s="17">
        <v>0</v>
      </c>
      <c r="I805" s="17">
        <v>0</v>
      </c>
      <c r="J805" s="17">
        <v>0</v>
      </c>
      <c r="K805" s="17">
        <v>0</v>
      </c>
      <c r="L805" s="17">
        <v>0</v>
      </c>
      <c r="M805" s="17"/>
      <c r="N805" s="17">
        <v>0</v>
      </c>
      <c r="O805" s="17">
        <v>0</v>
      </c>
      <c r="P805" s="17">
        <v>0</v>
      </c>
      <c r="Q805" s="17">
        <v>0</v>
      </c>
      <c r="R805" s="17">
        <v>0</v>
      </c>
    </row>
    <row r="806" spans="2:18" hidden="1" x14ac:dyDescent="0.3">
      <c r="B806" t="s">
        <v>330</v>
      </c>
      <c r="C806" s="17">
        <v>5.1384092099395796E-4</v>
      </c>
      <c r="D806" s="17">
        <v>1.0395362132139001E-3</v>
      </c>
      <c r="E806" s="17">
        <v>0</v>
      </c>
      <c r="F806" s="17"/>
      <c r="G806" s="17">
        <v>3.7108534433362701E-3</v>
      </c>
      <c r="H806" s="17">
        <v>0</v>
      </c>
      <c r="I806" s="17">
        <v>0</v>
      </c>
      <c r="J806" s="17">
        <v>0</v>
      </c>
      <c r="K806" s="17">
        <v>0</v>
      </c>
      <c r="L806" s="17">
        <v>0</v>
      </c>
      <c r="M806" s="17"/>
      <c r="N806" s="17">
        <v>0</v>
      </c>
      <c r="O806" s="17">
        <v>0</v>
      </c>
      <c r="P806" s="17">
        <v>0</v>
      </c>
      <c r="Q806" s="17">
        <v>0</v>
      </c>
      <c r="R806" s="17">
        <v>0</v>
      </c>
    </row>
    <row r="807" spans="2:18" hidden="1" x14ac:dyDescent="0.3">
      <c r="B807" t="s">
        <v>331</v>
      </c>
      <c r="C807" s="17">
        <v>0</v>
      </c>
      <c r="D807" s="17">
        <v>0</v>
      </c>
      <c r="E807" s="17">
        <v>0</v>
      </c>
      <c r="F807" s="17"/>
      <c r="G807" s="17">
        <v>0</v>
      </c>
      <c r="H807" s="17">
        <v>0</v>
      </c>
      <c r="I807" s="17">
        <v>0</v>
      </c>
      <c r="J807" s="17">
        <v>0</v>
      </c>
      <c r="K807" s="17">
        <v>0</v>
      </c>
      <c r="L807" s="17">
        <v>0</v>
      </c>
      <c r="M807" s="17"/>
      <c r="N807" s="17">
        <v>0</v>
      </c>
      <c r="O807" s="17">
        <v>0</v>
      </c>
      <c r="P807" s="17">
        <v>0</v>
      </c>
      <c r="Q807" s="17">
        <v>0</v>
      </c>
      <c r="R807" s="17">
        <v>0</v>
      </c>
    </row>
    <row r="808" spans="2:18" hidden="1" x14ac:dyDescent="0.3">
      <c r="B808" t="s">
        <v>332</v>
      </c>
      <c r="C808" s="17">
        <v>4.4188133697058401E-4</v>
      </c>
      <c r="D808" s="17">
        <v>8.9395692899611799E-4</v>
      </c>
      <c r="E808" s="17">
        <v>0</v>
      </c>
      <c r="F808" s="17"/>
      <c r="G808" s="17">
        <v>0</v>
      </c>
      <c r="H808" s="17">
        <v>0</v>
      </c>
      <c r="I808" s="17">
        <v>0</v>
      </c>
      <c r="J808" s="17">
        <v>0</v>
      </c>
      <c r="K808" s="17">
        <v>0</v>
      </c>
      <c r="L808" s="17">
        <v>2.1108147387694201E-3</v>
      </c>
      <c r="M808" s="17"/>
      <c r="N808" s="17">
        <v>0</v>
      </c>
      <c r="O808" s="17">
        <v>0</v>
      </c>
      <c r="P808" s="17">
        <v>0</v>
      </c>
      <c r="Q808" s="17">
        <v>0</v>
      </c>
      <c r="R808" s="17">
        <v>0</v>
      </c>
    </row>
    <row r="809" spans="2:18" hidden="1" x14ac:dyDescent="0.3">
      <c r="C809" s="17"/>
      <c r="D809" s="17"/>
      <c r="E809" s="17"/>
      <c r="F809" s="17"/>
      <c r="G809" s="17"/>
      <c r="H809" s="17"/>
      <c r="I809" s="17"/>
      <c r="J809" s="17"/>
      <c r="K809" s="17"/>
      <c r="L809" s="17"/>
      <c r="M809" s="17"/>
      <c r="N809" s="17"/>
      <c r="O809" s="17"/>
      <c r="P809" s="17"/>
      <c r="Q809" s="17"/>
      <c r="R809" s="17"/>
    </row>
    <row r="810" spans="2:18" hidden="1" x14ac:dyDescent="0.3">
      <c r="B810" s="6" t="s">
        <v>337</v>
      </c>
      <c r="C810" s="17"/>
      <c r="D810" s="17"/>
      <c r="E810" s="17"/>
      <c r="F810" s="17"/>
      <c r="G810" s="17"/>
      <c r="H810" s="17"/>
      <c r="I810" s="17"/>
      <c r="J810" s="17"/>
      <c r="K810" s="17"/>
      <c r="L810" s="17"/>
      <c r="M810" s="17"/>
      <c r="N810" s="17"/>
      <c r="O810" s="17"/>
      <c r="P810" s="17"/>
      <c r="Q810" s="17"/>
      <c r="R810" s="17"/>
    </row>
    <row r="811" spans="2:18" hidden="1" x14ac:dyDescent="0.3">
      <c r="B811" s="24" t="s">
        <v>49</v>
      </c>
      <c r="C811" s="17"/>
      <c r="D811" s="17"/>
      <c r="E811" s="17"/>
      <c r="F811" s="17"/>
      <c r="G811" s="17"/>
      <c r="H811" s="17"/>
      <c r="I811" s="17"/>
      <c r="J811" s="17"/>
      <c r="K811" s="17"/>
      <c r="L811" s="17"/>
      <c r="M811" s="17"/>
      <c r="N811" s="17"/>
      <c r="O811" s="17"/>
      <c r="P811" s="17"/>
      <c r="Q811" s="17"/>
      <c r="R811" s="17"/>
    </row>
    <row r="812" spans="2:18" hidden="1" x14ac:dyDescent="0.3">
      <c r="B812" t="s">
        <v>130</v>
      </c>
      <c r="C812" s="17">
        <v>1.9082945390062999E-3</v>
      </c>
      <c r="D812" s="17">
        <v>3.8606136602318199E-3</v>
      </c>
      <c r="E812" s="17">
        <v>0</v>
      </c>
      <c r="F812" s="17"/>
      <c r="G812" s="17">
        <v>3.3702264770140598E-3</v>
      </c>
      <c r="H812" s="17">
        <v>0</v>
      </c>
      <c r="I812" s="17">
        <v>0</v>
      </c>
      <c r="J812" s="17">
        <v>0</v>
      </c>
      <c r="K812" s="17">
        <v>0</v>
      </c>
      <c r="L812" s="17">
        <v>6.8864484603117799E-3</v>
      </c>
      <c r="M812" s="17"/>
      <c r="N812" s="17">
        <v>0</v>
      </c>
      <c r="O812" s="17">
        <v>3.9858818657807901E-3</v>
      </c>
      <c r="P812" s="17">
        <v>0</v>
      </c>
      <c r="Q812" s="17">
        <v>0</v>
      </c>
      <c r="R812" s="17">
        <v>0</v>
      </c>
    </row>
    <row r="813" spans="2:18" hidden="1" x14ac:dyDescent="0.3">
      <c r="B813" t="s">
        <v>131</v>
      </c>
      <c r="C813" s="17">
        <v>2.47915568394255E-3</v>
      </c>
      <c r="D813" s="17">
        <v>9.4427926209564197E-4</v>
      </c>
      <c r="E813" s="17">
        <v>3.9794208106915998E-3</v>
      </c>
      <c r="F813" s="17"/>
      <c r="G813" s="17">
        <v>0</v>
      </c>
      <c r="H813" s="17">
        <v>5.7706439617939299E-3</v>
      </c>
      <c r="I813" s="17">
        <v>2.8958925054422902E-3</v>
      </c>
      <c r="J813" s="17">
        <v>3.1390212295483301E-3</v>
      </c>
      <c r="K813" s="17">
        <v>0</v>
      </c>
      <c r="L813" s="17">
        <v>2.2296360364744698E-3</v>
      </c>
      <c r="M813" s="17"/>
      <c r="N813" s="17">
        <v>2.1922331514653598E-3</v>
      </c>
      <c r="O813" s="17">
        <v>0</v>
      </c>
      <c r="P813" s="17">
        <v>1.7943914307224399E-3</v>
      </c>
      <c r="Q813" s="17">
        <v>8.1694671371838092E-3</v>
      </c>
      <c r="R813" s="17">
        <v>0</v>
      </c>
    </row>
    <row r="814" spans="2:18" hidden="1" x14ac:dyDescent="0.3">
      <c r="B814" t="s">
        <v>132</v>
      </c>
      <c r="C814" s="17">
        <v>1.9241576746432201E-3</v>
      </c>
      <c r="D814" s="17">
        <v>9.8829729354669104E-4</v>
      </c>
      <c r="E814" s="17">
        <v>2.8389145067116502E-3</v>
      </c>
      <c r="F814" s="17"/>
      <c r="G814" s="17">
        <v>6.8829922557310397E-3</v>
      </c>
      <c r="H814" s="17">
        <v>0</v>
      </c>
      <c r="I814" s="17">
        <v>0</v>
      </c>
      <c r="J814" s="17">
        <v>0</v>
      </c>
      <c r="K814" s="17">
        <v>3.5757916513051401E-3</v>
      </c>
      <c r="L814" s="17">
        <v>2.2340549347823501E-3</v>
      </c>
      <c r="M814" s="17"/>
      <c r="N814" s="17">
        <v>2.3642998831213402E-3</v>
      </c>
      <c r="O814" s="17">
        <v>4.0698166817486102E-3</v>
      </c>
      <c r="P814" s="17">
        <v>1.7227674205017899E-3</v>
      </c>
      <c r="Q814" s="17">
        <v>0</v>
      </c>
      <c r="R814" s="17">
        <v>0</v>
      </c>
    </row>
    <row r="815" spans="2:18" hidden="1" x14ac:dyDescent="0.3">
      <c r="B815" t="s">
        <v>133</v>
      </c>
      <c r="C815" s="17">
        <v>2.0902073771970299E-3</v>
      </c>
      <c r="D815" s="17">
        <v>2.1084618106217601E-3</v>
      </c>
      <c r="E815" s="17">
        <v>2.07236457924542E-3</v>
      </c>
      <c r="F815" s="17"/>
      <c r="G815" s="17">
        <v>3.4001247540488698E-3</v>
      </c>
      <c r="H815" s="17">
        <v>6.2997022941480296E-3</v>
      </c>
      <c r="I815" s="17">
        <v>3.2061530986593999E-3</v>
      </c>
      <c r="J815" s="17">
        <v>0</v>
      </c>
      <c r="K815" s="17">
        <v>0</v>
      </c>
      <c r="L815" s="17">
        <v>0</v>
      </c>
      <c r="M815" s="17"/>
      <c r="N815" s="17">
        <v>0</v>
      </c>
      <c r="O815" s="17">
        <v>0</v>
      </c>
      <c r="P815" s="17">
        <v>5.9652618537840603E-3</v>
      </c>
      <c r="Q815" s="17">
        <v>0</v>
      </c>
      <c r="R815" s="17">
        <v>0</v>
      </c>
    </row>
    <row r="816" spans="2:18" hidden="1" x14ac:dyDescent="0.3">
      <c r="B816" t="s">
        <v>134</v>
      </c>
      <c r="C816" s="17">
        <v>4.0950282350267096E-3</v>
      </c>
      <c r="D816" s="17">
        <v>5.3260569278614101E-3</v>
      </c>
      <c r="E816" s="17">
        <v>2.8917591043008399E-3</v>
      </c>
      <c r="F816" s="17"/>
      <c r="G816" s="17">
        <v>3.4042225880607001E-3</v>
      </c>
      <c r="H816" s="17">
        <v>6.4062146599131202E-3</v>
      </c>
      <c r="I816" s="17">
        <v>9.2261237950040393E-3</v>
      </c>
      <c r="J816" s="17">
        <v>2.7861161935214601E-3</v>
      </c>
      <c r="K816" s="17">
        <v>0</v>
      </c>
      <c r="L816" s="17">
        <v>2.3190849462046401E-3</v>
      </c>
      <c r="M816" s="17"/>
      <c r="N816" s="17">
        <v>4.4941429955299801E-3</v>
      </c>
      <c r="O816" s="17">
        <v>0</v>
      </c>
      <c r="P816" s="17">
        <v>1.15598739341872E-2</v>
      </c>
      <c r="Q816" s="17">
        <v>0</v>
      </c>
      <c r="R816" s="17">
        <v>0</v>
      </c>
    </row>
    <row r="817" spans="2:18" hidden="1" x14ac:dyDescent="0.3">
      <c r="B817" t="s">
        <v>135</v>
      </c>
      <c r="C817" s="17">
        <v>2.54993646198132E-3</v>
      </c>
      <c r="D817" s="17">
        <v>4.1888216102202802E-3</v>
      </c>
      <c r="E817" s="17">
        <v>9.4800799422153101E-4</v>
      </c>
      <c r="F817" s="17"/>
      <c r="G817" s="17">
        <v>3.4621954366381501E-3</v>
      </c>
      <c r="H817" s="17">
        <v>3.1195251677703299E-3</v>
      </c>
      <c r="I817" s="17">
        <v>6.4437398450221802E-3</v>
      </c>
      <c r="J817" s="17">
        <v>0</v>
      </c>
      <c r="K817" s="17">
        <v>0</v>
      </c>
      <c r="L817" s="17">
        <v>2.1108147387694201E-3</v>
      </c>
      <c r="M817" s="17"/>
      <c r="N817" s="17">
        <v>2.2516645425853699E-3</v>
      </c>
      <c r="O817" s="17">
        <v>2.2700377991744301E-3</v>
      </c>
      <c r="P817" s="17">
        <v>2.1308670351638599E-3</v>
      </c>
      <c r="Q817" s="17">
        <v>4.1170213304913697E-3</v>
      </c>
      <c r="R817" s="17">
        <v>0</v>
      </c>
    </row>
    <row r="818" spans="2:18" hidden="1" x14ac:dyDescent="0.3">
      <c r="B818" t="s">
        <v>136</v>
      </c>
      <c r="C818" s="17">
        <v>4.8108704246662398E-3</v>
      </c>
      <c r="D818" s="17">
        <v>6.7429140922489802E-3</v>
      </c>
      <c r="E818" s="17">
        <v>2.92239413004516E-3</v>
      </c>
      <c r="F818" s="17"/>
      <c r="G818" s="17">
        <v>1.3797093404130399E-2</v>
      </c>
      <c r="H818" s="17">
        <v>5.5718712303766196E-3</v>
      </c>
      <c r="I818" s="17">
        <v>3.1033536846455899E-3</v>
      </c>
      <c r="J818" s="17">
        <v>2.7415166688335101E-3</v>
      </c>
      <c r="K818" s="17">
        <v>3.34891449681631E-3</v>
      </c>
      <c r="L818" s="17">
        <v>2.3070704126451798E-3</v>
      </c>
      <c r="M818" s="17"/>
      <c r="N818" s="17">
        <v>4.3875964904595199E-3</v>
      </c>
      <c r="O818" s="17">
        <v>4.1110444824141203E-3</v>
      </c>
      <c r="P818" s="17">
        <v>1.946223301741E-3</v>
      </c>
      <c r="Q818" s="17">
        <v>3.8685729759145001E-3</v>
      </c>
      <c r="R818" s="17">
        <v>0</v>
      </c>
    </row>
    <row r="819" spans="2:18" hidden="1" x14ac:dyDescent="0.3">
      <c r="B819" t="s">
        <v>137</v>
      </c>
      <c r="C819" s="17">
        <v>2.52357236117569E-3</v>
      </c>
      <c r="D819" s="17">
        <v>4.1058652576720098E-3</v>
      </c>
      <c r="E819" s="17">
        <v>9.7695999608397107E-4</v>
      </c>
      <c r="F819" s="17"/>
      <c r="G819" s="17">
        <v>0</v>
      </c>
      <c r="H819" s="17">
        <v>3.2502488031033298E-3</v>
      </c>
      <c r="I819" s="17">
        <v>5.91635945166706E-3</v>
      </c>
      <c r="J819" s="17">
        <v>2.7479365363893699E-3</v>
      </c>
      <c r="K819" s="17">
        <v>0</v>
      </c>
      <c r="L819" s="17">
        <v>2.3560829769404398E-3</v>
      </c>
      <c r="M819" s="17"/>
      <c r="N819" s="17">
        <v>2.2037576343739698E-3</v>
      </c>
      <c r="O819" s="17">
        <v>4.3011180921158996E-3</v>
      </c>
      <c r="P819" s="17">
        <v>0</v>
      </c>
      <c r="Q819" s="17">
        <v>0</v>
      </c>
      <c r="R819" s="17">
        <v>3.1810198438369103E-2</v>
      </c>
    </row>
    <row r="820" spans="2:18" hidden="1" x14ac:dyDescent="0.3">
      <c r="B820" t="s">
        <v>138</v>
      </c>
      <c r="C820" s="17">
        <v>6.9616878874822596E-2</v>
      </c>
      <c r="D820" s="17">
        <v>6.3227609073169697E-2</v>
      </c>
      <c r="E820" s="17">
        <v>7.5862071342680304E-2</v>
      </c>
      <c r="F820" s="17"/>
      <c r="G820" s="17">
        <v>4.8931013563443197E-2</v>
      </c>
      <c r="H820" s="17">
        <v>7.3019149925825103E-2</v>
      </c>
      <c r="I820" s="17">
        <v>8.3873749008678194E-2</v>
      </c>
      <c r="J820" s="17">
        <v>7.1941612559810506E-2</v>
      </c>
      <c r="K820" s="17">
        <v>6.6327143287318396E-2</v>
      </c>
      <c r="L820" s="17">
        <v>6.9251609621654206E-2</v>
      </c>
      <c r="M820" s="17"/>
      <c r="N820" s="17">
        <v>6.5190728342467405E-2</v>
      </c>
      <c r="O820" s="17">
        <v>8.1895845797194403E-2</v>
      </c>
      <c r="P820" s="17">
        <v>5.3479738179000001E-2</v>
      </c>
      <c r="Q820" s="17">
        <v>8.6040438436609898E-2</v>
      </c>
      <c r="R820" s="17">
        <v>2.78115888680774E-2</v>
      </c>
    </row>
    <row r="821" spans="2:18" hidden="1" x14ac:dyDescent="0.3">
      <c r="B821" t="s">
        <v>139</v>
      </c>
      <c r="C821" s="17">
        <v>9.0059551241244793E-3</v>
      </c>
      <c r="D821" s="17">
        <v>8.0771261142105304E-3</v>
      </c>
      <c r="E821" s="17">
        <v>9.9138391416598894E-3</v>
      </c>
      <c r="F821" s="17"/>
      <c r="G821" s="17">
        <v>1.3734302123302801E-2</v>
      </c>
      <c r="H821" s="17">
        <v>6.3986549859130302E-3</v>
      </c>
      <c r="I821" s="17">
        <v>2.83647216120444E-3</v>
      </c>
      <c r="J821" s="17">
        <v>9.0196470520804792E-3</v>
      </c>
      <c r="K821" s="17">
        <v>1.0478921494586201E-2</v>
      </c>
      <c r="L821" s="17">
        <v>1.20165029837245E-2</v>
      </c>
      <c r="M821" s="17"/>
      <c r="N821" s="17">
        <v>9.4305453016816001E-3</v>
      </c>
      <c r="O821" s="17">
        <v>8.4010790167205092E-3</v>
      </c>
      <c r="P821" s="17">
        <v>1.0954121082239299E-2</v>
      </c>
      <c r="Q821" s="17">
        <v>4.01162789098858E-3</v>
      </c>
      <c r="R821" s="17">
        <v>0</v>
      </c>
    </row>
    <row r="822" spans="2:18" hidden="1" x14ac:dyDescent="0.3">
      <c r="B822" t="s">
        <v>140</v>
      </c>
      <c r="C822" s="17">
        <v>1.5270192666251999E-3</v>
      </c>
      <c r="D822" s="17">
        <v>2.0592583075897501E-3</v>
      </c>
      <c r="E822" s="17">
        <v>1.00678215770365E-3</v>
      </c>
      <c r="F822" s="17"/>
      <c r="G822" s="17">
        <v>3.3103236653928502E-3</v>
      </c>
      <c r="H822" s="17">
        <v>6.2708924260931002E-3</v>
      </c>
      <c r="I822" s="17">
        <v>0</v>
      </c>
      <c r="J822" s="17">
        <v>0</v>
      </c>
      <c r="K822" s="17">
        <v>0</v>
      </c>
      <c r="L822" s="17">
        <v>0</v>
      </c>
      <c r="M822" s="17"/>
      <c r="N822" s="17">
        <v>0</v>
      </c>
      <c r="O822" s="17">
        <v>2.1740656636099801E-3</v>
      </c>
      <c r="P822" s="17">
        <v>1.68850598472523E-3</v>
      </c>
      <c r="Q822" s="17">
        <v>0</v>
      </c>
      <c r="R822" s="17">
        <v>3.2133218726946799E-2</v>
      </c>
    </row>
    <row r="823" spans="2:18" hidden="1" x14ac:dyDescent="0.3">
      <c r="B823" t="s">
        <v>141</v>
      </c>
      <c r="C823" s="17">
        <v>9.73661330588892E-4</v>
      </c>
      <c r="D823" s="17">
        <v>9.987093865791209E-4</v>
      </c>
      <c r="E823" s="17">
        <v>9.4917810551610005E-4</v>
      </c>
      <c r="F823" s="17"/>
      <c r="G823" s="17">
        <v>0</v>
      </c>
      <c r="H823" s="17">
        <v>0</v>
      </c>
      <c r="I823" s="17">
        <v>2.8194087531005999E-3</v>
      </c>
      <c r="J823" s="17">
        <v>0</v>
      </c>
      <c r="K823" s="17">
        <v>0</v>
      </c>
      <c r="L823" s="17">
        <v>2.3581566679122799E-3</v>
      </c>
      <c r="M823" s="17"/>
      <c r="N823" s="17">
        <v>0</v>
      </c>
      <c r="O823" s="17">
        <v>0</v>
      </c>
      <c r="P823" s="17">
        <v>1.8184671364467201E-3</v>
      </c>
      <c r="Q823" s="17">
        <v>3.8108043660767701E-3</v>
      </c>
      <c r="R823" s="17">
        <v>0</v>
      </c>
    </row>
    <row r="824" spans="2:18" hidden="1" x14ac:dyDescent="0.3">
      <c r="B824" t="s">
        <v>142</v>
      </c>
      <c r="C824" s="17">
        <v>9.39988959135454E-4</v>
      </c>
      <c r="D824" s="17">
        <v>0</v>
      </c>
      <c r="E824" s="17">
        <v>1.8587812702605001E-3</v>
      </c>
      <c r="F824" s="17"/>
      <c r="G824" s="17">
        <v>6.7884069236029097E-3</v>
      </c>
      <c r="H824" s="17">
        <v>0</v>
      </c>
      <c r="I824" s="17">
        <v>0</v>
      </c>
      <c r="J824" s="17">
        <v>0</v>
      </c>
      <c r="K824" s="17">
        <v>0</v>
      </c>
      <c r="L824" s="17">
        <v>0</v>
      </c>
      <c r="M824" s="17"/>
      <c r="N824" s="17">
        <v>2.1224807962011102E-3</v>
      </c>
      <c r="O824" s="17">
        <v>2.08419223553306E-3</v>
      </c>
      <c r="P824" s="17">
        <v>0</v>
      </c>
      <c r="Q824" s="17">
        <v>0</v>
      </c>
      <c r="R824" s="17">
        <v>0</v>
      </c>
    </row>
    <row r="825" spans="2:18" hidden="1" x14ac:dyDescent="0.3">
      <c r="B825" t="s">
        <v>143</v>
      </c>
      <c r="C825" s="17">
        <v>1.6197163122283499E-3</v>
      </c>
      <c r="D825" s="17">
        <v>3.2767996726256101E-3</v>
      </c>
      <c r="E825" s="17">
        <v>0</v>
      </c>
      <c r="F825" s="17"/>
      <c r="G825" s="17">
        <v>3.8879312390690001E-3</v>
      </c>
      <c r="H825" s="17">
        <v>0</v>
      </c>
      <c r="I825" s="17">
        <v>3.6255161436640599E-3</v>
      </c>
      <c r="J825" s="17">
        <v>2.7181051713832702E-3</v>
      </c>
      <c r="K825" s="17">
        <v>0</v>
      </c>
      <c r="L825" s="17">
        <v>0</v>
      </c>
      <c r="M825" s="17"/>
      <c r="N825" s="17">
        <v>0</v>
      </c>
      <c r="O825" s="17">
        <v>1.9818411676118201E-3</v>
      </c>
      <c r="P825" s="17">
        <v>0</v>
      </c>
      <c r="Q825" s="17">
        <v>4.2741320706526399E-3</v>
      </c>
      <c r="R825" s="17">
        <v>0</v>
      </c>
    </row>
    <row r="826" spans="2:18" hidden="1" x14ac:dyDescent="0.3">
      <c r="B826" t="s">
        <v>144</v>
      </c>
      <c r="C826" s="17">
        <v>1.03924938356198E-3</v>
      </c>
      <c r="D826" s="17">
        <v>0</v>
      </c>
      <c r="E826" s="17">
        <v>2.05506380742118E-3</v>
      </c>
      <c r="F826" s="17"/>
      <c r="G826" s="17">
        <v>0</v>
      </c>
      <c r="H826" s="17">
        <v>2.99114783784003E-3</v>
      </c>
      <c r="I826" s="17">
        <v>0</v>
      </c>
      <c r="J826" s="17">
        <v>0</v>
      </c>
      <c r="K826" s="17">
        <v>0</v>
      </c>
      <c r="L826" s="17">
        <v>2.5294535517321201E-3</v>
      </c>
      <c r="M826" s="17"/>
      <c r="N826" s="17">
        <v>0</v>
      </c>
      <c r="O826" s="17">
        <v>2.26112687621462E-3</v>
      </c>
      <c r="P826" s="17">
        <v>0</v>
      </c>
      <c r="Q826" s="17">
        <v>4.04682355538341E-3</v>
      </c>
      <c r="R826" s="17">
        <v>0</v>
      </c>
    </row>
    <row r="827" spans="2:18" hidden="1" x14ac:dyDescent="0.3">
      <c r="B827" t="s">
        <v>145</v>
      </c>
      <c r="C827" s="17">
        <v>9.3990482077102697E-4</v>
      </c>
      <c r="D827" s="17">
        <v>0</v>
      </c>
      <c r="E827" s="17">
        <v>1.8586148908425399E-3</v>
      </c>
      <c r="F827" s="17"/>
      <c r="G827" s="17">
        <v>3.2635604407227001E-3</v>
      </c>
      <c r="H827" s="17">
        <v>2.8636392499792099E-3</v>
      </c>
      <c r="I827" s="17">
        <v>0</v>
      </c>
      <c r="J827" s="17">
        <v>0</v>
      </c>
      <c r="K827" s="17">
        <v>0</v>
      </c>
      <c r="L827" s="17">
        <v>0</v>
      </c>
      <c r="M827" s="17"/>
      <c r="N827" s="17">
        <v>0</v>
      </c>
      <c r="O827" s="17">
        <v>2.0838329524677599E-3</v>
      </c>
      <c r="P827" s="17">
        <v>0</v>
      </c>
      <c r="Q827" s="17">
        <v>3.5877404939770301E-3</v>
      </c>
      <c r="R827" s="17">
        <v>0</v>
      </c>
    </row>
    <row r="828" spans="2:18" hidden="1" x14ac:dyDescent="0.3">
      <c r="B828" t="s">
        <v>146</v>
      </c>
      <c r="C828" s="17">
        <v>1.13988576916662E-2</v>
      </c>
      <c r="D828" s="17">
        <v>8.1921744609586393E-3</v>
      </c>
      <c r="E828" s="17">
        <v>1.4533230566957701E-2</v>
      </c>
      <c r="F828" s="17"/>
      <c r="G828" s="17">
        <v>1.33606160533992E-2</v>
      </c>
      <c r="H828" s="17">
        <v>1.1669723641746701E-2</v>
      </c>
      <c r="I828" s="17">
        <v>2.4248884606114001E-2</v>
      </c>
      <c r="J828" s="17">
        <v>5.7406212307616498E-3</v>
      </c>
      <c r="K828" s="17">
        <v>7.21272676583981E-3</v>
      </c>
      <c r="L828" s="17">
        <v>6.86058041362907E-3</v>
      </c>
      <c r="M828" s="17"/>
      <c r="N828" s="17">
        <v>1.4575106887271099E-2</v>
      </c>
      <c r="O828" s="17">
        <v>7.9433869602184293E-3</v>
      </c>
      <c r="P828" s="17">
        <v>1.6700512925326001E-2</v>
      </c>
      <c r="Q828" s="17">
        <v>3.7858033242527001E-3</v>
      </c>
      <c r="R828" s="17">
        <v>0</v>
      </c>
    </row>
    <row r="829" spans="2:18" hidden="1" x14ac:dyDescent="0.3">
      <c r="B829" t="s">
        <v>147</v>
      </c>
      <c r="C829" s="17">
        <v>4.73838205715885E-4</v>
      </c>
      <c r="D829" s="17">
        <v>9.5860791525350503E-4</v>
      </c>
      <c r="E829" s="17">
        <v>0</v>
      </c>
      <c r="F829" s="17"/>
      <c r="G829" s="17">
        <v>0</v>
      </c>
      <c r="H829" s="17">
        <v>0</v>
      </c>
      <c r="I829" s="17">
        <v>0</v>
      </c>
      <c r="J829" s="17">
        <v>2.77504588357052E-3</v>
      </c>
      <c r="K829" s="17">
        <v>0</v>
      </c>
      <c r="L829" s="17">
        <v>0</v>
      </c>
      <c r="M829" s="17"/>
      <c r="N829" s="17">
        <v>0</v>
      </c>
      <c r="O829" s="17">
        <v>2.0233581216700701E-3</v>
      </c>
      <c r="P829" s="17">
        <v>0</v>
      </c>
      <c r="Q829" s="17">
        <v>0</v>
      </c>
      <c r="R829" s="17">
        <v>0</v>
      </c>
    </row>
    <row r="830" spans="2:18" hidden="1" x14ac:dyDescent="0.3">
      <c r="B830" t="s">
        <v>148</v>
      </c>
      <c r="C830" s="17">
        <v>4.3553154041681098E-4</v>
      </c>
      <c r="D830" s="17">
        <v>0</v>
      </c>
      <c r="E830" s="17">
        <v>8.6124189232930398E-4</v>
      </c>
      <c r="F830" s="17"/>
      <c r="G830" s="17">
        <v>3.1453192036768099E-3</v>
      </c>
      <c r="H830" s="17">
        <v>0</v>
      </c>
      <c r="I830" s="17">
        <v>0</v>
      </c>
      <c r="J830" s="17">
        <v>0</v>
      </c>
      <c r="K830" s="17">
        <v>0</v>
      </c>
      <c r="L830" s="17">
        <v>0</v>
      </c>
      <c r="M830" s="17"/>
      <c r="N830" s="17">
        <v>0</v>
      </c>
      <c r="O830" s="17">
        <v>1.8597830840053099E-3</v>
      </c>
      <c r="P830" s="17">
        <v>0</v>
      </c>
      <c r="Q830" s="17">
        <v>0</v>
      </c>
      <c r="R830" s="17">
        <v>0</v>
      </c>
    </row>
    <row r="831" spans="2:18" hidden="1" x14ac:dyDescent="0.3">
      <c r="B831" t="s">
        <v>149</v>
      </c>
      <c r="C831" s="17">
        <v>4.8794821497593802E-4</v>
      </c>
      <c r="D831" s="17">
        <v>0</v>
      </c>
      <c r="E831" s="17">
        <v>9.6489325118085496E-4</v>
      </c>
      <c r="F831" s="17"/>
      <c r="G831" s="17">
        <v>0</v>
      </c>
      <c r="H831" s="17">
        <v>0</v>
      </c>
      <c r="I831" s="17">
        <v>0</v>
      </c>
      <c r="J831" s="17">
        <v>0</v>
      </c>
      <c r="K831" s="17">
        <v>0</v>
      </c>
      <c r="L831" s="17">
        <v>2.3308707513845601E-3</v>
      </c>
      <c r="M831" s="17"/>
      <c r="N831" s="17">
        <v>2.2917696204111898E-3</v>
      </c>
      <c r="O831" s="17">
        <v>0</v>
      </c>
      <c r="P831" s="17">
        <v>0</v>
      </c>
      <c r="Q831" s="17">
        <v>0</v>
      </c>
      <c r="R831" s="17">
        <v>0</v>
      </c>
    </row>
    <row r="832" spans="2:18" hidden="1" x14ac:dyDescent="0.3">
      <c r="B832" t="s">
        <v>150</v>
      </c>
      <c r="C832" s="17">
        <v>4.5531883522109998E-4</v>
      </c>
      <c r="D832" s="17">
        <v>0</v>
      </c>
      <c r="E832" s="17">
        <v>9.0037028060863296E-4</v>
      </c>
      <c r="F832" s="17"/>
      <c r="G832" s="17">
        <v>3.2882189768532401E-3</v>
      </c>
      <c r="H832" s="17">
        <v>0</v>
      </c>
      <c r="I832" s="17">
        <v>0</v>
      </c>
      <c r="J832" s="17">
        <v>0</v>
      </c>
      <c r="K832" s="17">
        <v>0</v>
      </c>
      <c r="L832" s="17">
        <v>0</v>
      </c>
      <c r="M832" s="17"/>
      <c r="N832" s="17">
        <v>0</v>
      </c>
      <c r="O832" s="17">
        <v>0</v>
      </c>
      <c r="P832" s="17">
        <v>1.67723098485745E-3</v>
      </c>
      <c r="Q832" s="17">
        <v>0</v>
      </c>
      <c r="R832" s="17">
        <v>0</v>
      </c>
    </row>
    <row r="833" spans="2:18" hidden="1" x14ac:dyDescent="0.3">
      <c r="B833" t="s">
        <v>151</v>
      </c>
      <c r="C833" s="17">
        <v>0</v>
      </c>
      <c r="D833" s="17">
        <v>0</v>
      </c>
      <c r="E833" s="17">
        <v>0</v>
      </c>
      <c r="F833" s="17"/>
      <c r="G833" s="17">
        <v>0</v>
      </c>
      <c r="H833" s="17">
        <v>0</v>
      </c>
      <c r="I833" s="17">
        <v>0</v>
      </c>
      <c r="J833" s="17">
        <v>0</v>
      </c>
      <c r="K833" s="17">
        <v>0</v>
      </c>
      <c r="L833" s="17">
        <v>0</v>
      </c>
      <c r="M833" s="17"/>
      <c r="N833" s="17">
        <v>0</v>
      </c>
      <c r="O833" s="17">
        <v>0</v>
      </c>
      <c r="P833" s="17">
        <v>0</v>
      </c>
      <c r="Q833" s="17">
        <v>0</v>
      </c>
      <c r="R833" s="17">
        <v>0</v>
      </c>
    </row>
    <row r="834" spans="2:18" hidden="1" x14ac:dyDescent="0.3">
      <c r="B834" t="s">
        <v>152</v>
      </c>
      <c r="C834" s="17">
        <v>4.7154600458144301E-4</v>
      </c>
      <c r="D834" s="17">
        <v>9.5397063163153804E-4</v>
      </c>
      <c r="E834" s="17">
        <v>0</v>
      </c>
      <c r="F834" s="17"/>
      <c r="G834" s="17">
        <v>3.4054082563289801E-3</v>
      </c>
      <c r="H834" s="17">
        <v>0</v>
      </c>
      <c r="I834" s="17">
        <v>0</v>
      </c>
      <c r="J834" s="17">
        <v>0</v>
      </c>
      <c r="K834" s="17">
        <v>0</v>
      </c>
      <c r="L834" s="17">
        <v>0</v>
      </c>
      <c r="M834" s="17"/>
      <c r="N834" s="17">
        <v>0</v>
      </c>
      <c r="O834" s="17">
        <v>2.0135700891181899E-3</v>
      </c>
      <c r="P834" s="17">
        <v>0</v>
      </c>
      <c r="Q834" s="17">
        <v>0</v>
      </c>
      <c r="R834" s="17">
        <v>0</v>
      </c>
    </row>
    <row r="835" spans="2:18" hidden="1" x14ac:dyDescent="0.3">
      <c r="B835" t="s">
        <v>153</v>
      </c>
      <c r="C835" s="17">
        <v>0</v>
      </c>
      <c r="D835" s="17">
        <v>0</v>
      </c>
      <c r="E835" s="17">
        <v>0</v>
      </c>
      <c r="F835" s="17"/>
      <c r="G835" s="17">
        <v>0</v>
      </c>
      <c r="H835" s="17">
        <v>0</v>
      </c>
      <c r="I835" s="17">
        <v>0</v>
      </c>
      <c r="J835" s="17">
        <v>0</v>
      </c>
      <c r="K835" s="17">
        <v>0</v>
      </c>
      <c r="L835" s="17">
        <v>0</v>
      </c>
      <c r="M835" s="17"/>
      <c r="N835" s="17">
        <v>0</v>
      </c>
      <c r="O835" s="17">
        <v>0</v>
      </c>
      <c r="P835" s="17">
        <v>0</v>
      </c>
      <c r="Q835" s="17">
        <v>0</v>
      </c>
      <c r="R835" s="17">
        <v>0</v>
      </c>
    </row>
    <row r="836" spans="2:18" hidden="1" x14ac:dyDescent="0.3">
      <c r="B836" t="s">
        <v>154</v>
      </c>
      <c r="C836" s="17">
        <v>4.5824602915818698E-3</v>
      </c>
      <c r="D836" s="17">
        <v>2.1261487226079501E-3</v>
      </c>
      <c r="E836" s="17">
        <v>6.9833823038748903E-3</v>
      </c>
      <c r="F836" s="17"/>
      <c r="G836" s="17">
        <v>6.9731868195461299E-3</v>
      </c>
      <c r="H836" s="17">
        <v>0</v>
      </c>
      <c r="I836" s="17">
        <v>1.2050285152067099E-2</v>
      </c>
      <c r="J836" s="17">
        <v>2.93305071381761E-3</v>
      </c>
      <c r="K836" s="17">
        <v>7.5617253006199196E-3</v>
      </c>
      <c r="L836" s="17">
        <v>0</v>
      </c>
      <c r="M836" s="17"/>
      <c r="N836" s="17">
        <v>4.50920107140347E-3</v>
      </c>
      <c r="O836" s="17">
        <v>8.8040686635876397E-3</v>
      </c>
      <c r="P836" s="17">
        <v>1.82043149651298E-3</v>
      </c>
      <c r="Q836" s="17">
        <v>0</v>
      </c>
      <c r="R836" s="17">
        <v>2.9304951535859498E-2</v>
      </c>
    </row>
    <row r="837" spans="2:18" hidden="1" x14ac:dyDescent="0.3">
      <c r="B837" t="s">
        <v>155</v>
      </c>
      <c r="C837" s="17">
        <v>0</v>
      </c>
      <c r="D837" s="17">
        <v>0</v>
      </c>
      <c r="E837" s="17">
        <v>0</v>
      </c>
      <c r="F837" s="17"/>
      <c r="G837" s="17">
        <v>0</v>
      </c>
      <c r="H837" s="17">
        <v>0</v>
      </c>
      <c r="I837" s="17">
        <v>0</v>
      </c>
      <c r="J837" s="17">
        <v>0</v>
      </c>
      <c r="K837" s="17">
        <v>0</v>
      </c>
      <c r="L837" s="17">
        <v>0</v>
      </c>
      <c r="M837" s="17"/>
      <c r="N837" s="17">
        <v>0</v>
      </c>
      <c r="O837" s="17">
        <v>0</v>
      </c>
      <c r="P837" s="17">
        <v>0</v>
      </c>
      <c r="Q837" s="17">
        <v>0</v>
      </c>
      <c r="R837" s="17">
        <v>0</v>
      </c>
    </row>
    <row r="838" spans="2:18" hidden="1" x14ac:dyDescent="0.3">
      <c r="B838" t="s">
        <v>156</v>
      </c>
      <c r="C838" s="17">
        <v>0</v>
      </c>
      <c r="D838" s="17">
        <v>0</v>
      </c>
      <c r="E838" s="17">
        <v>0</v>
      </c>
      <c r="F838" s="17"/>
      <c r="G838" s="17">
        <v>0</v>
      </c>
      <c r="H838" s="17">
        <v>0</v>
      </c>
      <c r="I838" s="17">
        <v>0</v>
      </c>
      <c r="J838" s="17">
        <v>0</v>
      </c>
      <c r="K838" s="17">
        <v>0</v>
      </c>
      <c r="L838" s="17">
        <v>0</v>
      </c>
      <c r="M838" s="17"/>
      <c r="N838" s="17">
        <v>0</v>
      </c>
      <c r="O838" s="17">
        <v>0</v>
      </c>
      <c r="P838" s="17">
        <v>0</v>
      </c>
      <c r="Q838" s="17">
        <v>0</v>
      </c>
      <c r="R838" s="17">
        <v>0</v>
      </c>
    </row>
    <row r="839" spans="2:18" hidden="1" x14ac:dyDescent="0.3">
      <c r="B839" t="s">
        <v>157</v>
      </c>
      <c r="C839" s="17">
        <v>0</v>
      </c>
      <c r="D839" s="17">
        <v>0</v>
      </c>
      <c r="E839" s="17">
        <v>0</v>
      </c>
      <c r="F839" s="17"/>
      <c r="G839" s="17">
        <v>0</v>
      </c>
      <c r="H839" s="17">
        <v>0</v>
      </c>
      <c r="I839" s="17">
        <v>0</v>
      </c>
      <c r="J839" s="17">
        <v>0</v>
      </c>
      <c r="K839" s="17">
        <v>0</v>
      </c>
      <c r="L839" s="17">
        <v>0</v>
      </c>
      <c r="M839" s="17"/>
      <c r="N839" s="17">
        <v>0</v>
      </c>
      <c r="O839" s="17">
        <v>0</v>
      </c>
      <c r="P839" s="17">
        <v>0</v>
      </c>
      <c r="Q839" s="17">
        <v>0</v>
      </c>
      <c r="R839" s="17">
        <v>0</v>
      </c>
    </row>
    <row r="840" spans="2:18" hidden="1" x14ac:dyDescent="0.3">
      <c r="B840" t="s">
        <v>158</v>
      </c>
      <c r="C840" s="17">
        <v>0</v>
      </c>
      <c r="D840" s="17">
        <v>0</v>
      </c>
      <c r="E840" s="17">
        <v>0</v>
      </c>
      <c r="F840" s="17"/>
      <c r="G840" s="17">
        <v>0</v>
      </c>
      <c r="H840" s="17">
        <v>0</v>
      </c>
      <c r="I840" s="17">
        <v>0</v>
      </c>
      <c r="J840" s="17">
        <v>0</v>
      </c>
      <c r="K840" s="17">
        <v>0</v>
      </c>
      <c r="L840" s="17">
        <v>0</v>
      </c>
      <c r="M840" s="17"/>
      <c r="N840" s="17">
        <v>0</v>
      </c>
      <c r="O840" s="17">
        <v>0</v>
      </c>
      <c r="P840" s="17">
        <v>0</v>
      </c>
      <c r="Q840" s="17">
        <v>0</v>
      </c>
      <c r="R840" s="17">
        <v>0</v>
      </c>
    </row>
    <row r="841" spans="2:18" hidden="1" x14ac:dyDescent="0.3">
      <c r="B841" t="s">
        <v>159</v>
      </c>
      <c r="C841" s="17">
        <v>0</v>
      </c>
      <c r="D841" s="17">
        <v>0</v>
      </c>
      <c r="E841" s="17">
        <v>0</v>
      </c>
      <c r="F841" s="17"/>
      <c r="G841" s="17">
        <v>0</v>
      </c>
      <c r="H841" s="17">
        <v>0</v>
      </c>
      <c r="I841" s="17">
        <v>0</v>
      </c>
      <c r="J841" s="17">
        <v>0</v>
      </c>
      <c r="K841" s="17">
        <v>0</v>
      </c>
      <c r="L841" s="17">
        <v>0</v>
      </c>
      <c r="M841" s="17"/>
      <c r="N841" s="17">
        <v>0</v>
      </c>
      <c r="O841" s="17">
        <v>0</v>
      </c>
      <c r="P841" s="17">
        <v>0</v>
      </c>
      <c r="Q841" s="17">
        <v>0</v>
      </c>
      <c r="R841" s="17">
        <v>0</v>
      </c>
    </row>
    <row r="842" spans="2:18" hidden="1" x14ac:dyDescent="0.3">
      <c r="B842" t="s">
        <v>160</v>
      </c>
      <c r="C842" s="17">
        <v>0</v>
      </c>
      <c r="D842" s="17">
        <v>0</v>
      </c>
      <c r="E842" s="17">
        <v>0</v>
      </c>
      <c r="F842" s="17"/>
      <c r="G842" s="17">
        <v>0</v>
      </c>
      <c r="H842" s="17">
        <v>0</v>
      </c>
      <c r="I842" s="17">
        <v>0</v>
      </c>
      <c r="J842" s="17">
        <v>0</v>
      </c>
      <c r="K842" s="17">
        <v>0</v>
      </c>
      <c r="L842" s="17">
        <v>0</v>
      </c>
      <c r="M842" s="17"/>
      <c r="N842" s="17">
        <v>0</v>
      </c>
      <c r="O842" s="17">
        <v>0</v>
      </c>
      <c r="P842" s="17">
        <v>0</v>
      </c>
      <c r="Q842" s="17">
        <v>0</v>
      </c>
      <c r="R842" s="17">
        <v>0</v>
      </c>
    </row>
    <row r="843" spans="2:18" hidden="1" x14ac:dyDescent="0.3">
      <c r="B843" t="s">
        <v>161</v>
      </c>
      <c r="C843" s="17">
        <v>4.3078438348177803E-2</v>
      </c>
      <c r="D843" s="17">
        <v>3.7750540592007699E-2</v>
      </c>
      <c r="E843" s="17">
        <v>4.8286192593857198E-2</v>
      </c>
      <c r="F843" s="17"/>
      <c r="G843" s="17">
        <v>4.09545149425714E-2</v>
      </c>
      <c r="H843" s="17">
        <v>6.30242324268286E-2</v>
      </c>
      <c r="I843" s="17">
        <v>3.3634703493649103E-2</v>
      </c>
      <c r="J843" s="17">
        <v>3.1396092902259101E-2</v>
      </c>
      <c r="K843" s="17">
        <v>3.8153429757068799E-2</v>
      </c>
      <c r="L843" s="17">
        <v>4.8767487425334502E-2</v>
      </c>
      <c r="M843" s="17"/>
      <c r="N843" s="17">
        <v>3.2362008986480499E-2</v>
      </c>
      <c r="O843" s="17">
        <v>3.71476295241625E-2</v>
      </c>
      <c r="P843" s="17">
        <v>5.4059209068963297E-2</v>
      </c>
      <c r="Q843" s="17">
        <v>4.7750499894322403E-2</v>
      </c>
      <c r="R843" s="17">
        <v>5.3634829358779702E-2</v>
      </c>
    </row>
    <row r="844" spans="2:18" hidden="1" x14ac:dyDescent="0.3">
      <c r="B844" t="s">
        <v>162</v>
      </c>
      <c r="C844" s="17">
        <v>4.6667439265673898E-4</v>
      </c>
      <c r="D844" s="17">
        <v>9.4411501911500497E-4</v>
      </c>
      <c r="E844" s="17">
        <v>0</v>
      </c>
      <c r="F844" s="17"/>
      <c r="G844" s="17">
        <v>3.3702264770140598E-3</v>
      </c>
      <c r="H844" s="17">
        <v>0</v>
      </c>
      <c r="I844" s="17">
        <v>0</v>
      </c>
      <c r="J844" s="17">
        <v>0</v>
      </c>
      <c r="K844" s="17">
        <v>0</v>
      </c>
      <c r="L844" s="17">
        <v>0</v>
      </c>
      <c r="M844" s="17"/>
      <c r="N844" s="17">
        <v>0</v>
      </c>
      <c r="O844" s="17">
        <v>1.99276759697093E-3</v>
      </c>
      <c r="P844" s="17">
        <v>0</v>
      </c>
      <c r="Q844" s="17">
        <v>0</v>
      </c>
      <c r="R844" s="17">
        <v>0</v>
      </c>
    </row>
    <row r="845" spans="2:18" hidden="1" x14ac:dyDescent="0.3">
      <c r="B845" t="s">
        <v>163</v>
      </c>
      <c r="C845" s="17">
        <v>4.87124447105717E-4</v>
      </c>
      <c r="D845" s="17">
        <v>0</v>
      </c>
      <c r="E845" s="17">
        <v>9.6326429131560502E-4</v>
      </c>
      <c r="F845" s="17"/>
      <c r="G845" s="17">
        <v>0</v>
      </c>
      <c r="H845" s="17">
        <v>2.8584987898875001E-3</v>
      </c>
      <c r="I845" s="17">
        <v>0</v>
      </c>
      <c r="J845" s="17">
        <v>0</v>
      </c>
      <c r="K845" s="17">
        <v>0</v>
      </c>
      <c r="L845" s="17">
        <v>0</v>
      </c>
      <c r="M845" s="17"/>
      <c r="N845" s="17">
        <v>0</v>
      </c>
      <c r="O845" s="17">
        <v>0</v>
      </c>
      <c r="P845" s="17">
        <v>1.7943914307224399E-3</v>
      </c>
      <c r="Q845" s="17">
        <v>0</v>
      </c>
      <c r="R845" s="17">
        <v>0</v>
      </c>
    </row>
    <row r="846" spans="2:18" hidden="1" x14ac:dyDescent="0.3">
      <c r="B846" t="s">
        <v>164</v>
      </c>
      <c r="C846" s="17">
        <v>0</v>
      </c>
      <c r="D846" s="17">
        <v>0</v>
      </c>
      <c r="E846" s="17">
        <v>0</v>
      </c>
      <c r="F846" s="17"/>
      <c r="G846" s="17">
        <v>0</v>
      </c>
      <c r="H846" s="17">
        <v>0</v>
      </c>
      <c r="I846" s="17">
        <v>0</v>
      </c>
      <c r="J846" s="17">
        <v>0</v>
      </c>
      <c r="K846" s="17">
        <v>0</v>
      </c>
      <c r="L846" s="17">
        <v>0</v>
      </c>
      <c r="M846" s="17"/>
      <c r="N846" s="17">
        <v>0</v>
      </c>
      <c r="O846" s="17">
        <v>0</v>
      </c>
      <c r="P846" s="17">
        <v>0</v>
      </c>
      <c r="Q846" s="17">
        <v>0</v>
      </c>
      <c r="R846" s="17">
        <v>0</v>
      </c>
    </row>
    <row r="847" spans="2:18" hidden="1" x14ac:dyDescent="0.3">
      <c r="B847" t="s">
        <v>165</v>
      </c>
      <c r="C847" s="17">
        <v>0</v>
      </c>
      <c r="D847" s="17">
        <v>0</v>
      </c>
      <c r="E847" s="17">
        <v>0</v>
      </c>
      <c r="F847" s="17"/>
      <c r="G847" s="17">
        <v>0</v>
      </c>
      <c r="H847" s="17">
        <v>0</v>
      </c>
      <c r="I847" s="17">
        <v>0</v>
      </c>
      <c r="J847" s="17">
        <v>0</v>
      </c>
      <c r="K847" s="17">
        <v>0</v>
      </c>
      <c r="L847" s="17">
        <v>0</v>
      </c>
      <c r="M847" s="17"/>
      <c r="N847" s="17">
        <v>0</v>
      </c>
      <c r="O847" s="17">
        <v>0</v>
      </c>
      <c r="P847" s="17">
        <v>0</v>
      </c>
      <c r="Q847" s="17">
        <v>0</v>
      </c>
      <c r="R847" s="17">
        <v>0</v>
      </c>
    </row>
    <row r="848" spans="2:18" hidden="1" x14ac:dyDescent="0.3">
      <c r="B848" t="s">
        <v>166</v>
      </c>
      <c r="C848" s="17">
        <v>8.1745417029311401E-2</v>
      </c>
      <c r="D848" s="17">
        <v>9.3636192764309803E-2</v>
      </c>
      <c r="E848" s="17">
        <v>7.01227769839676E-2</v>
      </c>
      <c r="F848" s="17"/>
      <c r="G848" s="17">
        <v>4.8993323807144301E-2</v>
      </c>
      <c r="H848" s="17">
        <v>9.5877250184387502E-2</v>
      </c>
      <c r="I848" s="17">
        <v>6.4141063597272494E-2</v>
      </c>
      <c r="J848" s="17">
        <v>9.5063168487852304E-2</v>
      </c>
      <c r="K848" s="17">
        <v>9.5039808099097497E-2</v>
      </c>
      <c r="L848" s="17">
        <v>8.6419587833589301E-2</v>
      </c>
      <c r="M848" s="17"/>
      <c r="N848" s="17">
        <v>8.4555072937030795E-2</v>
      </c>
      <c r="O848" s="17">
        <v>8.8383432216769905E-2</v>
      </c>
      <c r="P848" s="17">
        <v>9.3820841709831598E-2</v>
      </c>
      <c r="Q848" s="17">
        <v>8.1980225044873498E-2</v>
      </c>
      <c r="R848" s="17">
        <v>8.4713610580451404E-2</v>
      </c>
    </row>
    <row r="849" spans="2:18" hidden="1" x14ac:dyDescent="0.3">
      <c r="B849" t="s">
        <v>167</v>
      </c>
      <c r="C849" s="17">
        <v>1.5909457277212501E-3</v>
      </c>
      <c r="D849" s="17">
        <v>2.2027007877443599E-3</v>
      </c>
      <c r="E849" s="17">
        <v>9.9298567725635196E-4</v>
      </c>
      <c r="F849" s="17"/>
      <c r="G849" s="17">
        <v>0</v>
      </c>
      <c r="H849" s="17">
        <v>2.9466973730918702E-3</v>
      </c>
      <c r="I849" s="17">
        <v>6.3952928841743599E-3</v>
      </c>
      <c r="J849" s="17">
        <v>0</v>
      </c>
      <c r="K849" s="17">
        <v>0</v>
      </c>
      <c r="L849" s="17">
        <v>0</v>
      </c>
      <c r="M849" s="17"/>
      <c r="N849" s="17">
        <v>2.7570247813766499E-3</v>
      </c>
      <c r="O849" s="17">
        <v>2.1442732659302699E-3</v>
      </c>
      <c r="P849" s="17">
        <v>0</v>
      </c>
      <c r="Q849" s="17">
        <v>3.9837419640553103E-3</v>
      </c>
      <c r="R849" s="17">
        <v>0</v>
      </c>
    </row>
    <row r="850" spans="2:18" hidden="1" x14ac:dyDescent="0.3">
      <c r="B850" t="s">
        <v>168</v>
      </c>
      <c r="C850" s="17">
        <v>4.6577836944353601E-4</v>
      </c>
      <c r="D850" s="17">
        <v>0</v>
      </c>
      <c r="E850" s="17">
        <v>9.2105348770310297E-4</v>
      </c>
      <c r="F850" s="17"/>
      <c r="G850" s="17">
        <v>0</v>
      </c>
      <c r="H850" s="17">
        <v>0</v>
      </c>
      <c r="I850" s="17">
        <v>0</v>
      </c>
      <c r="J850" s="17">
        <v>2.7278432409806402E-3</v>
      </c>
      <c r="K850" s="17">
        <v>0</v>
      </c>
      <c r="L850" s="17">
        <v>0</v>
      </c>
      <c r="M850" s="17"/>
      <c r="N850" s="17">
        <v>2.18764345103301E-3</v>
      </c>
      <c r="O850" s="17">
        <v>0</v>
      </c>
      <c r="P850" s="17">
        <v>0</v>
      </c>
      <c r="Q850" s="17">
        <v>0</v>
      </c>
      <c r="R850" s="17">
        <v>0</v>
      </c>
    </row>
    <row r="851" spans="2:18" hidden="1" x14ac:dyDescent="0.3">
      <c r="B851" t="s">
        <v>169</v>
      </c>
      <c r="C851" s="17">
        <v>0</v>
      </c>
      <c r="D851" s="17">
        <v>0</v>
      </c>
      <c r="E851" s="17">
        <v>0</v>
      </c>
      <c r="F851" s="17"/>
      <c r="G851" s="17">
        <v>0</v>
      </c>
      <c r="H851" s="17">
        <v>0</v>
      </c>
      <c r="I851" s="17">
        <v>0</v>
      </c>
      <c r="J851" s="17">
        <v>0</v>
      </c>
      <c r="K851" s="17">
        <v>0</v>
      </c>
      <c r="L851" s="17">
        <v>0</v>
      </c>
      <c r="M851" s="17"/>
      <c r="N851" s="17">
        <v>0</v>
      </c>
      <c r="O851" s="17">
        <v>0</v>
      </c>
      <c r="P851" s="17">
        <v>0</v>
      </c>
      <c r="Q851" s="17">
        <v>0</v>
      </c>
      <c r="R851" s="17">
        <v>0</v>
      </c>
    </row>
    <row r="852" spans="2:18" hidden="1" x14ac:dyDescent="0.3">
      <c r="B852" t="s">
        <v>170</v>
      </c>
      <c r="C852" s="17">
        <v>0</v>
      </c>
      <c r="D852" s="17">
        <v>0</v>
      </c>
      <c r="E852" s="17">
        <v>0</v>
      </c>
      <c r="F852" s="17"/>
      <c r="G852" s="17">
        <v>0</v>
      </c>
      <c r="H852" s="17">
        <v>0</v>
      </c>
      <c r="I852" s="17">
        <v>0</v>
      </c>
      <c r="J852" s="17">
        <v>0</v>
      </c>
      <c r="K852" s="17">
        <v>0</v>
      </c>
      <c r="L852" s="17">
        <v>0</v>
      </c>
      <c r="M852" s="17"/>
      <c r="N852" s="17">
        <v>0</v>
      </c>
      <c r="O852" s="17">
        <v>0</v>
      </c>
      <c r="P852" s="17">
        <v>0</v>
      </c>
      <c r="Q852" s="17">
        <v>0</v>
      </c>
      <c r="R852" s="17">
        <v>0</v>
      </c>
    </row>
    <row r="853" spans="2:18" hidden="1" x14ac:dyDescent="0.3">
      <c r="B853" t="s">
        <v>171</v>
      </c>
      <c r="C853" s="17">
        <v>4.9405038910643403E-4</v>
      </c>
      <c r="D853" s="17">
        <v>0</v>
      </c>
      <c r="E853" s="17">
        <v>9.7695999608397107E-4</v>
      </c>
      <c r="F853" s="17"/>
      <c r="G853" s="17">
        <v>0</v>
      </c>
      <c r="H853" s="17">
        <v>0</v>
      </c>
      <c r="I853" s="17">
        <v>2.9019312059358898E-3</v>
      </c>
      <c r="J853" s="17">
        <v>0</v>
      </c>
      <c r="K853" s="17">
        <v>0</v>
      </c>
      <c r="L853" s="17">
        <v>0</v>
      </c>
      <c r="M853" s="17"/>
      <c r="N853" s="17">
        <v>2.3204299922734398E-3</v>
      </c>
      <c r="O853" s="17">
        <v>0</v>
      </c>
      <c r="P853" s="17">
        <v>0</v>
      </c>
      <c r="Q853" s="17">
        <v>0</v>
      </c>
      <c r="R853" s="17">
        <v>0</v>
      </c>
    </row>
    <row r="854" spans="2:18" hidden="1" x14ac:dyDescent="0.3">
      <c r="B854" t="s">
        <v>172</v>
      </c>
      <c r="C854" s="17">
        <v>0</v>
      </c>
      <c r="D854" s="17">
        <v>0</v>
      </c>
      <c r="E854" s="17">
        <v>0</v>
      </c>
      <c r="F854" s="17"/>
      <c r="G854" s="17">
        <v>0</v>
      </c>
      <c r="H854" s="17">
        <v>0</v>
      </c>
      <c r="I854" s="17">
        <v>0</v>
      </c>
      <c r="J854" s="17">
        <v>0</v>
      </c>
      <c r="K854" s="17">
        <v>0</v>
      </c>
      <c r="L854" s="17">
        <v>0</v>
      </c>
      <c r="M854" s="17"/>
      <c r="N854" s="17">
        <v>0</v>
      </c>
      <c r="O854" s="17">
        <v>0</v>
      </c>
      <c r="P854" s="17">
        <v>0</v>
      </c>
      <c r="Q854" s="17">
        <v>0</v>
      </c>
      <c r="R854" s="17">
        <v>0</v>
      </c>
    </row>
    <row r="855" spans="2:18" hidden="1" x14ac:dyDescent="0.3">
      <c r="B855" t="s">
        <v>173</v>
      </c>
      <c r="C855" s="17">
        <v>1.0343637260431999E-3</v>
      </c>
      <c r="D855" s="17">
        <v>2.0925903463990801E-3</v>
      </c>
      <c r="E855" s="17">
        <v>0</v>
      </c>
      <c r="F855" s="17"/>
      <c r="G855" s="17">
        <v>3.52794483557163E-3</v>
      </c>
      <c r="H855" s="17">
        <v>3.2031073299565601E-3</v>
      </c>
      <c r="I855" s="17">
        <v>0</v>
      </c>
      <c r="J855" s="17">
        <v>0</v>
      </c>
      <c r="K855" s="17">
        <v>0</v>
      </c>
      <c r="L855" s="17">
        <v>0</v>
      </c>
      <c r="M855" s="17"/>
      <c r="N855" s="17">
        <v>0</v>
      </c>
      <c r="O855" s="17">
        <v>0</v>
      </c>
      <c r="P855" s="17">
        <v>2.01071568226359E-3</v>
      </c>
      <c r="Q855" s="17">
        <v>0</v>
      </c>
      <c r="R855" s="17">
        <v>0</v>
      </c>
    </row>
    <row r="856" spans="2:18" hidden="1" x14ac:dyDescent="0.3">
      <c r="B856" t="s">
        <v>174</v>
      </c>
      <c r="C856" s="17">
        <v>1.53523770232334E-3</v>
      </c>
      <c r="D856" s="17">
        <v>2.0037742942057299E-3</v>
      </c>
      <c r="E856" s="17">
        <v>1.0772665592386299E-3</v>
      </c>
      <c r="F856" s="17"/>
      <c r="G856" s="17">
        <v>7.1529136212901204E-3</v>
      </c>
      <c r="H856" s="17">
        <v>0</v>
      </c>
      <c r="I856" s="17">
        <v>0</v>
      </c>
      <c r="J856" s="17">
        <v>0</v>
      </c>
      <c r="K856" s="17">
        <v>3.86976429520917E-3</v>
      </c>
      <c r="L856" s="17">
        <v>0</v>
      </c>
      <c r="M856" s="17"/>
      <c r="N856" s="17">
        <v>0</v>
      </c>
      <c r="O856" s="17">
        <v>4.4460330825239801E-3</v>
      </c>
      <c r="P856" s="17">
        <v>1.8198940411144999E-3</v>
      </c>
      <c r="Q856" s="17">
        <v>0</v>
      </c>
      <c r="R856" s="17">
        <v>0</v>
      </c>
    </row>
    <row r="857" spans="2:18" hidden="1" x14ac:dyDescent="0.3">
      <c r="B857" t="s">
        <v>175</v>
      </c>
      <c r="C857" s="17">
        <v>0</v>
      </c>
      <c r="D857" s="17">
        <v>0</v>
      </c>
      <c r="E857" s="17">
        <v>0</v>
      </c>
      <c r="F857" s="17"/>
      <c r="G857" s="17">
        <v>0</v>
      </c>
      <c r="H857" s="17">
        <v>0</v>
      </c>
      <c r="I857" s="17">
        <v>0</v>
      </c>
      <c r="J857" s="17">
        <v>0</v>
      </c>
      <c r="K857" s="17">
        <v>0</v>
      </c>
      <c r="L857" s="17">
        <v>0</v>
      </c>
      <c r="M857" s="17"/>
      <c r="N857" s="17">
        <v>0</v>
      </c>
      <c r="O857" s="17">
        <v>0</v>
      </c>
      <c r="P857" s="17">
        <v>0</v>
      </c>
      <c r="Q857" s="17">
        <v>0</v>
      </c>
      <c r="R857" s="17">
        <v>0</v>
      </c>
    </row>
    <row r="858" spans="2:18" hidden="1" x14ac:dyDescent="0.3">
      <c r="B858" t="s">
        <v>176</v>
      </c>
      <c r="C858" s="17">
        <v>1.0481055296560099E-3</v>
      </c>
      <c r="D858" s="17">
        <v>1.0791282025498399E-3</v>
      </c>
      <c r="E858" s="17">
        <v>1.0177824146360101E-3</v>
      </c>
      <c r="F858" s="17"/>
      <c r="G858" s="17">
        <v>0</v>
      </c>
      <c r="H858" s="17">
        <v>0</v>
      </c>
      <c r="I858" s="17">
        <v>3.1331268201642902E-3</v>
      </c>
      <c r="J858" s="17">
        <v>3.0143210113425501E-3</v>
      </c>
      <c r="K858" s="17">
        <v>0</v>
      </c>
      <c r="L858" s="17">
        <v>0</v>
      </c>
      <c r="M858" s="17"/>
      <c r="N858" s="17">
        <v>2.4173895041725798E-3</v>
      </c>
      <c r="O858" s="17">
        <v>0</v>
      </c>
      <c r="P858" s="17">
        <v>0</v>
      </c>
      <c r="Q858" s="17">
        <v>0</v>
      </c>
      <c r="R858" s="17">
        <v>0</v>
      </c>
    </row>
    <row r="859" spans="2:18" hidden="1" x14ac:dyDescent="0.3">
      <c r="B859" t="s">
        <v>177</v>
      </c>
      <c r="C859" s="17">
        <v>3.4544045395177498E-3</v>
      </c>
      <c r="D859" s="17">
        <v>1.9554605005691001E-3</v>
      </c>
      <c r="E859" s="17">
        <v>4.9195475546648798E-3</v>
      </c>
      <c r="F859" s="17"/>
      <c r="G859" s="17">
        <v>0</v>
      </c>
      <c r="H859" s="17">
        <v>6.0000924947948503E-3</v>
      </c>
      <c r="I859" s="17">
        <v>5.8723597148450397E-3</v>
      </c>
      <c r="J859" s="17">
        <v>5.5694258009309997E-3</v>
      </c>
      <c r="K859" s="17">
        <v>0</v>
      </c>
      <c r="L859" s="17">
        <v>2.29850456643116E-3</v>
      </c>
      <c r="M859" s="17"/>
      <c r="N859" s="17">
        <v>4.5977870712528898E-3</v>
      </c>
      <c r="O859" s="17">
        <v>1.9353168126745701E-3</v>
      </c>
      <c r="P859" s="17">
        <v>1.8910350677813E-3</v>
      </c>
      <c r="Q859" s="17">
        <v>7.9180205399410897E-3</v>
      </c>
      <c r="R859" s="17">
        <v>0</v>
      </c>
    </row>
    <row r="860" spans="2:18" hidden="1" x14ac:dyDescent="0.3">
      <c r="B860" t="s">
        <v>178</v>
      </c>
      <c r="C860" s="17">
        <v>2.2303875105606E-2</v>
      </c>
      <c r="D860" s="17">
        <v>1.6086931944832301E-2</v>
      </c>
      <c r="E860" s="17">
        <v>2.8380626879450199E-2</v>
      </c>
      <c r="F860" s="17"/>
      <c r="G860" s="17">
        <v>3.10143817499869E-2</v>
      </c>
      <c r="H860" s="17">
        <v>8.8177035474845608E-3</v>
      </c>
      <c r="I860" s="17">
        <v>3.6223117790418501E-2</v>
      </c>
      <c r="J860" s="17">
        <v>2.9151290173322002E-3</v>
      </c>
      <c r="K860" s="17">
        <v>2.8278558141832701E-2</v>
      </c>
      <c r="L860" s="17">
        <v>2.7997248194844199E-2</v>
      </c>
      <c r="M860" s="17"/>
      <c r="N860" s="17">
        <v>1.9027909826703601E-2</v>
      </c>
      <c r="O860" s="17">
        <v>2.2916652017929199E-2</v>
      </c>
      <c r="P860" s="17">
        <v>1.8739645017606901E-2</v>
      </c>
      <c r="Q860" s="17">
        <v>2.0417533500288E-2</v>
      </c>
      <c r="R860" s="17">
        <v>2.70828110984765E-2</v>
      </c>
    </row>
    <row r="861" spans="2:18" hidden="1" x14ac:dyDescent="0.3">
      <c r="B861" t="s">
        <v>179</v>
      </c>
      <c r="C861" s="17">
        <v>5.3818723547040704E-4</v>
      </c>
      <c r="D861" s="17">
        <v>1.08879051454048E-3</v>
      </c>
      <c r="E861" s="17">
        <v>0</v>
      </c>
      <c r="F861" s="17"/>
      <c r="G861" s="17">
        <v>0</v>
      </c>
      <c r="H861" s="17">
        <v>0</v>
      </c>
      <c r="I861" s="17">
        <v>3.1611802514165898E-3</v>
      </c>
      <c r="J861" s="17">
        <v>0</v>
      </c>
      <c r="K861" s="17">
        <v>0</v>
      </c>
      <c r="L861" s="17">
        <v>0</v>
      </c>
      <c r="M861" s="17"/>
      <c r="N861" s="17">
        <v>0</v>
      </c>
      <c r="O861" s="17">
        <v>0</v>
      </c>
      <c r="P861" s="17">
        <v>0</v>
      </c>
      <c r="Q861" s="17">
        <v>4.2727538143612197E-3</v>
      </c>
      <c r="R861" s="17">
        <v>0</v>
      </c>
    </row>
    <row r="862" spans="2:18" hidden="1" x14ac:dyDescent="0.3">
      <c r="B862" t="s">
        <v>180</v>
      </c>
      <c r="C862" s="17">
        <v>9.5934973342296599E-4</v>
      </c>
      <c r="D862" s="17">
        <v>0</v>
      </c>
      <c r="E862" s="17">
        <v>1.8970662354971799E-3</v>
      </c>
      <c r="F862" s="17"/>
      <c r="G862" s="17">
        <v>0</v>
      </c>
      <c r="H862" s="17">
        <v>2.7819564139180898E-3</v>
      </c>
      <c r="I862" s="17">
        <v>2.8503519309071999E-3</v>
      </c>
      <c r="J862" s="17">
        <v>0</v>
      </c>
      <c r="K862" s="17">
        <v>0</v>
      </c>
      <c r="L862" s="17">
        <v>0</v>
      </c>
      <c r="M862" s="17"/>
      <c r="N862" s="17">
        <v>0</v>
      </c>
      <c r="O862" s="17">
        <v>0</v>
      </c>
      <c r="P862" s="17">
        <v>1.78755691738938E-3</v>
      </c>
      <c r="Q862" s="17">
        <v>0</v>
      </c>
      <c r="R862" s="17">
        <v>0</v>
      </c>
    </row>
    <row r="863" spans="2:18" hidden="1" x14ac:dyDescent="0.3">
      <c r="B863" t="s">
        <v>181</v>
      </c>
      <c r="C863" s="17">
        <v>4.8583641314044602E-4</v>
      </c>
      <c r="D863" s="17">
        <v>0</v>
      </c>
      <c r="E863" s="17">
        <v>9.6071726840981904E-4</v>
      </c>
      <c r="F863" s="17"/>
      <c r="G863" s="17">
        <v>3.5086106476552299E-3</v>
      </c>
      <c r="H863" s="17">
        <v>0</v>
      </c>
      <c r="I863" s="17">
        <v>0</v>
      </c>
      <c r="J863" s="17">
        <v>0</v>
      </c>
      <c r="K863" s="17">
        <v>0</v>
      </c>
      <c r="L863" s="17">
        <v>0</v>
      </c>
      <c r="M863" s="17"/>
      <c r="N863" s="17">
        <v>0</v>
      </c>
      <c r="O863" s="17">
        <v>2.07459221412003E-3</v>
      </c>
      <c r="P863" s="17">
        <v>0</v>
      </c>
      <c r="Q863" s="17">
        <v>0</v>
      </c>
      <c r="R863" s="17">
        <v>0</v>
      </c>
    </row>
    <row r="864" spans="2:18" hidden="1" x14ac:dyDescent="0.3">
      <c r="B864" t="s">
        <v>182</v>
      </c>
      <c r="C864" s="17">
        <v>0</v>
      </c>
      <c r="D864" s="17">
        <v>0</v>
      </c>
      <c r="E864" s="17">
        <v>0</v>
      </c>
      <c r="F864" s="17"/>
      <c r="G864" s="17">
        <v>0</v>
      </c>
      <c r="H864" s="17">
        <v>0</v>
      </c>
      <c r="I864" s="17">
        <v>0</v>
      </c>
      <c r="J864" s="17">
        <v>0</v>
      </c>
      <c r="K864" s="17">
        <v>0</v>
      </c>
      <c r="L864" s="17">
        <v>0</v>
      </c>
      <c r="M864" s="17"/>
      <c r="N864" s="17">
        <v>0</v>
      </c>
      <c r="O864" s="17">
        <v>0</v>
      </c>
      <c r="P864" s="17">
        <v>0</v>
      </c>
      <c r="Q864" s="17">
        <v>0</v>
      </c>
      <c r="R864" s="17">
        <v>0</v>
      </c>
    </row>
    <row r="865" spans="2:18" hidden="1" x14ac:dyDescent="0.3">
      <c r="B865" t="s">
        <v>183</v>
      </c>
      <c r="C865" s="17">
        <v>4.64836275273762E-4</v>
      </c>
      <c r="D865" s="17">
        <v>0</v>
      </c>
      <c r="E865" s="17">
        <v>9.1919054348383396E-4</v>
      </c>
      <c r="F865" s="17"/>
      <c r="G865" s="17">
        <v>3.3569519713427701E-3</v>
      </c>
      <c r="H865" s="17">
        <v>0</v>
      </c>
      <c r="I865" s="17">
        <v>0</v>
      </c>
      <c r="J865" s="17">
        <v>0</v>
      </c>
      <c r="K865" s="17">
        <v>0</v>
      </c>
      <c r="L865" s="17">
        <v>0</v>
      </c>
      <c r="M865" s="17"/>
      <c r="N865" s="17">
        <v>2.1832186724774398E-3</v>
      </c>
      <c r="O865" s="17">
        <v>0</v>
      </c>
      <c r="P865" s="17">
        <v>0</v>
      </c>
      <c r="Q865" s="17">
        <v>0</v>
      </c>
      <c r="R865" s="17">
        <v>0</v>
      </c>
    </row>
    <row r="866" spans="2:18" hidden="1" x14ac:dyDescent="0.3">
      <c r="B866" t="s">
        <v>184</v>
      </c>
      <c r="C866" s="17">
        <v>2.08975559846833E-3</v>
      </c>
      <c r="D866" s="17">
        <v>2.2241273857976302E-3</v>
      </c>
      <c r="E866" s="17">
        <v>1.95841388021682E-3</v>
      </c>
      <c r="F866" s="17"/>
      <c r="G866" s="17">
        <v>0</v>
      </c>
      <c r="H866" s="17">
        <v>1.2262911222942499E-2</v>
      </c>
      <c r="I866" s="17">
        <v>0</v>
      </c>
      <c r="J866" s="17">
        <v>0</v>
      </c>
      <c r="K866" s="17">
        <v>0</v>
      </c>
      <c r="L866" s="17">
        <v>0</v>
      </c>
      <c r="M866" s="17"/>
      <c r="N866" s="17">
        <v>0</v>
      </c>
      <c r="O866" s="17">
        <v>2.03924590998311E-3</v>
      </c>
      <c r="P866" s="17">
        <v>4.0497291931918099E-3</v>
      </c>
      <c r="Q866" s="17">
        <v>4.0713154286436499E-3</v>
      </c>
      <c r="R866" s="17">
        <v>0</v>
      </c>
    </row>
    <row r="867" spans="2:18" hidden="1" x14ac:dyDescent="0.3">
      <c r="B867" t="s">
        <v>185</v>
      </c>
      <c r="C867" s="17">
        <v>5.1469435800049503E-4</v>
      </c>
      <c r="D867" s="17">
        <v>0</v>
      </c>
      <c r="E867" s="17">
        <v>1.0177824146360101E-3</v>
      </c>
      <c r="F867" s="17"/>
      <c r="G867" s="17">
        <v>0</v>
      </c>
      <c r="H867" s="17">
        <v>0</v>
      </c>
      <c r="I867" s="17">
        <v>0</v>
      </c>
      <c r="J867" s="17">
        <v>3.0143210113425501E-3</v>
      </c>
      <c r="K867" s="17">
        <v>0</v>
      </c>
      <c r="L867" s="17">
        <v>0</v>
      </c>
      <c r="M867" s="17"/>
      <c r="N867" s="17">
        <v>0</v>
      </c>
      <c r="O867" s="17">
        <v>2.1978198399275999E-3</v>
      </c>
      <c r="P867" s="17">
        <v>0</v>
      </c>
      <c r="Q867" s="17">
        <v>0</v>
      </c>
      <c r="R867" s="17">
        <v>0</v>
      </c>
    </row>
    <row r="868" spans="2:18" hidden="1" x14ac:dyDescent="0.3">
      <c r="B868" t="s">
        <v>186</v>
      </c>
      <c r="C868" s="17">
        <v>9.9301002767035007E-4</v>
      </c>
      <c r="D868" s="17">
        <v>2.0089289149082799E-3</v>
      </c>
      <c r="E868" s="17">
        <v>0</v>
      </c>
      <c r="F868" s="17"/>
      <c r="G868" s="17">
        <v>3.59372016007913E-3</v>
      </c>
      <c r="H868" s="17">
        <v>0</v>
      </c>
      <c r="I868" s="17">
        <v>2.9097910729179899E-3</v>
      </c>
      <c r="J868" s="17">
        <v>0</v>
      </c>
      <c r="K868" s="17">
        <v>0</v>
      </c>
      <c r="L868" s="17">
        <v>0</v>
      </c>
      <c r="M868" s="17"/>
      <c r="N868" s="17">
        <v>0</v>
      </c>
      <c r="O868" s="17">
        <v>2.1249162738558001E-3</v>
      </c>
      <c r="P868" s="17">
        <v>0</v>
      </c>
      <c r="Q868" s="17">
        <v>0</v>
      </c>
      <c r="R868" s="17">
        <v>2.84507551606679E-2</v>
      </c>
    </row>
    <row r="869" spans="2:18" hidden="1" x14ac:dyDescent="0.3">
      <c r="B869" t="s">
        <v>187</v>
      </c>
      <c r="C869" s="17">
        <v>0</v>
      </c>
      <c r="D869" s="17">
        <v>0</v>
      </c>
      <c r="E869" s="17">
        <v>0</v>
      </c>
      <c r="F869" s="17"/>
      <c r="G869" s="17">
        <v>0</v>
      </c>
      <c r="H869" s="17">
        <v>0</v>
      </c>
      <c r="I869" s="17">
        <v>0</v>
      </c>
      <c r="J869" s="17">
        <v>0</v>
      </c>
      <c r="K869" s="17">
        <v>0</v>
      </c>
      <c r="L869" s="17">
        <v>0</v>
      </c>
      <c r="M869" s="17"/>
      <c r="N869" s="17">
        <v>0</v>
      </c>
      <c r="O869" s="17">
        <v>0</v>
      </c>
      <c r="P869" s="17">
        <v>0</v>
      </c>
      <c r="Q869" s="17">
        <v>0</v>
      </c>
      <c r="R869" s="17">
        <v>0</v>
      </c>
    </row>
    <row r="870" spans="2:18" hidden="1" x14ac:dyDescent="0.3">
      <c r="B870" t="s">
        <v>188</v>
      </c>
      <c r="C870" s="17">
        <v>0</v>
      </c>
      <c r="D870" s="17">
        <v>0</v>
      </c>
      <c r="E870" s="17">
        <v>0</v>
      </c>
      <c r="F870" s="17"/>
      <c r="G870" s="17">
        <v>0</v>
      </c>
      <c r="H870" s="17">
        <v>0</v>
      </c>
      <c r="I870" s="17">
        <v>0</v>
      </c>
      <c r="J870" s="17">
        <v>0</v>
      </c>
      <c r="K870" s="17">
        <v>0</v>
      </c>
      <c r="L870" s="17">
        <v>0</v>
      </c>
      <c r="M870" s="17"/>
      <c r="N870" s="17">
        <v>0</v>
      </c>
      <c r="O870" s="17">
        <v>0</v>
      </c>
      <c r="P870" s="17">
        <v>0</v>
      </c>
      <c r="Q870" s="17">
        <v>0</v>
      </c>
      <c r="R870" s="17">
        <v>0</v>
      </c>
    </row>
    <row r="871" spans="2:18" hidden="1" x14ac:dyDescent="0.3">
      <c r="B871" t="s">
        <v>189</v>
      </c>
      <c r="C871" s="17">
        <v>0</v>
      </c>
      <c r="D871" s="17">
        <v>0</v>
      </c>
      <c r="E871" s="17">
        <v>0</v>
      </c>
      <c r="F871" s="17"/>
      <c r="G871" s="17">
        <v>0</v>
      </c>
      <c r="H871" s="17">
        <v>0</v>
      </c>
      <c r="I871" s="17">
        <v>0</v>
      </c>
      <c r="J871" s="17">
        <v>0</v>
      </c>
      <c r="K871" s="17">
        <v>0</v>
      </c>
      <c r="L871" s="17">
        <v>0</v>
      </c>
      <c r="M871" s="17"/>
      <c r="N871" s="17">
        <v>0</v>
      </c>
      <c r="O871" s="17">
        <v>0</v>
      </c>
      <c r="P871" s="17">
        <v>0</v>
      </c>
      <c r="Q871" s="17">
        <v>0</v>
      </c>
      <c r="R871" s="17">
        <v>0</v>
      </c>
    </row>
    <row r="872" spans="2:18" hidden="1" x14ac:dyDescent="0.3">
      <c r="B872" t="s">
        <v>190</v>
      </c>
      <c r="C872" s="17">
        <v>0</v>
      </c>
      <c r="D872" s="17">
        <v>0</v>
      </c>
      <c r="E872" s="17">
        <v>0</v>
      </c>
      <c r="F872" s="17"/>
      <c r="G872" s="17">
        <v>0</v>
      </c>
      <c r="H872" s="17">
        <v>0</v>
      </c>
      <c r="I872" s="17">
        <v>0</v>
      </c>
      <c r="J872" s="17">
        <v>0</v>
      </c>
      <c r="K872" s="17">
        <v>0</v>
      </c>
      <c r="L872" s="17">
        <v>0</v>
      </c>
      <c r="M872" s="17"/>
      <c r="N872" s="17">
        <v>0</v>
      </c>
      <c r="O872" s="17">
        <v>0</v>
      </c>
      <c r="P872" s="17">
        <v>0</v>
      </c>
      <c r="Q872" s="17">
        <v>0</v>
      </c>
      <c r="R872" s="17">
        <v>0</v>
      </c>
    </row>
    <row r="873" spans="2:18" hidden="1" x14ac:dyDescent="0.3">
      <c r="B873" t="s">
        <v>191</v>
      </c>
      <c r="C873" s="17">
        <v>4.9720756665576297E-3</v>
      </c>
      <c r="D873" s="17">
        <v>2.1048189874907099E-3</v>
      </c>
      <c r="E873" s="17">
        <v>7.7746760217485902E-3</v>
      </c>
      <c r="F873" s="17"/>
      <c r="G873" s="17">
        <v>3.7198765403508301E-3</v>
      </c>
      <c r="H873" s="17">
        <v>5.8384778552528103E-3</v>
      </c>
      <c r="I873" s="17">
        <v>2.8782177108987702E-3</v>
      </c>
      <c r="J873" s="17">
        <v>8.6004256915866197E-3</v>
      </c>
      <c r="K873" s="17">
        <v>3.9410743353992996E-3</v>
      </c>
      <c r="L873" s="17">
        <v>4.5317655097293899E-3</v>
      </c>
      <c r="M873" s="17"/>
      <c r="N873" s="17">
        <v>2.2591657169464298E-3</v>
      </c>
      <c r="O873" s="17">
        <v>4.2919384481952703E-3</v>
      </c>
      <c r="P873" s="17">
        <v>5.3506571944400803E-3</v>
      </c>
      <c r="Q873" s="17">
        <v>4.1705827137541304E-3</v>
      </c>
      <c r="R873" s="17">
        <v>0</v>
      </c>
    </row>
    <row r="874" spans="2:18" hidden="1" x14ac:dyDescent="0.3">
      <c r="B874" t="s">
        <v>192</v>
      </c>
      <c r="C874" s="17">
        <v>0.10135695819856</v>
      </c>
      <c r="D874" s="17">
        <v>0.10511192438223101</v>
      </c>
      <c r="E874" s="17">
        <v>9.7686666090806507E-2</v>
      </c>
      <c r="F874" s="17"/>
      <c r="G874" s="17">
        <v>9.2471674506250406E-2</v>
      </c>
      <c r="H874" s="17">
        <v>7.1032754729850003E-2</v>
      </c>
      <c r="I874" s="17">
        <v>7.3065784682755694E-2</v>
      </c>
      <c r="J874" s="17">
        <v>0.121873912152842</v>
      </c>
      <c r="K874" s="17">
        <v>9.8975450078656699E-2</v>
      </c>
      <c r="L874" s="17">
        <v>0.139794183296782</v>
      </c>
      <c r="M874" s="17"/>
      <c r="N874" s="17">
        <v>0.104208188783141</v>
      </c>
      <c r="O874" s="17">
        <v>0.10910356973735801</v>
      </c>
      <c r="P874" s="17">
        <v>0.10356030095614201</v>
      </c>
      <c r="Q874" s="17">
        <v>9.1442376185723803E-2</v>
      </c>
      <c r="R874" s="17">
        <v>0</v>
      </c>
    </row>
    <row r="875" spans="2:18" hidden="1" x14ac:dyDescent="0.3">
      <c r="B875" t="s">
        <v>193</v>
      </c>
      <c r="C875" s="17">
        <v>4.7940931081982699E-4</v>
      </c>
      <c r="D875" s="17">
        <v>0</v>
      </c>
      <c r="E875" s="17">
        <v>9.4800799422153101E-4</v>
      </c>
      <c r="F875" s="17"/>
      <c r="G875" s="17">
        <v>3.4621954366381501E-3</v>
      </c>
      <c r="H875" s="17">
        <v>0</v>
      </c>
      <c r="I875" s="17">
        <v>0</v>
      </c>
      <c r="J875" s="17">
        <v>0</v>
      </c>
      <c r="K875" s="17">
        <v>0</v>
      </c>
      <c r="L875" s="17">
        <v>0</v>
      </c>
      <c r="M875" s="17"/>
      <c r="N875" s="17">
        <v>2.2516645425853699E-3</v>
      </c>
      <c r="O875" s="17">
        <v>0</v>
      </c>
      <c r="P875" s="17">
        <v>0</v>
      </c>
      <c r="Q875" s="17">
        <v>0</v>
      </c>
      <c r="R875" s="17">
        <v>0</v>
      </c>
    </row>
    <row r="876" spans="2:18" hidden="1" x14ac:dyDescent="0.3">
      <c r="B876" t="s">
        <v>194</v>
      </c>
      <c r="C876" s="17">
        <v>0</v>
      </c>
      <c r="D876" s="17">
        <v>0</v>
      </c>
      <c r="E876" s="17">
        <v>0</v>
      </c>
      <c r="F876" s="17"/>
      <c r="G876" s="17">
        <v>0</v>
      </c>
      <c r="H876" s="17">
        <v>0</v>
      </c>
      <c r="I876" s="17">
        <v>0</v>
      </c>
      <c r="J876" s="17">
        <v>0</v>
      </c>
      <c r="K876" s="17">
        <v>0</v>
      </c>
      <c r="L876" s="17">
        <v>0</v>
      </c>
      <c r="M876" s="17"/>
      <c r="N876" s="17">
        <v>0</v>
      </c>
      <c r="O876" s="17">
        <v>0</v>
      </c>
      <c r="P876" s="17">
        <v>0</v>
      </c>
      <c r="Q876" s="17">
        <v>0</v>
      </c>
      <c r="R876" s="17">
        <v>0</v>
      </c>
    </row>
    <row r="877" spans="2:18" hidden="1" x14ac:dyDescent="0.3">
      <c r="B877" t="s">
        <v>195</v>
      </c>
      <c r="C877" s="17">
        <v>0</v>
      </c>
      <c r="D877" s="17">
        <v>0</v>
      </c>
      <c r="E877" s="17">
        <v>0</v>
      </c>
      <c r="F877" s="17"/>
      <c r="G877" s="17">
        <v>0</v>
      </c>
      <c r="H877" s="17">
        <v>0</v>
      </c>
      <c r="I877" s="17">
        <v>0</v>
      </c>
      <c r="J877" s="17">
        <v>0</v>
      </c>
      <c r="K877" s="17">
        <v>0</v>
      </c>
      <c r="L877" s="17">
        <v>0</v>
      </c>
      <c r="M877" s="17"/>
      <c r="N877" s="17">
        <v>0</v>
      </c>
      <c r="O877" s="17">
        <v>0</v>
      </c>
      <c r="P877" s="17">
        <v>0</v>
      </c>
      <c r="Q877" s="17">
        <v>0</v>
      </c>
      <c r="R877" s="17">
        <v>0</v>
      </c>
    </row>
    <row r="878" spans="2:18" hidden="1" x14ac:dyDescent="0.3">
      <c r="B878" t="s">
        <v>196</v>
      </c>
      <c r="C878" s="17">
        <v>0.14096020307315299</v>
      </c>
      <c r="D878" s="17">
        <v>0.147296406498896</v>
      </c>
      <c r="E878" s="17">
        <v>0.134766880340246</v>
      </c>
      <c r="F878" s="17"/>
      <c r="G878" s="17">
        <v>0.120855476694278</v>
      </c>
      <c r="H878" s="17">
        <v>0.12895748681539701</v>
      </c>
      <c r="I878" s="17">
        <v>0.14836988630686099</v>
      </c>
      <c r="J878" s="17">
        <v>0.15095772615589501</v>
      </c>
      <c r="K878" s="17">
        <v>0.16152840151049</v>
      </c>
      <c r="L878" s="17">
        <v>0.136017128256498</v>
      </c>
      <c r="M878" s="17"/>
      <c r="N878" s="17">
        <v>0.134879125414954</v>
      </c>
      <c r="O878" s="17">
        <v>0.120444463283932</v>
      </c>
      <c r="P878" s="17">
        <v>0.16813134292715701</v>
      </c>
      <c r="Q878" s="17">
        <v>0.147946605298579</v>
      </c>
      <c r="R878" s="17">
        <v>0.118004977320999</v>
      </c>
    </row>
    <row r="879" spans="2:18" hidden="1" x14ac:dyDescent="0.3">
      <c r="B879" t="s">
        <v>197</v>
      </c>
      <c r="C879" s="17">
        <v>4.7156968919851301E-4</v>
      </c>
      <c r="D879" s="17">
        <v>0</v>
      </c>
      <c r="E879" s="17">
        <v>9.3250553358728105E-4</v>
      </c>
      <c r="F879" s="17"/>
      <c r="G879" s="17">
        <v>0</v>
      </c>
      <c r="H879" s="17">
        <v>0</v>
      </c>
      <c r="I879" s="17">
        <v>2.7698850704959998E-3</v>
      </c>
      <c r="J879" s="17">
        <v>0</v>
      </c>
      <c r="K879" s="17">
        <v>0</v>
      </c>
      <c r="L879" s="17">
        <v>0</v>
      </c>
      <c r="M879" s="17"/>
      <c r="N879" s="17">
        <v>0</v>
      </c>
      <c r="O879" s="17">
        <v>0</v>
      </c>
      <c r="P879" s="17">
        <v>1.7370932916914599E-3</v>
      </c>
      <c r="Q879" s="17">
        <v>0</v>
      </c>
      <c r="R879" s="17">
        <v>0</v>
      </c>
    </row>
    <row r="880" spans="2:18" hidden="1" x14ac:dyDescent="0.3">
      <c r="B880" t="s">
        <v>198</v>
      </c>
      <c r="C880" s="17">
        <v>4.86082178150672E-3</v>
      </c>
      <c r="D880" s="17">
        <v>5.9203114552754399E-3</v>
      </c>
      <c r="E880" s="17">
        <v>3.8252234837667098E-3</v>
      </c>
      <c r="F880" s="17"/>
      <c r="G880" s="17">
        <v>1.0242794549438199E-2</v>
      </c>
      <c r="H880" s="17">
        <v>5.6903858018631497E-3</v>
      </c>
      <c r="I880" s="17">
        <v>3.2815021962994402E-3</v>
      </c>
      <c r="J880" s="17">
        <v>5.4619012271315201E-3</v>
      </c>
      <c r="K880" s="17">
        <v>0</v>
      </c>
      <c r="L880" s="17">
        <v>4.6885135683852703E-3</v>
      </c>
      <c r="M880" s="17"/>
      <c r="N880" s="17">
        <v>4.4112471784429202E-3</v>
      </c>
      <c r="O880" s="17">
        <v>4.1211744533875801E-3</v>
      </c>
      <c r="P880" s="17">
        <v>5.3139980800153202E-3</v>
      </c>
      <c r="Q880" s="17">
        <v>1.20191021053929E-2</v>
      </c>
      <c r="R880" s="17">
        <v>0</v>
      </c>
    </row>
    <row r="881" spans="2:18" hidden="1" x14ac:dyDescent="0.3">
      <c r="B881" t="s">
        <v>199</v>
      </c>
      <c r="C881" s="17">
        <v>0</v>
      </c>
      <c r="D881" s="17">
        <v>0</v>
      </c>
      <c r="E881" s="17">
        <v>0</v>
      </c>
      <c r="F881" s="17"/>
      <c r="G881" s="17">
        <v>0</v>
      </c>
      <c r="H881" s="17">
        <v>0</v>
      </c>
      <c r="I881" s="17">
        <v>0</v>
      </c>
      <c r="J881" s="17">
        <v>0</v>
      </c>
      <c r="K881" s="17">
        <v>0</v>
      </c>
      <c r="L881" s="17">
        <v>0</v>
      </c>
      <c r="M881" s="17"/>
      <c r="N881" s="17">
        <v>0</v>
      </c>
      <c r="O881" s="17">
        <v>0</v>
      </c>
      <c r="P881" s="17">
        <v>0</v>
      </c>
      <c r="Q881" s="17">
        <v>0</v>
      </c>
      <c r="R881" s="17">
        <v>0</v>
      </c>
    </row>
    <row r="882" spans="2:18" hidden="1" x14ac:dyDescent="0.3">
      <c r="B882" t="s">
        <v>200</v>
      </c>
      <c r="C882" s="17">
        <v>0</v>
      </c>
      <c r="D882" s="17">
        <v>0</v>
      </c>
      <c r="E882" s="17">
        <v>0</v>
      </c>
      <c r="F882" s="17"/>
      <c r="G882" s="17">
        <v>0</v>
      </c>
      <c r="H882" s="17">
        <v>0</v>
      </c>
      <c r="I882" s="17">
        <v>0</v>
      </c>
      <c r="J882" s="17">
        <v>0</v>
      </c>
      <c r="K882" s="17">
        <v>0</v>
      </c>
      <c r="L882" s="17">
        <v>0</v>
      </c>
      <c r="M882" s="17"/>
      <c r="N882" s="17">
        <v>0</v>
      </c>
      <c r="O882" s="17">
        <v>0</v>
      </c>
      <c r="P882" s="17">
        <v>0</v>
      </c>
      <c r="Q882" s="17">
        <v>0</v>
      </c>
      <c r="R882" s="17">
        <v>0</v>
      </c>
    </row>
    <row r="883" spans="2:18" hidden="1" x14ac:dyDescent="0.3">
      <c r="B883" t="s">
        <v>201</v>
      </c>
      <c r="C883" s="17">
        <v>4.6315076951536301E-4</v>
      </c>
      <c r="D883" s="17">
        <v>9.36986482426854E-4</v>
      </c>
      <c r="E883" s="17">
        <v>0</v>
      </c>
      <c r="F883" s="17"/>
      <c r="G883" s="17">
        <v>0</v>
      </c>
      <c r="H883" s="17">
        <v>0</v>
      </c>
      <c r="I883" s="17">
        <v>0</v>
      </c>
      <c r="J883" s="17">
        <v>0</v>
      </c>
      <c r="K883" s="17">
        <v>0</v>
      </c>
      <c r="L883" s="17">
        <v>2.2124162954420198E-3</v>
      </c>
      <c r="M883" s="17"/>
      <c r="N883" s="17">
        <v>0</v>
      </c>
      <c r="O883" s="17">
        <v>0</v>
      </c>
      <c r="P883" s="17">
        <v>0</v>
      </c>
      <c r="Q883" s="17">
        <v>0</v>
      </c>
      <c r="R883" s="17">
        <v>0</v>
      </c>
    </row>
    <row r="884" spans="2:18" hidden="1" x14ac:dyDescent="0.3">
      <c r="B884" t="s">
        <v>202</v>
      </c>
      <c r="C884" s="17">
        <v>0</v>
      </c>
      <c r="D884" s="17">
        <v>0</v>
      </c>
      <c r="E884" s="17">
        <v>0</v>
      </c>
      <c r="F884" s="17"/>
      <c r="G884" s="17">
        <v>0</v>
      </c>
      <c r="H884" s="17">
        <v>0</v>
      </c>
      <c r="I884" s="17">
        <v>0</v>
      </c>
      <c r="J884" s="17">
        <v>0</v>
      </c>
      <c r="K884" s="17">
        <v>0</v>
      </c>
      <c r="L884" s="17">
        <v>0</v>
      </c>
      <c r="M884" s="17"/>
      <c r="N884" s="17">
        <v>0</v>
      </c>
      <c r="O884" s="17">
        <v>0</v>
      </c>
      <c r="P884" s="17">
        <v>0</v>
      </c>
      <c r="Q884" s="17">
        <v>0</v>
      </c>
      <c r="R884" s="17">
        <v>0</v>
      </c>
    </row>
    <row r="885" spans="2:18" hidden="1" x14ac:dyDescent="0.3">
      <c r="B885" t="s">
        <v>203</v>
      </c>
      <c r="C885" s="17">
        <v>0</v>
      </c>
      <c r="D885" s="17">
        <v>0</v>
      </c>
      <c r="E885" s="17">
        <v>0</v>
      </c>
      <c r="F885" s="17"/>
      <c r="G885" s="17">
        <v>0</v>
      </c>
      <c r="H885" s="17">
        <v>0</v>
      </c>
      <c r="I885" s="17">
        <v>0</v>
      </c>
      <c r="J885" s="17">
        <v>0</v>
      </c>
      <c r="K885" s="17">
        <v>0</v>
      </c>
      <c r="L885" s="17">
        <v>0</v>
      </c>
      <c r="M885" s="17"/>
      <c r="N885" s="17">
        <v>0</v>
      </c>
      <c r="O885" s="17">
        <v>0</v>
      </c>
      <c r="P885" s="17">
        <v>0</v>
      </c>
      <c r="Q885" s="17">
        <v>0</v>
      </c>
      <c r="R885" s="17">
        <v>0</v>
      </c>
    </row>
    <row r="886" spans="2:18" hidden="1" x14ac:dyDescent="0.3">
      <c r="B886" t="s">
        <v>204</v>
      </c>
      <c r="C886" s="17">
        <v>1.0077438871031201E-3</v>
      </c>
      <c r="D886" s="17">
        <v>2.0387365456651699E-3</v>
      </c>
      <c r="E886" s="17">
        <v>0</v>
      </c>
      <c r="F886" s="17"/>
      <c r="G886" s="17">
        <v>0</v>
      </c>
      <c r="H886" s="17">
        <v>3.1413361322119001E-3</v>
      </c>
      <c r="I886" s="17">
        <v>0</v>
      </c>
      <c r="J886" s="17">
        <v>0</v>
      </c>
      <c r="K886" s="17">
        <v>3.35579548219332E-3</v>
      </c>
      <c r="L886" s="17">
        <v>0</v>
      </c>
      <c r="M886" s="17"/>
      <c r="N886" s="17">
        <v>2.21883925016518E-3</v>
      </c>
      <c r="O886" s="17">
        <v>0</v>
      </c>
      <c r="P886" s="17">
        <v>0</v>
      </c>
      <c r="Q886" s="17">
        <v>0</v>
      </c>
      <c r="R886" s="17">
        <v>3.0744269679253401E-2</v>
      </c>
    </row>
    <row r="887" spans="2:18" hidden="1" x14ac:dyDescent="0.3">
      <c r="B887" t="s">
        <v>205</v>
      </c>
      <c r="C887" s="17">
        <v>0</v>
      </c>
      <c r="D887" s="17">
        <v>0</v>
      </c>
      <c r="E887" s="17">
        <v>0</v>
      </c>
      <c r="F887" s="17"/>
      <c r="G887" s="17">
        <v>0</v>
      </c>
      <c r="H887" s="17">
        <v>0</v>
      </c>
      <c r="I887" s="17">
        <v>0</v>
      </c>
      <c r="J887" s="17">
        <v>0</v>
      </c>
      <c r="K887" s="17">
        <v>0</v>
      </c>
      <c r="L887" s="17">
        <v>0</v>
      </c>
      <c r="M887" s="17"/>
      <c r="N887" s="17">
        <v>0</v>
      </c>
      <c r="O887" s="17">
        <v>0</v>
      </c>
      <c r="P887" s="17">
        <v>0</v>
      </c>
      <c r="Q887" s="17">
        <v>0</v>
      </c>
      <c r="R887" s="17">
        <v>0</v>
      </c>
    </row>
    <row r="888" spans="2:18" hidden="1" x14ac:dyDescent="0.3">
      <c r="B888" t="s">
        <v>206</v>
      </c>
      <c r="C888" s="17">
        <v>4.6885122918049902E-4</v>
      </c>
      <c r="D888" s="17">
        <v>0</v>
      </c>
      <c r="E888" s="17">
        <v>9.2712991452673001E-4</v>
      </c>
      <c r="F888" s="17"/>
      <c r="G888" s="17">
        <v>0</v>
      </c>
      <c r="H888" s="17">
        <v>0</v>
      </c>
      <c r="I888" s="17">
        <v>0</v>
      </c>
      <c r="J888" s="17">
        <v>2.74583952465086E-3</v>
      </c>
      <c r="K888" s="17">
        <v>0</v>
      </c>
      <c r="L888" s="17">
        <v>0</v>
      </c>
      <c r="M888" s="17"/>
      <c r="N888" s="17">
        <v>2.20207589770832E-3</v>
      </c>
      <c r="O888" s="17">
        <v>0</v>
      </c>
      <c r="P888" s="17">
        <v>0</v>
      </c>
      <c r="Q888" s="17">
        <v>0</v>
      </c>
      <c r="R888" s="17">
        <v>0</v>
      </c>
    </row>
    <row r="889" spans="2:18" hidden="1" x14ac:dyDescent="0.3">
      <c r="B889" t="s">
        <v>207</v>
      </c>
      <c r="C889" s="17">
        <v>1.45940182042431E-2</v>
      </c>
      <c r="D889" s="17">
        <v>9.2127669264236503E-3</v>
      </c>
      <c r="E889" s="17">
        <v>1.9853922855505898E-2</v>
      </c>
      <c r="F889" s="17"/>
      <c r="G889" s="17">
        <v>1.0117723419567799E-2</v>
      </c>
      <c r="H889" s="17">
        <v>1.8453559957511901E-2</v>
      </c>
      <c r="I889" s="17">
        <v>2.9692121228689101E-3</v>
      </c>
      <c r="J889" s="17">
        <v>1.45815536035352E-2</v>
      </c>
      <c r="K889" s="17">
        <v>3.9799135114350501E-2</v>
      </c>
      <c r="L889" s="17">
        <v>6.9273246236318201E-3</v>
      </c>
      <c r="M889" s="17"/>
      <c r="N889" s="17">
        <v>2.1835306345081101E-2</v>
      </c>
      <c r="O889" s="17">
        <v>1.6936630567944699E-2</v>
      </c>
      <c r="P889" s="17">
        <v>1.08143194966441E-2</v>
      </c>
      <c r="Q889" s="17">
        <v>8.0060867523179206E-3</v>
      </c>
      <c r="R889" s="17">
        <v>0</v>
      </c>
    </row>
    <row r="890" spans="2:18" hidden="1" x14ac:dyDescent="0.3">
      <c r="B890" t="s">
        <v>208</v>
      </c>
      <c r="C890" s="17">
        <v>0</v>
      </c>
      <c r="D890" s="17">
        <v>0</v>
      </c>
      <c r="E890" s="17">
        <v>0</v>
      </c>
      <c r="F890" s="17"/>
      <c r="G890" s="17">
        <v>0</v>
      </c>
      <c r="H890" s="17">
        <v>0</v>
      </c>
      <c r="I890" s="17">
        <v>0</v>
      </c>
      <c r="J890" s="17">
        <v>0</v>
      </c>
      <c r="K890" s="17">
        <v>0</v>
      </c>
      <c r="L890" s="17">
        <v>0</v>
      </c>
      <c r="M890" s="17"/>
      <c r="N890" s="17">
        <v>0</v>
      </c>
      <c r="O890" s="17">
        <v>0</v>
      </c>
      <c r="P890" s="17">
        <v>0</v>
      </c>
      <c r="Q890" s="17">
        <v>0</v>
      </c>
      <c r="R890" s="17">
        <v>0</v>
      </c>
    </row>
    <row r="891" spans="2:18" hidden="1" x14ac:dyDescent="0.3">
      <c r="B891" t="s">
        <v>209</v>
      </c>
      <c r="C891" s="17">
        <v>1.96493219659508E-3</v>
      </c>
      <c r="D891" s="17">
        <v>1.9968977559745998E-3</v>
      </c>
      <c r="E891" s="17">
        <v>1.9336874570763101E-3</v>
      </c>
      <c r="F891" s="17"/>
      <c r="G891" s="17">
        <v>0</v>
      </c>
      <c r="H891" s="17">
        <v>0</v>
      </c>
      <c r="I891" s="17">
        <v>0</v>
      </c>
      <c r="J891" s="17">
        <v>5.5927760924688701E-3</v>
      </c>
      <c r="K891" s="17">
        <v>3.7153292338998798E-3</v>
      </c>
      <c r="L891" s="17">
        <v>2.3260203847293901E-3</v>
      </c>
      <c r="M891" s="17"/>
      <c r="N891" s="17">
        <v>2.4565616037110702E-3</v>
      </c>
      <c r="O891" s="17">
        <v>2.07927407994234E-3</v>
      </c>
      <c r="P891" s="17">
        <v>1.80843299401641E-3</v>
      </c>
      <c r="Q891" s="17">
        <v>3.6839952832888002E-3</v>
      </c>
      <c r="R891" s="17">
        <v>0</v>
      </c>
    </row>
    <row r="892" spans="2:18" hidden="1" x14ac:dyDescent="0.3">
      <c r="B892" t="s">
        <v>210</v>
      </c>
      <c r="C892" s="17">
        <v>2.41646866845866E-2</v>
      </c>
      <c r="D892" s="17">
        <v>2.7212851650444701E-2</v>
      </c>
      <c r="E892" s="17">
        <v>2.1185257504644998E-2</v>
      </c>
      <c r="F892" s="17"/>
      <c r="G892" s="17">
        <v>4.9304440113151798E-2</v>
      </c>
      <c r="H892" s="17">
        <v>2.1302029080496301E-2</v>
      </c>
      <c r="I892" s="17">
        <v>2.43848687139397E-2</v>
      </c>
      <c r="J892" s="17">
        <v>2.1974442516172199E-2</v>
      </c>
      <c r="K892" s="17">
        <v>1.3485689841324399E-2</v>
      </c>
      <c r="L892" s="17">
        <v>1.86550212196364E-2</v>
      </c>
      <c r="M892" s="17"/>
      <c r="N892" s="17">
        <v>1.81561582361623E-2</v>
      </c>
      <c r="O892" s="17">
        <v>2.3197056331423702E-2</v>
      </c>
      <c r="P892" s="17">
        <v>2.36008342071473E-2</v>
      </c>
      <c r="Q892" s="17">
        <v>3.5994817304170902E-2</v>
      </c>
      <c r="R892" s="17">
        <v>5.4291082289804199E-2</v>
      </c>
    </row>
    <row r="893" spans="2:18" hidden="1" x14ac:dyDescent="0.3">
      <c r="B893" t="s">
        <v>211</v>
      </c>
      <c r="C893" s="17">
        <v>0</v>
      </c>
      <c r="D893" s="17">
        <v>0</v>
      </c>
      <c r="E893" s="17">
        <v>0</v>
      </c>
      <c r="F893" s="17"/>
      <c r="G893" s="17">
        <v>0</v>
      </c>
      <c r="H893" s="17">
        <v>0</v>
      </c>
      <c r="I893" s="17">
        <v>0</v>
      </c>
      <c r="J893" s="17">
        <v>0</v>
      </c>
      <c r="K893" s="17">
        <v>0</v>
      </c>
      <c r="L893" s="17">
        <v>0</v>
      </c>
      <c r="M893" s="17"/>
      <c r="N893" s="17">
        <v>0</v>
      </c>
      <c r="O893" s="17">
        <v>0</v>
      </c>
      <c r="P893" s="17">
        <v>0</v>
      </c>
      <c r="Q893" s="17">
        <v>0</v>
      </c>
      <c r="R893" s="17">
        <v>0</v>
      </c>
    </row>
    <row r="894" spans="2:18" hidden="1" x14ac:dyDescent="0.3">
      <c r="B894" t="s">
        <v>212</v>
      </c>
      <c r="C894" s="17">
        <v>0</v>
      </c>
      <c r="D894" s="17">
        <v>0</v>
      </c>
      <c r="E894" s="17">
        <v>0</v>
      </c>
      <c r="F894" s="17"/>
      <c r="G894" s="17">
        <v>0</v>
      </c>
      <c r="H894" s="17">
        <v>0</v>
      </c>
      <c r="I894" s="17">
        <v>0</v>
      </c>
      <c r="J894" s="17">
        <v>0</v>
      </c>
      <c r="K894" s="17">
        <v>0</v>
      </c>
      <c r="L894" s="17">
        <v>0</v>
      </c>
      <c r="M894" s="17"/>
      <c r="N894" s="17">
        <v>0</v>
      </c>
      <c r="O894" s="17">
        <v>0</v>
      </c>
      <c r="P894" s="17">
        <v>0</v>
      </c>
      <c r="Q894" s="17">
        <v>0</v>
      </c>
      <c r="R894" s="17">
        <v>0</v>
      </c>
    </row>
    <row r="895" spans="2:18" hidden="1" x14ac:dyDescent="0.3">
      <c r="B895" t="s">
        <v>213</v>
      </c>
      <c r="C895" s="17">
        <v>0</v>
      </c>
      <c r="D895" s="17">
        <v>0</v>
      </c>
      <c r="E895" s="17">
        <v>0</v>
      </c>
      <c r="F895" s="17"/>
      <c r="G895" s="17">
        <v>0</v>
      </c>
      <c r="H895" s="17">
        <v>0</v>
      </c>
      <c r="I895" s="17">
        <v>0</v>
      </c>
      <c r="J895" s="17">
        <v>0</v>
      </c>
      <c r="K895" s="17">
        <v>0</v>
      </c>
      <c r="L895" s="17">
        <v>0</v>
      </c>
      <c r="M895" s="17"/>
      <c r="N895" s="17">
        <v>0</v>
      </c>
      <c r="O895" s="17">
        <v>0</v>
      </c>
      <c r="P895" s="17">
        <v>0</v>
      </c>
      <c r="Q895" s="17">
        <v>0</v>
      </c>
      <c r="R895" s="17">
        <v>0</v>
      </c>
    </row>
    <row r="896" spans="2:18" hidden="1" x14ac:dyDescent="0.3">
      <c r="B896" t="s">
        <v>214</v>
      </c>
      <c r="C896" s="17">
        <v>6.3083096975409302E-3</v>
      </c>
      <c r="D896" s="17">
        <v>4.9548025095790104E-3</v>
      </c>
      <c r="E896" s="17">
        <v>7.6312954467519399E-3</v>
      </c>
      <c r="F896" s="17"/>
      <c r="G896" s="17">
        <v>3.2510814249717699E-3</v>
      </c>
      <c r="H896" s="17">
        <v>5.8944175781276897E-3</v>
      </c>
      <c r="I896" s="17">
        <v>6.1134573215118997E-3</v>
      </c>
      <c r="J896" s="17">
        <v>0</v>
      </c>
      <c r="K896" s="17">
        <v>1.36971642025278E-2</v>
      </c>
      <c r="L896" s="17">
        <v>9.0024572798355195E-3</v>
      </c>
      <c r="M896" s="17"/>
      <c r="N896" s="17">
        <v>8.9335450470618E-3</v>
      </c>
      <c r="O896" s="17">
        <v>4.0526220290418103E-3</v>
      </c>
      <c r="P896" s="17">
        <v>7.2235590183118798E-3</v>
      </c>
      <c r="Q896" s="17">
        <v>0</v>
      </c>
      <c r="R896" s="17">
        <v>0</v>
      </c>
    </row>
    <row r="897" spans="2:18" hidden="1" x14ac:dyDescent="0.3">
      <c r="B897" t="s">
        <v>215</v>
      </c>
      <c r="C897" s="17">
        <v>5.0155173087872099E-3</v>
      </c>
      <c r="D897" s="17">
        <v>7.1199053910049699E-3</v>
      </c>
      <c r="E897" s="17">
        <v>2.9585829471930301E-3</v>
      </c>
      <c r="F897" s="17"/>
      <c r="G897" s="17">
        <v>3.4652387188353799E-3</v>
      </c>
      <c r="H897" s="17">
        <v>6.4041144190318099E-3</v>
      </c>
      <c r="I897" s="17">
        <v>6.2103239519749002E-3</v>
      </c>
      <c r="J897" s="17">
        <v>5.43391918841429E-3</v>
      </c>
      <c r="K897" s="17">
        <v>3.54686687984016E-3</v>
      </c>
      <c r="L897" s="17">
        <v>4.5852568081138799E-3</v>
      </c>
      <c r="M897" s="17"/>
      <c r="N897" s="17">
        <v>6.7133747279329798E-3</v>
      </c>
      <c r="O897" s="17">
        <v>4.3398892374450597E-3</v>
      </c>
      <c r="P897" s="17">
        <v>0</v>
      </c>
      <c r="Q897" s="17">
        <v>1.27990395724578E-2</v>
      </c>
      <c r="R897" s="17">
        <v>0</v>
      </c>
    </row>
    <row r="898" spans="2:18" hidden="1" x14ac:dyDescent="0.3">
      <c r="B898" t="s">
        <v>216</v>
      </c>
      <c r="C898" s="17">
        <v>1.7146972196074101E-2</v>
      </c>
      <c r="D898" s="17">
        <v>1.5334517769127099E-2</v>
      </c>
      <c r="E898" s="17">
        <v>1.8918555974329399E-2</v>
      </c>
      <c r="F898" s="17"/>
      <c r="G898" s="17">
        <v>1.7207662943508398E-2</v>
      </c>
      <c r="H898" s="17">
        <v>1.24727951364942E-2</v>
      </c>
      <c r="I898" s="17">
        <v>1.22182632482779E-2</v>
      </c>
      <c r="J898" s="17">
        <v>2.0661623885321102E-2</v>
      </c>
      <c r="K898" s="17">
        <v>2.1881190891605999E-2</v>
      </c>
      <c r="L898" s="17">
        <v>1.8869731505279101E-2</v>
      </c>
      <c r="M898" s="17"/>
      <c r="N898" s="17">
        <v>2.6223729002975399E-2</v>
      </c>
      <c r="O898" s="17">
        <v>1.0975296251455101E-2</v>
      </c>
      <c r="P898" s="17">
        <v>9.0774092882973702E-3</v>
      </c>
      <c r="Q898" s="17">
        <v>1.9523427989626901E-2</v>
      </c>
      <c r="R898" s="17">
        <v>3.28158729884881E-2</v>
      </c>
    </row>
    <row r="899" spans="2:18" hidden="1" x14ac:dyDescent="0.3">
      <c r="B899" t="s">
        <v>217</v>
      </c>
      <c r="C899" s="17">
        <v>0</v>
      </c>
      <c r="D899" s="17">
        <v>0</v>
      </c>
      <c r="E899" s="17">
        <v>0</v>
      </c>
      <c r="F899" s="17"/>
      <c r="G899" s="17">
        <v>0</v>
      </c>
      <c r="H899" s="17">
        <v>0</v>
      </c>
      <c r="I899" s="17">
        <v>0</v>
      </c>
      <c r="J899" s="17">
        <v>0</v>
      </c>
      <c r="K899" s="17">
        <v>0</v>
      </c>
      <c r="L899" s="17">
        <v>0</v>
      </c>
      <c r="M899" s="17"/>
      <c r="N899" s="17">
        <v>0</v>
      </c>
      <c r="O899" s="17">
        <v>0</v>
      </c>
      <c r="P899" s="17">
        <v>0</v>
      </c>
      <c r="Q899" s="17">
        <v>0</v>
      </c>
      <c r="R899" s="17">
        <v>0</v>
      </c>
    </row>
    <row r="900" spans="2:18" hidden="1" x14ac:dyDescent="0.3">
      <c r="B900" t="s">
        <v>218</v>
      </c>
      <c r="C900" s="17">
        <v>6.4698710249780703E-2</v>
      </c>
      <c r="D900" s="17">
        <v>7.9657191491462095E-2</v>
      </c>
      <c r="E900" s="17">
        <v>5.0077541120724399E-2</v>
      </c>
      <c r="F900" s="17"/>
      <c r="G900" s="17">
        <v>4.4687571828702401E-2</v>
      </c>
      <c r="H900" s="17">
        <v>8.4092163538367806E-2</v>
      </c>
      <c r="I900" s="17">
        <v>7.8493985676010306E-2</v>
      </c>
      <c r="J900" s="17">
        <v>6.9189203563033097E-2</v>
      </c>
      <c r="K900" s="17">
        <v>7.6425619145273002E-2</v>
      </c>
      <c r="L900" s="17">
        <v>3.9380199975064901E-2</v>
      </c>
      <c r="M900" s="17"/>
      <c r="N900" s="17">
        <v>7.2768393466849796E-2</v>
      </c>
      <c r="O900" s="17">
        <v>5.1128130459178897E-2</v>
      </c>
      <c r="P900" s="17">
        <v>7.2597417562888802E-2</v>
      </c>
      <c r="Q900" s="17">
        <v>7.0401222588575299E-2</v>
      </c>
      <c r="R900" s="17">
        <v>9.2644199032697702E-2</v>
      </c>
    </row>
    <row r="901" spans="2:18" hidden="1" x14ac:dyDescent="0.3">
      <c r="B901" t="s">
        <v>219</v>
      </c>
      <c r="C901" s="17">
        <v>0</v>
      </c>
      <c r="D901" s="17">
        <v>0</v>
      </c>
      <c r="E901" s="17">
        <v>0</v>
      </c>
      <c r="F901" s="17"/>
      <c r="G901" s="17">
        <v>0</v>
      </c>
      <c r="H901" s="17">
        <v>0</v>
      </c>
      <c r="I901" s="17">
        <v>0</v>
      </c>
      <c r="J901" s="17">
        <v>0</v>
      </c>
      <c r="K901" s="17">
        <v>0</v>
      </c>
      <c r="L901" s="17">
        <v>0</v>
      </c>
      <c r="M901" s="17"/>
      <c r="N901" s="17">
        <v>0</v>
      </c>
      <c r="O901" s="17">
        <v>0</v>
      </c>
      <c r="P901" s="17">
        <v>0</v>
      </c>
      <c r="Q901" s="17">
        <v>0</v>
      </c>
      <c r="R901" s="17">
        <v>0</v>
      </c>
    </row>
    <row r="902" spans="2:18" hidden="1" x14ac:dyDescent="0.3">
      <c r="B902" t="s">
        <v>220</v>
      </c>
      <c r="C902" s="17">
        <v>0</v>
      </c>
      <c r="D902" s="17">
        <v>0</v>
      </c>
      <c r="E902" s="17">
        <v>0</v>
      </c>
      <c r="F902" s="17"/>
      <c r="G902" s="17">
        <v>0</v>
      </c>
      <c r="H902" s="17">
        <v>0</v>
      </c>
      <c r="I902" s="17">
        <v>0</v>
      </c>
      <c r="J902" s="17">
        <v>0</v>
      </c>
      <c r="K902" s="17">
        <v>0</v>
      </c>
      <c r="L902" s="17">
        <v>0</v>
      </c>
      <c r="M902" s="17"/>
      <c r="N902" s="17">
        <v>0</v>
      </c>
      <c r="O902" s="17">
        <v>0</v>
      </c>
      <c r="P902" s="17">
        <v>0</v>
      </c>
      <c r="Q902" s="17">
        <v>0</v>
      </c>
      <c r="R902" s="17">
        <v>0</v>
      </c>
    </row>
    <row r="903" spans="2:18" hidden="1" x14ac:dyDescent="0.3">
      <c r="B903" t="s">
        <v>221</v>
      </c>
      <c r="C903" s="17">
        <v>4.7656510829600202E-4</v>
      </c>
      <c r="D903" s="17">
        <v>0</v>
      </c>
      <c r="E903" s="17">
        <v>9.4238372562908403E-4</v>
      </c>
      <c r="F903" s="17"/>
      <c r="G903" s="17">
        <v>0</v>
      </c>
      <c r="H903" s="17">
        <v>2.7965354509729302E-3</v>
      </c>
      <c r="I903" s="17">
        <v>0</v>
      </c>
      <c r="J903" s="17">
        <v>0</v>
      </c>
      <c r="K903" s="17">
        <v>0</v>
      </c>
      <c r="L903" s="17">
        <v>0</v>
      </c>
      <c r="M903" s="17"/>
      <c r="N903" s="17">
        <v>2.2383060411330898E-3</v>
      </c>
      <c r="O903" s="17">
        <v>0</v>
      </c>
      <c r="P903" s="17">
        <v>0</v>
      </c>
      <c r="Q903" s="17">
        <v>0</v>
      </c>
      <c r="R903" s="17">
        <v>0</v>
      </c>
    </row>
    <row r="904" spans="2:18" hidden="1" x14ac:dyDescent="0.3">
      <c r="B904" t="s">
        <v>222</v>
      </c>
      <c r="C904" s="17">
        <v>0</v>
      </c>
      <c r="D904" s="17">
        <v>0</v>
      </c>
      <c r="E904" s="17">
        <v>0</v>
      </c>
      <c r="F904" s="17"/>
      <c r="G904" s="17">
        <v>0</v>
      </c>
      <c r="H904" s="17">
        <v>0</v>
      </c>
      <c r="I904" s="17">
        <v>0</v>
      </c>
      <c r="J904" s="17">
        <v>0</v>
      </c>
      <c r="K904" s="17">
        <v>0</v>
      </c>
      <c r="L904" s="17">
        <v>0</v>
      </c>
      <c r="M904" s="17"/>
      <c r="N904" s="17">
        <v>0</v>
      </c>
      <c r="O904" s="17">
        <v>0</v>
      </c>
      <c r="P904" s="17">
        <v>0</v>
      </c>
      <c r="Q904" s="17">
        <v>0</v>
      </c>
      <c r="R904" s="17">
        <v>0</v>
      </c>
    </row>
    <row r="905" spans="2:18" hidden="1" x14ac:dyDescent="0.3">
      <c r="B905" t="s">
        <v>223</v>
      </c>
      <c r="C905" s="17">
        <v>0</v>
      </c>
      <c r="D905" s="17">
        <v>0</v>
      </c>
      <c r="E905" s="17">
        <v>0</v>
      </c>
      <c r="F905" s="17"/>
      <c r="G905" s="17">
        <v>0</v>
      </c>
      <c r="H905" s="17">
        <v>0</v>
      </c>
      <c r="I905" s="17">
        <v>0</v>
      </c>
      <c r="J905" s="17">
        <v>0</v>
      </c>
      <c r="K905" s="17">
        <v>0</v>
      </c>
      <c r="L905" s="17">
        <v>0</v>
      </c>
      <c r="M905" s="17"/>
      <c r="N905" s="17">
        <v>0</v>
      </c>
      <c r="O905" s="17">
        <v>0</v>
      </c>
      <c r="P905" s="17">
        <v>0</v>
      </c>
      <c r="Q905" s="17">
        <v>0</v>
      </c>
      <c r="R905" s="17">
        <v>0</v>
      </c>
    </row>
    <row r="906" spans="2:18" hidden="1" x14ac:dyDescent="0.3">
      <c r="B906" t="s">
        <v>224</v>
      </c>
      <c r="C906" s="17">
        <v>0</v>
      </c>
      <c r="D906" s="17">
        <v>0</v>
      </c>
      <c r="E906" s="17">
        <v>0</v>
      </c>
      <c r="F906" s="17"/>
      <c r="G906" s="17">
        <v>0</v>
      </c>
      <c r="H906" s="17">
        <v>0</v>
      </c>
      <c r="I906" s="17">
        <v>0</v>
      </c>
      <c r="J906" s="17">
        <v>0</v>
      </c>
      <c r="K906" s="17">
        <v>0</v>
      </c>
      <c r="L906" s="17">
        <v>0</v>
      </c>
      <c r="M906" s="17"/>
      <c r="N906" s="17">
        <v>0</v>
      </c>
      <c r="O906" s="17">
        <v>0</v>
      </c>
      <c r="P906" s="17">
        <v>0</v>
      </c>
      <c r="Q906" s="17">
        <v>0</v>
      </c>
      <c r="R906" s="17">
        <v>0</v>
      </c>
    </row>
    <row r="907" spans="2:18" hidden="1" x14ac:dyDescent="0.3">
      <c r="B907" t="s">
        <v>225</v>
      </c>
      <c r="C907" s="17">
        <v>4.7179617171551601E-4</v>
      </c>
      <c r="D907" s="17">
        <v>9.5447673728525097E-4</v>
      </c>
      <c r="E907" s="17">
        <v>0</v>
      </c>
      <c r="F907" s="17"/>
      <c r="G907" s="17">
        <v>3.40721491191625E-3</v>
      </c>
      <c r="H907" s="17">
        <v>0</v>
      </c>
      <c r="I907" s="17">
        <v>0</v>
      </c>
      <c r="J907" s="17">
        <v>0</v>
      </c>
      <c r="K907" s="17">
        <v>0</v>
      </c>
      <c r="L907" s="17">
        <v>0</v>
      </c>
      <c r="M907" s="17"/>
      <c r="N907" s="17">
        <v>2.21590754956905E-3</v>
      </c>
      <c r="O907" s="17">
        <v>0</v>
      </c>
      <c r="P907" s="17">
        <v>0</v>
      </c>
      <c r="Q907" s="17">
        <v>0</v>
      </c>
      <c r="R907" s="17">
        <v>0</v>
      </c>
    </row>
    <row r="908" spans="2:18" hidden="1" x14ac:dyDescent="0.3">
      <c r="B908" t="s">
        <v>226</v>
      </c>
      <c r="C908" s="17">
        <v>4.7983071332222799E-4</v>
      </c>
      <c r="D908" s="17">
        <v>9.7073117833014705E-4</v>
      </c>
      <c r="E908" s="17">
        <v>0</v>
      </c>
      <c r="F908" s="17"/>
      <c r="G908" s="17">
        <v>3.4652387188353799E-3</v>
      </c>
      <c r="H908" s="17">
        <v>0</v>
      </c>
      <c r="I908" s="17">
        <v>0</v>
      </c>
      <c r="J908" s="17">
        <v>0</v>
      </c>
      <c r="K908" s="17">
        <v>0</v>
      </c>
      <c r="L908" s="17">
        <v>0</v>
      </c>
      <c r="M908" s="17"/>
      <c r="N908" s="17">
        <v>2.2536437637882198E-3</v>
      </c>
      <c r="O908" s="17">
        <v>0</v>
      </c>
      <c r="P908" s="17">
        <v>0</v>
      </c>
      <c r="Q908" s="17">
        <v>0</v>
      </c>
      <c r="R908" s="17">
        <v>0</v>
      </c>
    </row>
    <row r="909" spans="2:18" hidden="1" x14ac:dyDescent="0.3">
      <c r="B909" t="s">
        <v>227</v>
      </c>
      <c r="C909" s="17">
        <v>9.4850505329679795E-4</v>
      </c>
      <c r="D909" s="17">
        <v>9.52757146304707E-4</v>
      </c>
      <c r="E909" s="17">
        <v>9.4434884452020802E-4</v>
      </c>
      <c r="F909" s="17"/>
      <c r="G909" s="17">
        <v>0</v>
      </c>
      <c r="H909" s="17">
        <v>2.8023669657741201E-3</v>
      </c>
      <c r="I909" s="17">
        <v>0</v>
      </c>
      <c r="J909" s="17">
        <v>2.7581086644752699E-3</v>
      </c>
      <c r="K909" s="17">
        <v>0</v>
      </c>
      <c r="L909" s="17">
        <v>0</v>
      </c>
      <c r="M909" s="17"/>
      <c r="N909" s="17">
        <v>0</v>
      </c>
      <c r="O909" s="17">
        <v>4.0502546647408098E-3</v>
      </c>
      <c r="P909" s="17">
        <v>0</v>
      </c>
      <c r="Q909" s="17">
        <v>0</v>
      </c>
      <c r="R909" s="17">
        <v>0</v>
      </c>
    </row>
    <row r="910" spans="2:18" hidden="1" x14ac:dyDescent="0.3">
      <c r="B910" t="s">
        <v>228</v>
      </c>
      <c r="C910" s="17">
        <v>4.8173470510608901E-4</v>
      </c>
      <c r="D910" s="17">
        <v>0</v>
      </c>
      <c r="E910" s="17">
        <v>9.5260634540775301E-4</v>
      </c>
      <c r="F910" s="17"/>
      <c r="G910" s="17">
        <v>0</v>
      </c>
      <c r="H910" s="17">
        <v>0</v>
      </c>
      <c r="I910" s="17">
        <v>2.82959188891261E-3</v>
      </c>
      <c r="J910" s="17">
        <v>0</v>
      </c>
      <c r="K910" s="17">
        <v>0</v>
      </c>
      <c r="L910" s="17">
        <v>0</v>
      </c>
      <c r="M910" s="17"/>
      <c r="N910" s="17">
        <v>2.26258633267943E-3</v>
      </c>
      <c r="O910" s="17">
        <v>0</v>
      </c>
      <c r="P910" s="17">
        <v>0</v>
      </c>
      <c r="Q910" s="17">
        <v>0</v>
      </c>
      <c r="R910" s="17">
        <v>0</v>
      </c>
    </row>
    <row r="911" spans="2:18" hidden="1" x14ac:dyDescent="0.3">
      <c r="B911" t="s">
        <v>229</v>
      </c>
      <c r="C911" s="17">
        <v>0</v>
      </c>
      <c r="D911" s="17">
        <v>0</v>
      </c>
      <c r="E911" s="17">
        <v>0</v>
      </c>
      <c r="F911" s="17"/>
      <c r="G911" s="17">
        <v>0</v>
      </c>
      <c r="H911" s="17">
        <v>0</v>
      </c>
      <c r="I911" s="17">
        <v>0</v>
      </c>
      <c r="J911" s="17">
        <v>0</v>
      </c>
      <c r="K911" s="17">
        <v>0</v>
      </c>
      <c r="L911" s="17">
        <v>0</v>
      </c>
      <c r="M911" s="17"/>
      <c r="N911" s="17">
        <v>0</v>
      </c>
      <c r="O911" s="17">
        <v>0</v>
      </c>
      <c r="P911" s="17">
        <v>0</v>
      </c>
      <c r="Q911" s="17">
        <v>0</v>
      </c>
      <c r="R911" s="17">
        <v>0</v>
      </c>
    </row>
    <row r="912" spans="2:18" hidden="1" x14ac:dyDescent="0.3">
      <c r="B912" t="s">
        <v>230</v>
      </c>
      <c r="C912" s="17">
        <v>0</v>
      </c>
      <c r="D912" s="17">
        <v>0</v>
      </c>
      <c r="E912" s="17">
        <v>0</v>
      </c>
      <c r="F912" s="17"/>
      <c r="G912" s="17">
        <v>0</v>
      </c>
      <c r="H912" s="17">
        <v>0</v>
      </c>
      <c r="I912" s="17">
        <v>0</v>
      </c>
      <c r="J912" s="17">
        <v>0</v>
      </c>
      <c r="K912" s="17">
        <v>0</v>
      </c>
      <c r="L912" s="17">
        <v>0</v>
      </c>
      <c r="M912" s="17"/>
      <c r="N912" s="17">
        <v>0</v>
      </c>
      <c r="O912" s="17">
        <v>0</v>
      </c>
      <c r="P912" s="17">
        <v>0</v>
      </c>
      <c r="Q912" s="17">
        <v>0</v>
      </c>
      <c r="R912" s="17">
        <v>0</v>
      </c>
    </row>
    <row r="913" spans="2:18" hidden="1" x14ac:dyDescent="0.3">
      <c r="B913" t="s">
        <v>231</v>
      </c>
      <c r="C913" s="17">
        <v>0</v>
      </c>
      <c r="D913" s="17">
        <v>0</v>
      </c>
      <c r="E913" s="17">
        <v>0</v>
      </c>
      <c r="F913" s="17"/>
      <c r="G913" s="17">
        <v>0</v>
      </c>
      <c r="H913" s="17">
        <v>0</v>
      </c>
      <c r="I913" s="17">
        <v>0</v>
      </c>
      <c r="J913" s="17">
        <v>0</v>
      </c>
      <c r="K913" s="17">
        <v>0</v>
      </c>
      <c r="L913" s="17">
        <v>0</v>
      </c>
      <c r="M913" s="17"/>
      <c r="N913" s="17">
        <v>0</v>
      </c>
      <c r="O913" s="17">
        <v>0</v>
      </c>
      <c r="P913" s="17">
        <v>0</v>
      </c>
      <c r="Q913" s="17">
        <v>0</v>
      </c>
      <c r="R913" s="17">
        <v>0</v>
      </c>
    </row>
    <row r="914" spans="2:18" hidden="1" x14ac:dyDescent="0.3">
      <c r="B914" t="s">
        <v>232</v>
      </c>
      <c r="C914" s="17">
        <v>0</v>
      </c>
      <c r="D914" s="17">
        <v>0</v>
      </c>
      <c r="E914" s="17">
        <v>0</v>
      </c>
      <c r="F914" s="17"/>
      <c r="G914" s="17">
        <v>0</v>
      </c>
      <c r="H914" s="17">
        <v>0</v>
      </c>
      <c r="I914" s="17">
        <v>0</v>
      </c>
      <c r="J914" s="17">
        <v>0</v>
      </c>
      <c r="K914" s="17">
        <v>0</v>
      </c>
      <c r="L914" s="17">
        <v>0</v>
      </c>
      <c r="M914" s="17"/>
      <c r="N914" s="17">
        <v>0</v>
      </c>
      <c r="O914" s="17">
        <v>0</v>
      </c>
      <c r="P914" s="17">
        <v>0</v>
      </c>
      <c r="Q914" s="17">
        <v>0</v>
      </c>
      <c r="R914" s="17">
        <v>0</v>
      </c>
    </row>
    <row r="915" spans="2:18" hidden="1" x14ac:dyDescent="0.3">
      <c r="B915" t="s">
        <v>233</v>
      </c>
      <c r="C915" s="17">
        <v>0</v>
      </c>
      <c r="D915" s="17">
        <v>0</v>
      </c>
      <c r="E915" s="17">
        <v>0</v>
      </c>
      <c r="F915" s="17"/>
      <c r="G915" s="17">
        <v>0</v>
      </c>
      <c r="H915" s="17">
        <v>0</v>
      </c>
      <c r="I915" s="17">
        <v>0</v>
      </c>
      <c r="J915" s="17">
        <v>0</v>
      </c>
      <c r="K915" s="17">
        <v>0</v>
      </c>
      <c r="L915" s="17">
        <v>0</v>
      </c>
      <c r="M915" s="17"/>
      <c r="N915" s="17">
        <v>0</v>
      </c>
      <c r="O915" s="17">
        <v>0</v>
      </c>
      <c r="P915" s="17">
        <v>0</v>
      </c>
      <c r="Q915" s="17">
        <v>0</v>
      </c>
      <c r="R915" s="17">
        <v>0</v>
      </c>
    </row>
    <row r="916" spans="2:18" hidden="1" x14ac:dyDescent="0.3">
      <c r="B916" t="s">
        <v>234</v>
      </c>
      <c r="C916" s="17">
        <v>9.4417070115365698E-4</v>
      </c>
      <c r="D916" s="17">
        <v>9.1503785102628997E-4</v>
      </c>
      <c r="E916" s="17">
        <v>9.7264660870346705E-4</v>
      </c>
      <c r="F916" s="17"/>
      <c r="G916" s="17">
        <v>3.2664291220466102E-3</v>
      </c>
      <c r="H916" s="17">
        <v>0</v>
      </c>
      <c r="I916" s="17">
        <v>0</v>
      </c>
      <c r="J916" s="17">
        <v>2.88064429790179E-3</v>
      </c>
      <c r="K916" s="17">
        <v>0</v>
      </c>
      <c r="L916" s="17">
        <v>0</v>
      </c>
      <c r="M916" s="17"/>
      <c r="N916" s="17">
        <v>2.3101850349710501E-3</v>
      </c>
      <c r="O916" s="17">
        <v>1.9313936783215001E-3</v>
      </c>
      <c r="P916" s="17">
        <v>0</v>
      </c>
      <c r="Q916" s="17">
        <v>0</v>
      </c>
      <c r="R916" s="17">
        <v>0</v>
      </c>
    </row>
    <row r="917" spans="2:18" hidden="1" x14ac:dyDescent="0.3">
      <c r="B917" t="s">
        <v>235</v>
      </c>
      <c r="C917" s="17">
        <v>0</v>
      </c>
      <c r="D917" s="17">
        <v>0</v>
      </c>
      <c r="E917" s="17">
        <v>0</v>
      </c>
      <c r="F917" s="17"/>
      <c r="G917" s="17">
        <v>0</v>
      </c>
      <c r="H917" s="17">
        <v>0</v>
      </c>
      <c r="I917" s="17">
        <v>0</v>
      </c>
      <c r="J917" s="17">
        <v>0</v>
      </c>
      <c r="K917" s="17">
        <v>0</v>
      </c>
      <c r="L917" s="17">
        <v>0</v>
      </c>
      <c r="M917" s="17"/>
      <c r="N917" s="17">
        <v>0</v>
      </c>
      <c r="O917" s="17">
        <v>0</v>
      </c>
      <c r="P917" s="17">
        <v>0</v>
      </c>
      <c r="Q917" s="17">
        <v>0</v>
      </c>
      <c r="R917" s="17">
        <v>0</v>
      </c>
    </row>
    <row r="918" spans="2:18" hidden="1" x14ac:dyDescent="0.3">
      <c r="B918" t="s">
        <v>236</v>
      </c>
      <c r="C918" s="17">
        <v>0</v>
      </c>
      <c r="D918" s="17">
        <v>0</v>
      </c>
      <c r="E918" s="17">
        <v>0</v>
      </c>
      <c r="F918" s="17"/>
      <c r="G918" s="17">
        <v>0</v>
      </c>
      <c r="H918" s="17">
        <v>0</v>
      </c>
      <c r="I918" s="17">
        <v>0</v>
      </c>
      <c r="J918" s="17">
        <v>0</v>
      </c>
      <c r="K918" s="17">
        <v>0</v>
      </c>
      <c r="L918" s="17">
        <v>0</v>
      </c>
      <c r="M918" s="17"/>
      <c r="N918" s="17">
        <v>0</v>
      </c>
      <c r="O918" s="17">
        <v>0</v>
      </c>
      <c r="P918" s="17">
        <v>0</v>
      </c>
      <c r="Q918" s="17">
        <v>0</v>
      </c>
      <c r="R918" s="17">
        <v>0</v>
      </c>
    </row>
    <row r="919" spans="2:18" hidden="1" x14ac:dyDescent="0.3">
      <c r="B919" t="s">
        <v>237</v>
      </c>
      <c r="C919" s="17">
        <v>0</v>
      </c>
      <c r="D919" s="17">
        <v>0</v>
      </c>
      <c r="E919" s="17">
        <v>0</v>
      </c>
      <c r="F919" s="17"/>
      <c r="G919" s="17">
        <v>0</v>
      </c>
      <c r="H919" s="17">
        <v>0</v>
      </c>
      <c r="I919" s="17">
        <v>0</v>
      </c>
      <c r="J919" s="17">
        <v>0</v>
      </c>
      <c r="K919" s="17">
        <v>0</v>
      </c>
      <c r="L919" s="17">
        <v>0</v>
      </c>
      <c r="M919" s="17"/>
      <c r="N919" s="17">
        <v>0</v>
      </c>
      <c r="O919" s="17">
        <v>0</v>
      </c>
      <c r="P919" s="17">
        <v>0</v>
      </c>
      <c r="Q919" s="17">
        <v>0</v>
      </c>
      <c r="R919" s="17">
        <v>0</v>
      </c>
    </row>
    <row r="920" spans="2:18" hidden="1" x14ac:dyDescent="0.3">
      <c r="B920" t="s">
        <v>238</v>
      </c>
      <c r="C920" s="17">
        <v>0</v>
      </c>
      <c r="D920" s="17">
        <v>0</v>
      </c>
      <c r="E920" s="17">
        <v>0</v>
      </c>
      <c r="F920" s="17"/>
      <c r="G920" s="17">
        <v>0</v>
      </c>
      <c r="H920" s="17">
        <v>0</v>
      </c>
      <c r="I920" s="17">
        <v>0</v>
      </c>
      <c r="J920" s="17">
        <v>0</v>
      </c>
      <c r="K920" s="17">
        <v>0</v>
      </c>
      <c r="L920" s="17">
        <v>0</v>
      </c>
      <c r="M920" s="17"/>
      <c r="N920" s="17">
        <v>0</v>
      </c>
      <c r="O920" s="17">
        <v>0</v>
      </c>
      <c r="P920" s="17">
        <v>0</v>
      </c>
      <c r="Q920" s="17">
        <v>0</v>
      </c>
      <c r="R920" s="17">
        <v>0</v>
      </c>
    </row>
    <row r="921" spans="2:18" hidden="1" x14ac:dyDescent="0.3">
      <c r="B921" t="s">
        <v>239</v>
      </c>
      <c r="C921" s="17">
        <v>5.0081748043778404E-4</v>
      </c>
      <c r="D921" s="17">
        <v>1.0131888797773299E-3</v>
      </c>
      <c r="E921" s="17">
        <v>0</v>
      </c>
      <c r="F921" s="17"/>
      <c r="G921" s="17">
        <v>0</v>
      </c>
      <c r="H921" s="17">
        <v>0</v>
      </c>
      <c r="I921" s="17">
        <v>0</v>
      </c>
      <c r="J921" s="17">
        <v>2.93305071381761E-3</v>
      </c>
      <c r="K921" s="17">
        <v>0</v>
      </c>
      <c r="L921" s="17">
        <v>0</v>
      </c>
      <c r="M921" s="17"/>
      <c r="N921" s="17">
        <v>0</v>
      </c>
      <c r="O921" s="17">
        <v>0</v>
      </c>
      <c r="P921" s="17">
        <v>1.84483164536912E-3</v>
      </c>
      <c r="Q921" s="17">
        <v>0</v>
      </c>
      <c r="R921" s="17">
        <v>0</v>
      </c>
    </row>
    <row r="922" spans="2:18" hidden="1" x14ac:dyDescent="0.3">
      <c r="B922" t="s">
        <v>240</v>
      </c>
      <c r="C922" s="17">
        <v>9.7611314112463598E-4</v>
      </c>
      <c r="D922" s="17">
        <v>1.0207267813598601E-3</v>
      </c>
      <c r="E922" s="17">
        <v>9.3250553358728105E-4</v>
      </c>
      <c r="F922" s="17"/>
      <c r="G922" s="17">
        <v>3.6437090340549999E-3</v>
      </c>
      <c r="H922" s="17">
        <v>0</v>
      </c>
      <c r="I922" s="17">
        <v>2.7698850704959998E-3</v>
      </c>
      <c r="J922" s="17">
        <v>0</v>
      </c>
      <c r="K922" s="17">
        <v>0</v>
      </c>
      <c r="L922" s="17">
        <v>0</v>
      </c>
      <c r="M922" s="17"/>
      <c r="N922" s="17">
        <v>0</v>
      </c>
      <c r="O922" s="17">
        <v>0</v>
      </c>
      <c r="P922" s="17">
        <v>1.7370932916914599E-3</v>
      </c>
      <c r="Q922" s="17">
        <v>4.0056504811824996E-3</v>
      </c>
      <c r="R922" s="17">
        <v>0</v>
      </c>
    </row>
    <row r="923" spans="2:18" hidden="1" x14ac:dyDescent="0.3">
      <c r="B923" t="s">
        <v>241</v>
      </c>
      <c r="C923" s="17">
        <v>0</v>
      </c>
      <c r="D923" s="17">
        <v>0</v>
      </c>
      <c r="E923" s="17">
        <v>0</v>
      </c>
      <c r="F923" s="17"/>
      <c r="G923" s="17">
        <v>0</v>
      </c>
      <c r="H923" s="17">
        <v>0</v>
      </c>
      <c r="I923" s="17">
        <v>0</v>
      </c>
      <c r="J923" s="17">
        <v>0</v>
      </c>
      <c r="K923" s="17">
        <v>0</v>
      </c>
      <c r="L923" s="17">
        <v>0</v>
      </c>
      <c r="M923" s="17"/>
      <c r="N923" s="17">
        <v>0</v>
      </c>
      <c r="O923" s="17">
        <v>0</v>
      </c>
      <c r="P923" s="17">
        <v>0</v>
      </c>
      <c r="Q923" s="17">
        <v>0</v>
      </c>
      <c r="R923" s="17">
        <v>0</v>
      </c>
    </row>
    <row r="924" spans="2:18" hidden="1" x14ac:dyDescent="0.3">
      <c r="B924" t="s">
        <v>242</v>
      </c>
      <c r="C924" s="17">
        <v>0</v>
      </c>
      <c r="D924" s="17">
        <v>0</v>
      </c>
      <c r="E924" s="17">
        <v>0</v>
      </c>
      <c r="F924" s="17"/>
      <c r="G924" s="17">
        <v>0</v>
      </c>
      <c r="H924" s="17">
        <v>0</v>
      </c>
      <c r="I924" s="17">
        <v>0</v>
      </c>
      <c r="J924" s="17">
        <v>0</v>
      </c>
      <c r="K924" s="17">
        <v>0</v>
      </c>
      <c r="L924" s="17">
        <v>0</v>
      </c>
      <c r="M924" s="17"/>
      <c r="N924" s="17">
        <v>0</v>
      </c>
      <c r="O924" s="17">
        <v>0</v>
      </c>
      <c r="P924" s="17">
        <v>0</v>
      </c>
      <c r="Q924" s="17">
        <v>0</v>
      </c>
      <c r="R924" s="17">
        <v>0</v>
      </c>
    </row>
    <row r="925" spans="2:18" hidden="1" x14ac:dyDescent="0.3">
      <c r="B925" t="s">
        <v>243</v>
      </c>
      <c r="C925" s="17">
        <v>0</v>
      </c>
      <c r="D925" s="17">
        <v>0</v>
      </c>
      <c r="E925" s="17">
        <v>0</v>
      </c>
      <c r="F925" s="17"/>
      <c r="G925" s="17">
        <v>0</v>
      </c>
      <c r="H925" s="17">
        <v>0</v>
      </c>
      <c r="I925" s="17">
        <v>0</v>
      </c>
      <c r="J925" s="17">
        <v>0</v>
      </c>
      <c r="K925" s="17">
        <v>0</v>
      </c>
      <c r="L925" s="17">
        <v>0</v>
      </c>
      <c r="M925" s="17"/>
      <c r="N925" s="17">
        <v>0</v>
      </c>
      <c r="O925" s="17">
        <v>0</v>
      </c>
      <c r="P925" s="17">
        <v>0</v>
      </c>
      <c r="Q925" s="17">
        <v>0</v>
      </c>
      <c r="R925" s="17">
        <v>0</v>
      </c>
    </row>
    <row r="926" spans="2:18" hidden="1" x14ac:dyDescent="0.3">
      <c r="B926" t="s">
        <v>244</v>
      </c>
      <c r="C926" s="17">
        <v>0</v>
      </c>
      <c r="D926" s="17">
        <v>0</v>
      </c>
      <c r="E926" s="17">
        <v>0</v>
      </c>
      <c r="F926" s="17"/>
      <c r="G926" s="17">
        <v>0</v>
      </c>
      <c r="H926" s="17">
        <v>0</v>
      </c>
      <c r="I926" s="17">
        <v>0</v>
      </c>
      <c r="J926" s="17">
        <v>0</v>
      </c>
      <c r="K926" s="17">
        <v>0</v>
      </c>
      <c r="L926" s="17">
        <v>0</v>
      </c>
      <c r="M926" s="17"/>
      <c r="N926" s="17">
        <v>0</v>
      </c>
      <c r="O926" s="17">
        <v>0</v>
      </c>
      <c r="P926" s="17">
        <v>0</v>
      </c>
      <c r="Q926" s="17">
        <v>0</v>
      </c>
      <c r="R926" s="17">
        <v>0</v>
      </c>
    </row>
    <row r="927" spans="2:18" hidden="1" x14ac:dyDescent="0.3">
      <c r="B927" t="s">
        <v>245</v>
      </c>
      <c r="C927" s="17">
        <v>0</v>
      </c>
      <c r="D927" s="17">
        <v>0</v>
      </c>
      <c r="E927" s="17">
        <v>0</v>
      </c>
      <c r="F927" s="17"/>
      <c r="G927" s="17">
        <v>0</v>
      </c>
      <c r="H927" s="17">
        <v>0</v>
      </c>
      <c r="I927" s="17">
        <v>0</v>
      </c>
      <c r="J927" s="17">
        <v>0</v>
      </c>
      <c r="K927" s="17">
        <v>0</v>
      </c>
      <c r="L927" s="17">
        <v>0</v>
      </c>
      <c r="M927" s="17"/>
      <c r="N927" s="17">
        <v>0</v>
      </c>
      <c r="O927" s="17">
        <v>0</v>
      </c>
      <c r="P927" s="17">
        <v>0</v>
      </c>
      <c r="Q927" s="17">
        <v>0</v>
      </c>
      <c r="R927" s="17">
        <v>0</v>
      </c>
    </row>
    <row r="928" spans="2:18" hidden="1" x14ac:dyDescent="0.3">
      <c r="B928" t="s">
        <v>246</v>
      </c>
      <c r="C928" s="17">
        <v>1.47066676758549E-3</v>
      </c>
      <c r="D928" s="17">
        <v>0</v>
      </c>
      <c r="E928" s="17">
        <v>2.9081701607396502E-3</v>
      </c>
      <c r="F928" s="17"/>
      <c r="G928" s="17">
        <v>3.5086106476552299E-3</v>
      </c>
      <c r="H928" s="17">
        <v>2.9466973730918702E-3</v>
      </c>
      <c r="I928" s="17">
        <v>0</v>
      </c>
      <c r="J928" s="17">
        <v>2.8268031945339802E-3</v>
      </c>
      <c r="K928" s="17">
        <v>0</v>
      </c>
      <c r="L928" s="17">
        <v>0</v>
      </c>
      <c r="M928" s="17"/>
      <c r="N928" s="17">
        <v>0</v>
      </c>
      <c r="O928" s="17">
        <v>0</v>
      </c>
      <c r="P928" s="17">
        <v>1.78964677640773E-3</v>
      </c>
      <c r="Q928" s="17">
        <v>3.9866850408255801E-3</v>
      </c>
      <c r="R928" s="17">
        <v>0</v>
      </c>
    </row>
    <row r="929" spans="2:18" hidden="1" x14ac:dyDescent="0.3">
      <c r="B929" t="s">
        <v>247</v>
      </c>
      <c r="C929" s="17">
        <v>0</v>
      </c>
      <c r="D929" s="17">
        <v>0</v>
      </c>
      <c r="E929" s="17">
        <v>0</v>
      </c>
      <c r="F929" s="17"/>
      <c r="G929" s="17">
        <v>0</v>
      </c>
      <c r="H929" s="17">
        <v>0</v>
      </c>
      <c r="I929" s="17">
        <v>0</v>
      </c>
      <c r="J929" s="17">
        <v>0</v>
      </c>
      <c r="K929" s="17">
        <v>0</v>
      </c>
      <c r="L929" s="17">
        <v>0</v>
      </c>
      <c r="M929" s="17"/>
      <c r="N929" s="17">
        <v>0</v>
      </c>
      <c r="O929" s="17">
        <v>0</v>
      </c>
      <c r="P929" s="17">
        <v>0</v>
      </c>
      <c r="Q929" s="17">
        <v>0</v>
      </c>
      <c r="R929" s="17">
        <v>0</v>
      </c>
    </row>
    <row r="930" spans="2:18" hidden="1" x14ac:dyDescent="0.3">
      <c r="B930" t="s">
        <v>248</v>
      </c>
      <c r="C930" s="17">
        <v>0</v>
      </c>
      <c r="D930" s="17">
        <v>0</v>
      </c>
      <c r="E930" s="17">
        <v>0</v>
      </c>
      <c r="F930" s="17"/>
      <c r="G930" s="17">
        <v>0</v>
      </c>
      <c r="H930" s="17">
        <v>0</v>
      </c>
      <c r="I930" s="17">
        <v>0</v>
      </c>
      <c r="J930" s="17">
        <v>0</v>
      </c>
      <c r="K930" s="17">
        <v>0</v>
      </c>
      <c r="L930" s="17">
        <v>0</v>
      </c>
      <c r="M930" s="17"/>
      <c r="N930" s="17">
        <v>0</v>
      </c>
      <c r="O930" s="17">
        <v>0</v>
      </c>
      <c r="P930" s="17">
        <v>0</v>
      </c>
      <c r="Q930" s="17">
        <v>0</v>
      </c>
      <c r="R930" s="17">
        <v>0</v>
      </c>
    </row>
    <row r="931" spans="2:18" hidden="1" x14ac:dyDescent="0.3">
      <c r="B931" t="s">
        <v>249</v>
      </c>
      <c r="C931" s="17">
        <v>2.01421269263164E-3</v>
      </c>
      <c r="D931" s="17">
        <v>2.1065087495568098E-3</v>
      </c>
      <c r="E931" s="17">
        <v>1.92399790167495E-3</v>
      </c>
      <c r="F931" s="17"/>
      <c r="G931" s="17">
        <v>6.9837169138858802E-3</v>
      </c>
      <c r="H931" s="17">
        <v>3.3530049210561599E-3</v>
      </c>
      <c r="I931" s="17">
        <v>0</v>
      </c>
      <c r="J931" s="17">
        <v>0</v>
      </c>
      <c r="K931" s="17">
        <v>0</v>
      </c>
      <c r="L931" s="17">
        <v>2.2727668246340601E-3</v>
      </c>
      <c r="M931" s="17"/>
      <c r="N931" s="17">
        <v>2.23464040632916E-3</v>
      </c>
      <c r="O931" s="17">
        <v>4.1293737579142396E-3</v>
      </c>
      <c r="P931" s="17">
        <v>0</v>
      </c>
      <c r="Q931" s="17">
        <v>4.53639205798836E-3</v>
      </c>
      <c r="R931" s="17">
        <v>0</v>
      </c>
    </row>
    <row r="932" spans="2:18" hidden="1" x14ac:dyDescent="0.3">
      <c r="B932" t="s">
        <v>250</v>
      </c>
      <c r="C932" s="17">
        <v>0</v>
      </c>
      <c r="D932" s="17">
        <v>0</v>
      </c>
      <c r="E932" s="17">
        <v>0</v>
      </c>
      <c r="F932" s="17"/>
      <c r="G932" s="17">
        <v>0</v>
      </c>
      <c r="H932" s="17">
        <v>0</v>
      </c>
      <c r="I932" s="17">
        <v>0</v>
      </c>
      <c r="J932" s="17">
        <v>0</v>
      </c>
      <c r="K932" s="17">
        <v>0</v>
      </c>
      <c r="L932" s="17">
        <v>0</v>
      </c>
      <c r="M932" s="17"/>
      <c r="N932" s="17">
        <v>0</v>
      </c>
      <c r="O932" s="17">
        <v>0</v>
      </c>
      <c r="P932" s="17">
        <v>0</v>
      </c>
      <c r="Q932" s="17">
        <v>0</v>
      </c>
      <c r="R932" s="17">
        <v>0</v>
      </c>
    </row>
    <row r="933" spans="2:18" hidden="1" x14ac:dyDescent="0.3">
      <c r="B933" t="s">
        <v>251</v>
      </c>
      <c r="C933" s="17">
        <v>0</v>
      </c>
      <c r="D933" s="17">
        <v>0</v>
      </c>
      <c r="E933" s="17">
        <v>0</v>
      </c>
      <c r="F933" s="17"/>
      <c r="G933" s="17">
        <v>0</v>
      </c>
      <c r="H933" s="17">
        <v>0</v>
      </c>
      <c r="I933" s="17">
        <v>0</v>
      </c>
      <c r="J933" s="17">
        <v>0</v>
      </c>
      <c r="K933" s="17">
        <v>0</v>
      </c>
      <c r="L933" s="17">
        <v>0</v>
      </c>
      <c r="M933" s="17"/>
      <c r="N933" s="17">
        <v>0</v>
      </c>
      <c r="O933" s="17">
        <v>0</v>
      </c>
      <c r="P933" s="17">
        <v>0</v>
      </c>
      <c r="Q933" s="17">
        <v>0</v>
      </c>
      <c r="R933" s="17">
        <v>0</v>
      </c>
    </row>
    <row r="934" spans="2:18" hidden="1" x14ac:dyDescent="0.3">
      <c r="B934" t="s">
        <v>252</v>
      </c>
      <c r="C934" s="17">
        <v>0</v>
      </c>
      <c r="D934" s="17">
        <v>0</v>
      </c>
      <c r="E934" s="17">
        <v>0</v>
      </c>
      <c r="F934" s="17"/>
      <c r="G934" s="17">
        <v>0</v>
      </c>
      <c r="H934" s="17">
        <v>0</v>
      </c>
      <c r="I934" s="17">
        <v>0</v>
      </c>
      <c r="J934" s="17">
        <v>0</v>
      </c>
      <c r="K934" s="17">
        <v>0</v>
      </c>
      <c r="L934" s="17">
        <v>0</v>
      </c>
      <c r="M934" s="17"/>
      <c r="N934" s="17">
        <v>0</v>
      </c>
      <c r="O934" s="17">
        <v>0</v>
      </c>
      <c r="P934" s="17">
        <v>0</v>
      </c>
      <c r="Q934" s="17">
        <v>0</v>
      </c>
      <c r="R934" s="17">
        <v>0</v>
      </c>
    </row>
    <row r="935" spans="2:18" hidden="1" x14ac:dyDescent="0.3">
      <c r="B935" t="s">
        <v>253</v>
      </c>
      <c r="C935" s="17">
        <v>0</v>
      </c>
      <c r="D935" s="17">
        <v>0</v>
      </c>
      <c r="E935" s="17">
        <v>0</v>
      </c>
      <c r="F935" s="17"/>
      <c r="G935" s="17">
        <v>0</v>
      </c>
      <c r="H935" s="17">
        <v>0</v>
      </c>
      <c r="I935" s="17">
        <v>0</v>
      </c>
      <c r="J935" s="17">
        <v>0</v>
      </c>
      <c r="K935" s="17">
        <v>0</v>
      </c>
      <c r="L935" s="17">
        <v>0</v>
      </c>
      <c r="M935" s="17"/>
      <c r="N935" s="17">
        <v>0</v>
      </c>
      <c r="O935" s="17">
        <v>0</v>
      </c>
      <c r="P935" s="17">
        <v>0</v>
      </c>
      <c r="Q935" s="17">
        <v>0</v>
      </c>
      <c r="R935" s="17">
        <v>0</v>
      </c>
    </row>
    <row r="936" spans="2:18" hidden="1" x14ac:dyDescent="0.3">
      <c r="B936" t="s">
        <v>254</v>
      </c>
      <c r="C936" s="17">
        <v>0</v>
      </c>
      <c r="D936" s="17">
        <v>0</v>
      </c>
      <c r="E936" s="17">
        <v>0</v>
      </c>
      <c r="F936" s="17"/>
      <c r="G936" s="17">
        <v>0</v>
      </c>
      <c r="H936" s="17">
        <v>0</v>
      </c>
      <c r="I936" s="17">
        <v>0</v>
      </c>
      <c r="J936" s="17">
        <v>0</v>
      </c>
      <c r="K936" s="17">
        <v>0</v>
      </c>
      <c r="L936" s="17">
        <v>0</v>
      </c>
      <c r="M936" s="17"/>
      <c r="N936" s="17">
        <v>0</v>
      </c>
      <c r="O936" s="17">
        <v>0</v>
      </c>
      <c r="P936" s="17">
        <v>0</v>
      </c>
      <c r="Q936" s="17">
        <v>0</v>
      </c>
      <c r="R936" s="17">
        <v>0</v>
      </c>
    </row>
    <row r="937" spans="2:18" hidden="1" x14ac:dyDescent="0.3">
      <c r="B937" t="s">
        <v>255</v>
      </c>
      <c r="C937" s="17">
        <v>4.6325535175830199E-4</v>
      </c>
      <c r="D937" s="17">
        <v>9.3719805963752699E-4</v>
      </c>
      <c r="E937" s="17">
        <v>0</v>
      </c>
      <c r="F937" s="17"/>
      <c r="G937" s="17">
        <v>0</v>
      </c>
      <c r="H937" s="17">
        <v>0</v>
      </c>
      <c r="I937" s="17">
        <v>0</v>
      </c>
      <c r="J937" s="17">
        <v>0</v>
      </c>
      <c r="K937" s="17">
        <v>0</v>
      </c>
      <c r="L937" s="17">
        <v>2.21291587241289E-3</v>
      </c>
      <c r="M937" s="17"/>
      <c r="N937" s="17">
        <v>0</v>
      </c>
      <c r="O937" s="17">
        <v>0</v>
      </c>
      <c r="P937" s="17">
        <v>1.7064662600499701E-3</v>
      </c>
      <c r="Q937" s="17">
        <v>0</v>
      </c>
      <c r="R937" s="17">
        <v>0</v>
      </c>
    </row>
    <row r="938" spans="2:18" hidden="1" x14ac:dyDescent="0.3">
      <c r="B938" t="s">
        <v>256</v>
      </c>
      <c r="C938" s="17">
        <v>0</v>
      </c>
      <c r="D938" s="17">
        <v>0</v>
      </c>
      <c r="E938" s="17">
        <v>0</v>
      </c>
      <c r="F938" s="17"/>
      <c r="G938" s="17">
        <v>0</v>
      </c>
      <c r="H938" s="17">
        <v>0</v>
      </c>
      <c r="I938" s="17">
        <v>0</v>
      </c>
      <c r="J938" s="17">
        <v>0</v>
      </c>
      <c r="K938" s="17">
        <v>0</v>
      </c>
      <c r="L938" s="17">
        <v>0</v>
      </c>
      <c r="M938" s="17"/>
      <c r="N938" s="17">
        <v>0</v>
      </c>
      <c r="O938" s="17">
        <v>0</v>
      </c>
      <c r="P938" s="17">
        <v>0</v>
      </c>
      <c r="Q938" s="17">
        <v>0</v>
      </c>
      <c r="R938" s="17">
        <v>0</v>
      </c>
    </row>
    <row r="939" spans="2:18" hidden="1" x14ac:dyDescent="0.3">
      <c r="B939" t="s">
        <v>257</v>
      </c>
      <c r="C939" s="17">
        <v>0</v>
      </c>
      <c r="D939" s="17">
        <v>0</v>
      </c>
      <c r="E939" s="17">
        <v>0</v>
      </c>
      <c r="F939" s="17"/>
      <c r="G939" s="17">
        <v>0</v>
      </c>
      <c r="H939" s="17">
        <v>0</v>
      </c>
      <c r="I939" s="17">
        <v>0</v>
      </c>
      <c r="J939" s="17">
        <v>0</v>
      </c>
      <c r="K939" s="17">
        <v>0</v>
      </c>
      <c r="L939" s="17">
        <v>0</v>
      </c>
      <c r="M939" s="17"/>
      <c r="N939" s="17">
        <v>0</v>
      </c>
      <c r="O939" s="17">
        <v>0</v>
      </c>
      <c r="P939" s="17">
        <v>0</v>
      </c>
      <c r="Q939" s="17">
        <v>0</v>
      </c>
      <c r="R939" s="17">
        <v>0</v>
      </c>
    </row>
    <row r="940" spans="2:18" hidden="1" x14ac:dyDescent="0.3">
      <c r="B940" t="s">
        <v>258</v>
      </c>
      <c r="C940" s="17">
        <v>1.53689966135031E-2</v>
      </c>
      <c r="D940" s="17">
        <v>1.7197411167671501E-2</v>
      </c>
      <c r="E940" s="17">
        <v>1.3581812607146099E-2</v>
      </c>
      <c r="F940" s="17"/>
      <c r="G940" s="17">
        <v>6.7758671983428002E-3</v>
      </c>
      <c r="H940" s="17">
        <v>9.4688714200659805E-3</v>
      </c>
      <c r="I940" s="17">
        <v>2.6955835385347598E-2</v>
      </c>
      <c r="J940" s="17">
        <v>2.2347432765252698E-2</v>
      </c>
      <c r="K940" s="17">
        <v>1.08909813325988E-2</v>
      </c>
      <c r="L940" s="17">
        <v>1.3752197625208899E-2</v>
      </c>
      <c r="M940" s="17"/>
      <c r="N940" s="17">
        <v>1.8109394686089401E-2</v>
      </c>
      <c r="O940" s="17">
        <v>2.0791883085231201E-2</v>
      </c>
      <c r="P940" s="17">
        <v>5.8114321570822396E-3</v>
      </c>
      <c r="Q940" s="17">
        <v>2.4431791816566399E-2</v>
      </c>
      <c r="R940" s="17">
        <v>0</v>
      </c>
    </row>
    <row r="941" spans="2:18" hidden="1" x14ac:dyDescent="0.3">
      <c r="B941" t="s">
        <v>259</v>
      </c>
      <c r="C941" s="17">
        <v>0</v>
      </c>
      <c r="D941" s="17">
        <v>0</v>
      </c>
      <c r="E941" s="17">
        <v>0</v>
      </c>
      <c r="F941" s="17"/>
      <c r="G941" s="17">
        <v>0</v>
      </c>
      <c r="H941" s="17">
        <v>0</v>
      </c>
      <c r="I941" s="17">
        <v>0</v>
      </c>
      <c r="J941" s="17">
        <v>0</v>
      </c>
      <c r="K941" s="17">
        <v>0</v>
      </c>
      <c r="L941" s="17">
        <v>0</v>
      </c>
      <c r="M941" s="17"/>
      <c r="N941" s="17">
        <v>0</v>
      </c>
      <c r="O941" s="17">
        <v>0</v>
      </c>
      <c r="P941" s="17">
        <v>0</v>
      </c>
      <c r="Q941" s="17">
        <v>0</v>
      </c>
      <c r="R941" s="17">
        <v>0</v>
      </c>
    </row>
    <row r="942" spans="2:18" hidden="1" x14ac:dyDescent="0.3">
      <c r="B942" t="s">
        <v>260</v>
      </c>
      <c r="C942" s="17">
        <v>6.9251733116009297E-3</v>
      </c>
      <c r="D942" s="17">
        <v>9.44191906196506E-4</v>
      </c>
      <c r="E942" s="17">
        <v>1.27712842417992E-2</v>
      </c>
      <c r="F942" s="17"/>
      <c r="G942" s="17">
        <v>3.6942515629156702E-3</v>
      </c>
      <c r="H942" s="17">
        <v>8.4830841526062992E-3</v>
      </c>
      <c r="I942" s="17">
        <v>8.6434312447286402E-3</v>
      </c>
      <c r="J942" s="17">
        <v>8.6800727303006607E-3</v>
      </c>
      <c r="K942" s="17">
        <v>7.1776136395557896E-3</v>
      </c>
      <c r="L942" s="17">
        <v>4.7955407402347199E-3</v>
      </c>
      <c r="M942" s="17"/>
      <c r="N942" s="17">
        <v>9.4017634166852701E-3</v>
      </c>
      <c r="O942" s="17">
        <v>4.3770404624821199E-3</v>
      </c>
      <c r="P942" s="17">
        <v>1.7583322715040901E-3</v>
      </c>
      <c r="Q942" s="17">
        <v>1.17170241657975E-2</v>
      </c>
      <c r="R942" s="17">
        <v>0</v>
      </c>
    </row>
    <row r="943" spans="2:18" hidden="1" x14ac:dyDescent="0.3">
      <c r="B943" t="s">
        <v>261</v>
      </c>
      <c r="C943" s="17">
        <v>0</v>
      </c>
      <c r="D943" s="17">
        <v>0</v>
      </c>
      <c r="E943" s="17">
        <v>0</v>
      </c>
      <c r="F943" s="17"/>
      <c r="G943" s="17">
        <v>0</v>
      </c>
      <c r="H943" s="17">
        <v>0</v>
      </c>
      <c r="I943" s="17">
        <v>0</v>
      </c>
      <c r="J943" s="17">
        <v>0</v>
      </c>
      <c r="K943" s="17">
        <v>0</v>
      </c>
      <c r="L943" s="17">
        <v>0</v>
      </c>
      <c r="M943" s="17"/>
      <c r="N943" s="17">
        <v>0</v>
      </c>
      <c r="O943" s="17">
        <v>0</v>
      </c>
      <c r="P943" s="17">
        <v>0</v>
      </c>
      <c r="Q943" s="17">
        <v>0</v>
      </c>
      <c r="R943" s="17">
        <v>0</v>
      </c>
    </row>
    <row r="944" spans="2:18" hidden="1" x14ac:dyDescent="0.3">
      <c r="B944" t="s">
        <v>262</v>
      </c>
      <c r="C944" s="17">
        <v>0</v>
      </c>
      <c r="D944" s="17">
        <v>0</v>
      </c>
      <c r="E944" s="17">
        <v>0</v>
      </c>
      <c r="F944" s="17"/>
      <c r="G944" s="17">
        <v>0</v>
      </c>
      <c r="H944" s="17">
        <v>0</v>
      </c>
      <c r="I944" s="17">
        <v>0</v>
      </c>
      <c r="J944" s="17">
        <v>0</v>
      </c>
      <c r="K944" s="17">
        <v>0</v>
      </c>
      <c r="L944" s="17">
        <v>0</v>
      </c>
      <c r="M944" s="17"/>
      <c r="N944" s="17">
        <v>0</v>
      </c>
      <c r="O944" s="17">
        <v>0</v>
      </c>
      <c r="P944" s="17">
        <v>0</v>
      </c>
      <c r="Q944" s="17">
        <v>0</v>
      </c>
      <c r="R944" s="17">
        <v>0</v>
      </c>
    </row>
    <row r="945" spans="2:18" hidden="1" x14ac:dyDescent="0.3">
      <c r="B945" t="s">
        <v>263</v>
      </c>
      <c r="C945" s="17">
        <v>1.9244250711916301E-3</v>
      </c>
      <c r="D945" s="17">
        <v>2.8734165110705602E-3</v>
      </c>
      <c r="E945" s="17">
        <v>9.9683328427724706E-4</v>
      </c>
      <c r="F945" s="17"/>
      <c r="G945" s="17">
        <v>1.00687899269196E-2</v>
      </c>
      <c r="H945" s="17">
        <v>0</v>
      </c>
      <c r="I945" s="17">
        <v>3.1142788221811802E-3</v>
      </c>
      <c r="J945" s="17">
        <v>0</v>
      </c>
      <c r="K945" s="17">
        <v>0</v>
      </c>
      <c r="L945" s="17">
        <v>0</v>
      </c>
      <c r="M945" s="17"/>
      <c r="N945" s="17">
        <v>0</v>
      </c>
      <c r="O945" s="17">
        <v>1.8652993876792101E-3</v>
      </c>
      <c r="P945" s="17">
        <v>3.8099993856594099E-3</v>
      </c>
      <c r="Q945" s="17">
        <v>0</v>
      </c>
      <c r="R945" s="17">
        <v>0</v>
      </c>
    </row>
    <row r="946" spans="2:18" hidden="1" x14ac:dyDescent="0.3">
      <c r="B946" t="s">
        <v>264</v>
      </c>
      <c r="C946" s="17">
        <v>4.6315076951536301E-4</v>
      </c>
      <c r="D946" s="17">
        <v>9.36986482426854E-4</v>
      </c>
      <c r="E946" s="17">
        <v>0</v>
      </c>
      <c r="F946" s="17"/>
      <c r="G946" s="17">
        <v>0</v>
      </c>
      <c r="H946" s="17">
        <v>0</v>
      </c>
      <c r="I946" s="17">
        <v>0</v>
      </c>
      <c r="J946" s="17">
        <v>0</v>
      </c>
      <c r="K946" s="17">
        <v>0</v>
      </c>
      <c r="L946" s="17">
        <v>2.2124162954420198E-3</v>
      </c>
      <c r="M946" s="17"/>
      <c r="N946" s="17">
        <v>0</v>
      </c>
      <c r="O946" s="17">
        <v>1.9777212131740899E-3</v>
      </c>
      <c r="P946" s="17">
        <v>0</v>
      </c>
      <c r="Q946" s="17">
        <v>0</v>
      </c>
      <c r="R946" s="17">
        <v>0</v>
      </c>
    </row>
    <row r="947" spans="2:18" hidden="1" x14ac:dyDescent="0.3">
      <c r="B947" t="s">
        <v>265</v>
      </c>
      <c r="C947" s="17">
        <v>1.0819396124067199E-2</v>
      </c>
      <c r="D947" s="17">
        <v>1.18538879314154E-2</v>
      </c>
      <c r="E947" s="17">
        <v>9.8082319935994897E-3</v>
      </c>
      <c r="F947" s="17"/>
      <c r="G947" s="17">
        <v>6.87759872400193E-3</v>
      </c>
      <c r="H947" s="17">
        <v>9.3084855694937005E-3</v>
      </c>
      <c r="I947" s="17">
        <v>2.8782177108987702E-3</v>
      </c>
      <c r="J947" s="17">
        <v>1.1282749075324601E-2</v>
      </c>
      <c r="K947" s="17">
        <v>6.6771079690615001E-3</v>
      </c>
      <c r="L947" s="17">
        <v>2.35225461185108E-2</v>
      </c>
      <c r="M947" s="17"/>
      <c r="N947" s="17">
        <v>6.5693966502179202E-3</v>
      </c>
      <c r="O947" s="17">
        <v>8.3530245394823396E-3</v>
      </c>
      <c r="P947" s="17">
        <v>1.0946152752440499E-2</v>
      </c>
      <c r="Q947" s="17">
        <v>3.7342495455280002E-3</v>
      </c>
      <c r="R947" s="17">
        <v>3.28158729884881E-2</v>
      </c>
    </row>
    <row r="948" spans="2:18" hidden="1" x14ac:dyDescent="0.3">
      <c r="B948" t="s">
        <v>266</v>
      </c>
      <c r="C948" s="17">
        <v>5.0410034591537995E-4</v>
      </c>
      <c r="D948" s="17">
        <v>0</v>
      </c>
      <c r="E948" s="17">
        <v>9.9683328427724706E-4</v>
      </c>
      <c r="F948" s="17"/>
      <c r="G948" s="17">
        <v>3.6405090135845598E-3</v>
      </c>
      <c r="H948" s="17">
        <v>0</v>
      </c>
      <c r="I948" s="17">
        <v>0</v>
      </c>
      <c r="J948" s="17">
        <v>0</v>
      </c>
      <c r="K948" s="17">
        <v>0</v>
      </c>
      <c r="L948" s="17">
        <v>0</v>
      </c>
      <c r="M948" s="17"/>
      <c r="N948" s="17">
        <v>0</v>
      </c>
      <c r="O948" s="17">
        <v>2.1525818660054598E-3</v>
      </c>
      <c r="P948" s="17">
        <v>0</v>
      </c>
      <c r="Q948" s="17">
        <v>0</v>
      </c>
      <c r="R948" s="17">
        <v>0</v>
      </c>
    </row>
    <row r="949" spans="2:18" hidden="1" x14ac:dyDescent="0.3">
      <c r="B949" t="s">
        <v>267</v>
      </c>
      <c r="C949" s="17">
        <v>2.4629342741373599E-3</v>
      </c>
      <c r="D949" s="17">
        <v>1.83587043735394E-3</v>
      </c>
      <c r="E949" s="17">
        <v>3.07585789012439E-3</v>
      </c>
      <c r="F949" s="17"/>
      <c r="G949" s="17">
        <v>3.5289420512878301E-3</v>
      </c>
      <c r="H949" s="17">
        <v>3.1148893990940799E-3</v>
      </c>
      <c r="I949" s="17">
        <v>0</v>
      </c>
      <c r="J949" s="17">
        <v>5.31460737897263E-3</v>
      </c>
      <c r="K949" s="17">
        <v>3.8074162241307102E-3</v>
      </c>
      <c r="L949" s="17">
        <v>0</v>
      </c>
      <c r="M949" s="17"/>
      <c r="N949" s="17">
        <v>2.23013921983017E-3</v>
      </c>
      <c r="O949" s="17">
        <v>2.2887911641209101E-3</v>
      </c>
      <c r="P949" s="17">
        <v>5.3490499949823203E-3</v>
      </c>
      <c r="Q949" s="17">
        <v>0</v>
      </c>
      <c r="R949" s="17">
        <v>0</v>
      </c>
    </row>
    <row r="950" spans="2:18" hidden="1" x14ac:dyDescent="0.3">
      <c r="B950" t="s">
        <v>268</v>
      </c>
      <c r="C950" s="17">
        <v>0</v>
      </c>
      <c r="D950" s="17">
        <v>0</v>
      </c>
      <c r="E950" s="17">
        <v>0</v>
      </c>
      <c r="F950" s="17"/>
      <c r="G950" s="17">
        <v>0</v>
      </c>
      <c r="H950" s="17">
        <v>0</v>
      </c>
      <c r="I950" s="17">
        <v>0</v>
      </c>
      <c r="J950" s="17">
        <v>0</v>
      </c>
      <c r="K950" s="17">
        <v>0</v>
      </c>
      <c r="L950" s="17">
        <v>0</v>
      </c>
      <c r="M950" s="17"/>
      <c r="N950" s="17">
        <v>0</v>
      </c>
      <c r="O950" s="17">
        <v>0</v>
      </c>
      <c r="P950" s="17">
        <v>0</v>
      </c>
      <c r="Q950" s="17">
        <v>0</v>
      </c>
      <c r="R950" s="17">
        <v>0</v>
      </c>
    </row>
    <row r="951" spans="2:18" hidden="1" x14ac:dyDescent="0.3">
      <c r="B951" t="s">
        <v>269</v>
      </c>
      <c r="C951" s="17">
        <v>0</v>
      </c>
      <c r="D951" s="17">
        <v>0</v>
      </c>
      <c r="E951" s="17">
        <v>0</v>
      </c>
      <c r="F951" s="17"/>
      <c r="G951" s="17">
        <v>0</v>
      </c>
      <c r="H951" s="17">
        <v>0</v>
      </c>
      <c r="I951" s="17">
        <v>0</v>
      </c>
      <c r="J951" s="17">
        <v>0</v>
      </c>
      <c r="K951" s="17">
        <v>0</v>
      </c>
      <c r="L951" s="17">
        <v>0</v>
      </c>
      <c r="M951" s="17"/>
      <c r="N951" s="17">
        <v>0</v>
      </c>
      <c r="O951" s="17">
        <v>0</v>
      </c>
      <c r="P951" s="17">
        <v>0</v>
      </c>
      <c r="Q951" s="17">
        <v>0</v>
      </c>
      <c r="R951" s="17">
        <v>0</v>
      </c>
    </row>
    <row r="952" spans="2:18" hidden="1" x14ac:dyDescent="0.3">
      <c r="B952" t="s">
        <v>270</v>
      </c>
      <c r="C952" s="17">
        <v>0</v>
      </c>
      <c r="D952" s="17">
        <v>0</v>
      </c>
      <c r="E952" s="17">
        <v>0</v>
      </c>
      <c r="F952" s="17"/>
      <c r="G952" s="17">
        <v>0</v>
      </c>
      <c r="H952" s="17">
        <v>0</v>
      </c>
      <c r="I952" s="17">
        <v>0</v>
      </c>
      <c r="J952" s="17">
        <v>0</v>
      </c>
      <c r="K952" s="17">
        <v>0</v>
      </c>
      <c r="L952" s="17">
        <v>0</v>
      </c>
      <c r="M952" s="17"/>
      <c r="N952" s="17">
        <v>0</v>
      </c>
      <c r="O952" s="17">
        <v>0</v>
      </c>
      <c r="P952" s="17">
        <v>0</v>
      </c>
      <c r="Q952" s="17">
        <v>0</v>
      </c>
      <c r="R952" s="17">
        <v>0</v>
      </c>
    </row>
    <row r="953" spans="2:18" hidden="1" x14ac:dyDescent="0.3">
      <c r="B953" t="s">
        <v>271</v>
      </c>
      <c r="C953" s="17">
        <v>0</v>
      </c>
      <c r="D953" s="17">
        <v>0</v>
      </c>
      <c r="E953" s="17">
        <v>0</v>
      </c>
      <c r="F953" s="17"/>
      <c r="G953" s="17">
        <v>0</v>
      </c>
      <c r="H953" s="17">
        <v>0</v>
      </c>
      <c r="I953" s="17">
        <v>0</v>
      </c>
      <c r="J953" s="17">
        <v>0</v>
      </c>
      <c r="K953" s="17">
        <v>0</v>
      </c>
      <c r="L953" s="17">
        <v>0</v>
      </c>
      <c r="M953" s="17"/>
      <c r="N953" s="17">
        <v>0</v>
      </c>
      <c r="O953" s="17">
        <v>0</v>
      </c>
      <c r="P953" s="17">
        <v>0</v>
      </c>
      <c r="Q953" s="17">
        <v>0</v>
      </c>
      <c r="R953" s="17">
        <v>0</v>
      </c>
    </row>
    <row r="954" spans="2:18" hidden="1" x14ac:dyDescent="0.3">
      <c r="B954" t="s">
        <v>272</v>
      </c>
      <c r="C954" s="17">
        <v>0</v>
      </c>
      <c r="D954" s="17">
        <v>0</v>
      </c>
      <c r="E954" s="17">
        <v>0</v>
      </c>
      <c r="F954" s="17"/>
      <c r="G954" s="17">
        <v>0</v>
      </c>
      <c r="H954" s="17">
        <v>0</v>
      </c>
      <c r="I954" s="17">
        <v>0</v>
      </c>
      <c r="J954" s="17">
        <v>0</v>
      </c>
      <c r="K954" s="17">
        <v>0</v>
      </c>
      <c r="L954" s="17">
        <v>0</v>
      </c>
      <c r="M954" s="17"/>
      <c r="N954" s="17">
        <v>0</v>
      </c>
      <c r="O954" s="17">
        <v>0</v>
      </c>
      <c r="P954" s="17">
        <v>0</v>
      </c>
      <c r="Q954" s="17">
        <v>0</v>
      </c>
      <c r="R954" s="17">
        <v>0</v>
      </c>
    </row>
    <row r="955" spans="2:18" hidden="1" x14ac:dyDescent="0.3">
      <c r="B955" t="s">
        <v>273</v>
      </c>
      <c r="C955" s="17">
        <v>0</v>
      </c>
      <c r="D955" s="17">
        <v>0</v>
      </c>
      <c r="E955" s="17">
        <v>0</v>
      </c>
      <c r="F955" s="17"/>
      <c r="G955" s="17">
        <v>0</v>
      </c>
      <c r="H955" s="17">
        <v>0</v>
      </c>
      <c r="I955" s="17">
        <v>0</v>
      </c>
      <c r="J955" s="17">
        <v>0</v>
      </c>
      <c r="K955" s="17">
        <v>0</v>
      </c>
      <c r="L955" s="17">
        <v>0</v>
      </c>
      <c r="M955" s="17"/>
      <c r="N955" s="17">
        <v>0</v>
      </c>
      <c r="O955" s="17">
        <v>0</v>
      </c>
      <c r="P955" s="17">
        <v>0</v>
      </c>
      <c r="Q955" s="17">
        <v>0</v>
      </c>
      <c r="R955" s="17">
        <v>0</v>
      </c>
    </row>
    <row r="956" spans="2:18" hidden="1" x14ac:dyDescent="0.3">
      <c r="B956" t="s">
        <v>274</v>
      </c>
      <c r="C956" s="17">
        <v>0</v>
      </c>
      <c r="D956" s="17">
        <v>0</v>
      </c>
      <c r="E956" s="17">
        <v>0</v>
      </c>
      <c r="F956" s="17"/>
      <c r="G956" s="17">
        <v>0</v>
      </c>
      <c r="H956" s="17">
        <v>0</v>
      </c>
      <c r="I956" s="17">
        <v>0</v>
      </c>
      <c r="J956" s="17">
        <v>0</v>
      </c>
      <c r="K956" s="17">
        <v>0</v>
      </c>
      <c r="L956" s="17">
        <v>0</v>
      </c>
      <c r="M956" s="17"/>
      <c r="N956" s="17">
        <v>0</v>
      </c>
      <c r="O956" s="17">
        <v>0</v>
      </c>
      <c r="P956" s="17">
        <v>0</v>
      </c>
      <c r="Q956" s="17">
        <v>0</v>
      </c>
      <c r="R956" s="17">
        <v>0</v>
      </c>
    </row>
    <row r="957" spans="2:18" hidden="1" x14ac:dyDescent="0.3">
      <c r="B957" t="s">
        <v>275</v>
      </c>
      <c r="C957" s="17">
        <v>1.43806690875529E-3</v>
      </c>
      <c r="D957" s="17">
        <v>0</v>
      </c>
      <c r="E957" s="17">
        <v>2.8437055663230902E-3</v>
      </c>
      <c r="F957" s="17"/>
      <c r="G957" s="17">
        <v>0</v>
      </c>
      <c r="H957" s="17">
        <v>5.5523907762210396E-3</v>
      </c>
      <c r="I957" s="17">
        <v>0</v>
      </c>
      <c r="J957" s="17">
        <v>2.88064429790179E-3</v>
      </c>
      <c r="K957" s="17">
        <v>0</v>
      </c>
      <c r="L957" s="17">
        <v>0</v>
      </c>
      <c r="M957" s="17"/>
      <c r="N957" s="17">
        <v>2.3101850349710501E-3</v>
      </c>
      <c r="O957" s="17">
        <v>4.0404023881679303E-3</v>
      </c>
      <c r="P957" s="17">
        <v>0</v>
      </c>
      <c r="Q957" s="17">
        <v>0</v>
      </c>
      <c r="R957" s="17">
        <v>0</v>
      </c>
    </row>
    <row r="958" spans="2:18" hidden="1" x14ac:dyDescent="0.3">
      <c r="B958" t="s">
        <v>276</v>
      </c>
      <c r="C958" s="17">
        <v>4.6431090768171202E-4</v>
      </c>
      <c r="D958" s="17">
        <v>9.39333523285177E-4</v>
      </c>
      <c r="E958" s="17">
        <v>0</v>
      </c>
      <c r="F958" s="17"/>
      <c r="G958" s="17">
        <v>0</v>
      </c>
      <c r="H958" s="17">
        <v>0</v>
      </c>
      <c r="I958" s="17">
        <v>0</v>
      </c>
      <c r="J958" s="17">
        <v>0</v>
      </c>
      <c r="K958" s="17">
        <v>3.2981906499595899E-3</v>
      </c>
      <c r="L958" s="17">
        <v>0</v>
      </c>
      <c r="M958" s="17"/>
      <c r="N958" s="17">
        <v>0</v>
      </c>
      <c r="O958" s="17">
        <v>0</v>
      </c>
      <c r="P958" s="17">
        <v>0</v>
      </c>
      <c r="Q958" s="17">
        <v>0</v>
      </c>
      <c r="R958" s="17">
        <v>0</v>
      </c>
    </row>
    <row r="959" spans="2:18" hidden="1" x14ac:dyDescent="0.3">
      <c r="B959" t="s">
        <v>277</v>
      </c>
      <c r="C959" s="17">
        <v>4.5230159963550402E-4</v>
      </c>
      <c r="D959" s="17">
        <v>9.1503785102628997E-4</v>
      </c>
      <c r="E959" s="17">
        <v>0</v>
      </c>
      <c r="F959" s="17"/>
      <c r="G959" s="17">
        <v>3.2664291220466102E-3</v>
      </c>
      <c r="H959" s="17">
        <v>0</v>
      </c>
      <c r="I959" s="17">
        <v>0</v>
      </c>
      <c r="J959" s="17">
        <v>0</v>
      </c>
      <c r="K959" s="17">
        <v>0</v>
      </c>
      <c r="L959" s="17">
        <v>0</v>
      </c>
      <c r="M959" s="17"/>
      <c r="N959" s="17">
        <v>0</v>
      </c>
      <c r="O959" s="17">
        <v>0</v>
      </c>
      <c r="P959" s="17">
        <v>0</v>
      </c>
      <c r="Q959" s="17">
        <v>0</v>
      </c>
      <c r="R959" s="17">
        <v>2.59762216763481E-2</v>
      </c>
    </row>
    <row r="960" spans="2:18" hidden="1" x14ac:dyDescent="0.3">
      <c r="B960" t="s">
        <v>278</v>
      </c>
      <c r="C960" s="17">
        <v>1.0578159145556601E-3</v>
      </c>
      <c r="D960" s="17">
        <v>1.1129598428306199E-3</v>
      </c>
      <c r="E960" s="17">
        <v>1.00391547581981E-3</v>
      </c>
      <c r="F960" s="17"/>
      <c r="G960" s="17">
        <v>0</v>
      </c>
      <c r="H960" s="17">
        <v>0</v>
      </c>
      <c r="I960" s="17">
        <v>6.2133520796061603E-3</v>
      </c>
      <c r="J960" s="17">
        <v>0</v>
      </c>
      <c r="K960" s="17">
        <v>0</v>
      </c>
      <c r="L960" s="17">
        <v>0</v>
      </c>
      <c r="M960" s="17"/>
      <c r="N960" s="17">
        <v>0</v>
      </c>
      <c r="O960" s="17">
        <v>2.3491526632016899E-3</v>
      </c>
      <c r="P960" s="17">
        <v>0</v>
      </c>
      <c r="Q960" s="17">
        <v>4.0305665040029299E-3</v>
      </c>
      <c r="R960" s="17">
        <v>0</v>
      </c>
    </row>
    <row r="961" spans="2:18" hidden="1" x14ac:dyDescent="0.3">
      <c r="B961" t="s">
        <v>279</v>
      </c>
      <c r="C961" s="17">
        <v>1.35547107360404E-2</v>
      </c>
      <c r="D961" s="17">
        <v>1.8745715520316598E-2</v>
      </c>
      <c r="E961" s="17">
        <v>8.4807625407414301E-3</v>
      </c>
      <c r="F961" s="17"/>
      <c r="G961" s="17">
        <v>3.0831547806786701E-2</v>
      </c>
      <c r="H961" s="17">
        <v>1.2558068115535601E-2</v>
      </c>
      <c r="I961" s="17">
        <v>2.1653137214582799E-2</v>
      </c>
      <c r="J961" s="17">
        <v>2.9119859401157701E-3</v>
      </c>
      <c r="K961" s="17">
        <v>1.01945868095025E-2</v>
      </c>
      <c r="L961" s="17">
        <v>7.2924358221298701E-3</v>
      </c>
      <c r="M961" s="17"/>
      <c r="N961" s="17">
        <v>1.15790388985763E-2</v>
      </c>
      <c r="O961" s="17">
        <v>1.2847939309371399E-2</v>
      </c>
      <c r="P961" s="17">
        <v>1.66942093119169E-2</v>
      </c>
      <c r="Q961" s="17">
        <v>2.03672405958365E-2</v>
      </c>
      <c r="R961" s="17">
        <v>2.8427815244247898E-2</v>
      </c>
    </row>
    <row r="962" spans="2:18" hidden="1" x14ac:dyDescent="0.3">
      <c r="B962" t="s">
        <v>280</v>
      </c>
      <c r="C962" s="17">
        <v>0</v>
      </c>
      <c r="D962" s="17">
        <v>0</v>
      </c>
      <c r="E962" s="17">
        <v>0</v>
      </c>
      <c r="F962" s="17"/>
      <c r="G962" s="17">
        <v>0</v>
      </c>
      <c r="H962" s="17">
        <v>0</v>
      </c>
      <c r="I962" s="17">
        <v>0</v>
      </c>
      <c r="J962" s="17">
        <v>0</v>
      </c>
      <c r="K962" s="17">
        <v>0</v>
      </c>
      <c r="L962" s="17">
        <v>0</v>
      </c>
      <c r="M962" s="17"/>
      <c r="N962" s="17">
        <v>0</v>
      </c>
      <c r="O962" s="17">
        <v>0</v>
      </c>
      <c r="P962" s="17">
        <v>0</v>
      </c>
      <c r="Q962" s="17">
        <v>0</v>
      </c>
      <c r="R962" s="17">
        <v>0</v>
      </c>
    </row>
    <row r="963" spans="2:18" hidden="1" x14ac:dyDescent="0.3">
      <c r="B963" t="s">
        <v>281</v>
      </c>
      <c r="C963" s="17">
        <v>0</v>
      </c>
      <c r="D963" s="17">
        <v>0</v>
      </c>
      <c r="E963" s="17">
        <v>0</v>
      </c>
      <c r="F963" s="17"/>
      <c r="G963" s="17">
        <v>0</v>
      </c>
      <c r="H963" s="17">
        <v>0</v>
      </c>
      <c r="I963" s="17">
        <v>0</v>
      </c>
      <c r="J963" s="17">
        <v>0</v>
      </c>
      <c r="K963" s="17">
        <v>0</v>
      </c>
      <c r="L963" s="17">
        <v>0</v>
      </c>
      <c r="M963" s="17"/>
      <c r="N963" s="17">
        <v>0</v>
      </c>
      <c r="O963" s="17">
        <v>0</v>
      </c>
      <c r="P963" s="17">
        <v>0</v>
      </c>
      <c r="Q963" s="17">
        <v>0</v>
      </c>
      <c r="R963" s="17">
        <v>0</v>
      </c>
    </row>
    <row r="964" spans="2:18" hidden="1" x14ac:dyDescent="0.3">
      <c r="B964" t="s">
        <v>282</v>
      </c>
      <c r="C964" s="17">
        <v>0</v>
      </c>
      <c r="D964" s="17">
        <v>0</v>
      </c>
      <c r="E964" s="17">
        <v>0</v>
      </c>
      <c r="F964" s="17"/>
      <c r="G964" s="17">
        <v>0</v>
      </c>
      <c r="H964" s="17">
        <v>0</v>
      </c>
      <c r="I964" s="17">
        <v>0</v>
      </c>
      <c r="J964" s="17">
        <v>0</v>
      </c>
      <c r="K964" s="17">
        <v>0</v>
      </c>
      <c r="L964" s="17">
        <v>0</v>
      </c>
      <c r="M964" s="17"/>
      <c r="N964" s="17">
        <v>0</v>
      </c>
      <c r="O964" s="17">
        <v>0</v>
      </c>
      <c r="P964" s="17">
        <v>0</v>
      </c>
      <c r="Q964" s="17">
        <v>0</v>
      </c>
      <c r="R964" s="17">
        <v>0</v>
      </c>
    </row>
    <row r="965" spans="2:18" hidden="1" x14ac:dyDescent="0.3">
      <c r="B965" t="s">
        <v>283</v>
      </c>
      <c r="C965" s="17">
        <v>0</v>
      </c>
      <c r="D965" s="17">
        <v>0</v>
      </c>
      <c r="E965" s="17">
        <v>0</v>
      </c>
      <c r="F965" s="17"/>
      <c r="G965" s="17">
        <v>0</v>
      </c>
      <c r="H965" s="17">
        <v>0</v>
      </c>
      <c r="I965" s="17">
        <v>0</v>
      </c>
      <c r="J965" s="17">
        <v>0</v>
      </c>
      <c r="K965" s="17">
        <v>0</v>
      </c>
      <c r="L965" s="17">
        <v>0</v>
      </c>
      <c r="M965" s="17"/>
      <c r="N965" s="17">
        <v>0</v>
      </c>
      <c r="O965" s="17">
        <v>0</v>
      </c>
      <c r="P965" s="17">
        <v>0</v>
      </c>
      <c r="Q965" s="17">
        <v>0</v>
      </c>
      <c r="R965" s="17">
        <v>0</v>
      </c>
    </row>
    <row r="966" spans="2:18" hidden="1" x14ac:dyDescent="0.3">
      <c r="B966" t="s">
        <v>284</v>
      </c>
      <c r="C966" s="17">
        <v>0</v>
      </c>
      <c r="D966" s="17">
        <v>0</v>
      </c>
      <c r="E966" s="17">
        <v>0</v>
      </c>
      <c r="F966" s="17"/>
      <c r="G966" s="17">
        <v>0</v>
      </c>
      <c r="H966" s="17">
        <v>0</v>
      </c>
      <c r="I966" s="17">
        <v>0</v>
      </c>
      <c r="J966" s="17">
        <v>0</v>
      </c>
      <c r="K966" s="17">
        <v>0</v>
      </c>
      <c r="L966" s="17">
        <v>0</v>
      </c>
      <c r="M966" s="17"/>
      <c r="N966" s="17">
        <v>0</v>
      </c>
      <c r="O966" s="17">
        <v>0</v>
      </c>
      <c r="P966" s="17">
        <v>0</v>
      </c>
      <c r="Q966" s="17">
        <v>0</v>
      </c>
      <c r="R966" s="17">
        <v>0</v>
      </c>
    </row>
    <row r="967" spans="2:18" hidden="1" x14ac:dyDescent="0.3">
      <c r="B967" t="s">
        <v>285</v>
      </c>
      <c r="C967" s="17">
        <v>0</v>
      </c>
      <c r="D967" s="17">
        <v>0</v>
      </c>
      <c r="E967" s="17">
        <v>0</v>
      </c>
      <c r="F967" s="17"/>
      <c r="G967" s="17">
        <v>0</v>
      </c>
      <c r="H967" s="17">
        <v>0</v>
      </c>
      <c r="I967" s="17">
        <v>0</v>
      </c>
      <c r="J967" s="17">
        <v>0</v>
      </c>
      <c r="K967" s="17">
        <v>0</v>
      </c>
      <c r="L967" s="17">
        <v>0</v>
      </c>
      <c r="M967" s="17"/>
      <c r="N967" s="17">
        <v>0</v>
      </c>
      <c r="O967" s="17">
        <v>0</v>
      </c>
      <c r="P967" s="17">
        <v>0</v>
      </c>
      <c r="Q967" s="17">
        <v>0</v>
      </c>
      <c r="R967" s="17">
        <v>0</v>
      </c>
    </row>
    <row r="968" spans="2:18" hidden="1" x14ac:dyDescent="0.3">
      <c r="B968" t="s">
        <v>286</v>
      </c>
      <c r="C968" s="17">
        <v>0</v>
      </c>
      <c r="D968" s="17">
        <v>0</v>
      </c>
      <c r="E968" s="17">
        <v>0</v>
      </c>
      <c r="F968" s="17"/>
      <c r="G968" s="17">
        <v>0</v>
      </c>
      <c r="H968" s="17">
        <v>0</v>
      </c>
      <c r="I968" s="17">
        <v>0</v>
      </c>
      <c r="J968" s="17">
        <v>0</v>
      </c>
      <c r="K968" s="17">
        <v>0</v>
      </c>
      <c r="L968" s="17">
        <v>0</v>
      </c>
      <c r="M968" s="17"/>
      <c r="N968" s="17">
        <v>0</v>
      </c>
      <c r="O968" s="17">
        <v>0</v>
      </c>
      <c r="P968" s="17">
        <v>0</v>
      </c>
      <c r="Q968" s="17">
        <v>0</v>
      </c>
      <c r="R968" s="17">
        <v>0</v>
      </c>
    </row>
    <row r="969" spans="2:18" hidden="1" x14ac:dyDescent="0.3">
      <c r="B969" t="s">
        <v>287</v>
      </c>
      <c r="C969" s="17">
        <v>3.0050890320197201E-3</v>
      </c>
      <c r="D969" s="17">
        <v>1.95633904041927E-3</v>
      </c>
      <c r="E969" s="17">
        <v>4.03018982624735E-3</v>
      </c>
      <c r="F969" s="17"/>
      <c r="G969" s="17">
        <v>0</v>
      </c>
      <c r="H969" s="17">
        <v>2.9432964624446999E-3</v>
      </c>
      <c r="I969" s="17">
        <v>2.83647216120444E-3</v>
      </c>
      <c r="J969" s="17">
        <v>3.0688674309558299E-3</v>
      </c>
      <c r="K969" s="17">
        <v>6.8014996920614098E-3</v>
      </c>
      <c r="L969" s="17">
        <v>2.57522592776835E-3</v>
      </c>
      <c r="M969" s="17"/>
      <c r="N969" s="17">
        <v>2.3110720681003101E-3</v>
      </c>
      <c r="O969" s="17">
        <v>8.6689293291420198E-3</v>
      </c>
      <c r="P969" s="17">
        <v>0</v>
      </c>
      <c r="Q969" s="17">
        <v>0</v>
      </c>
      <c r="R969" s="17">
        <v>0</v>
      </c>
    </row>
    <row r="970" spans="2:18" hidden="1" x14ac:dyDescent="0.3">
      <c r="B970" t="s">
        <v>288</v>
      </c>
      <c r="C970" s="17">
        <v>0</v>
      </c>
      <c r="D970" s="17">
        <v>0</v>
      </c>
      <c r="E970" s="17">
        <v>0</v>
      </c>
      <c r="F970" s="17"/>
      <c r="G970" s="17">
        <v>0</v>
      </c>
      <c r="H970" s="17">
        <v>0</v>
      </c>
      <c r="I970" s="17">
        <v>0</v>
      </c>
      <c r="J970" s="17">
        <v>0</v>
      </c>
      <c r="K970" s="17">
        <v>0</v>
      </c>
      <c r="L970" s="17">
        <v>0</v>
      </c>
      <c r="M970" s="17"/>
      <c r="N970" s="17">
        <v>0</v>
      </c>
      <c r="O970" s="17">
        <v>0</v>
      </c>
      <c r="P970" s="17">
        <v>0</v>
      </c>
      <c r="Q970" s="17">
        <v>0</v>
      </c>
      <c r="R970" s="17">
        <v>0</v>
      </c>
    </row>
    <row r="971" spans="2:18" hidden="1" x14ac:dyDescent="0.3">
      <c r="B971" t="s">
        <v>289</v>
      </c>
      <c r="C971" s="17">
        <v>0</v>
      </c>
      <c r="D971" s="17">
        <v>0</v>
      </c>
      <c r="E971" s="17">
        <v>0</v>
      </c>
      <c r="F971" s="17"/>
      <c r="G971" s="17">
        <v>0</v>
      </c>
      <c r="H971" s="17">
        <v>0</v>
      </c>
      <c r="I971" s="17">
        <v>0</v>
      </c>
      <c r="J971" s="17">
        <v>0</v>
      </c>
      <c r="K971" s="17">
        <v>0</v>
      </c>
      <c r="L971" s="17">
        <v>0</v>
      </c>
      <c r="M971" s="17"/>
      <c r="N971" s="17">
        <v>0</v>
      </c>
      <c r="O971" s="17">
        <v>0</v>
      </c>
      <c r="P971" s="17">
        <v>0</v>
      </c>
      <c r="Q971" s="17">
        <v>0</v>
      </c>
      <c r="R971" s="17">
        <v>0</v>
      </c>
    </row>
    <row r="972" spans="2:18" hidden="1" x14ac:dyDescent="0.3">
      <c r="B972" t="s">
        <v>290</v>
      </c>
      <c r="C972" s="17">
        <v>0</v>
      </c>
      <c r="D972" s="17">
        <v>0</v>
      </c>
      <c r="E972" s="17">
        <v>0</v>
      </c>
      <c r="F972" s="17"/>
      <c r="G972" s="17">
        <v>0</v>
      </c>
      <c r="H972" s="17">
        <v>0</v>
      </c>
      <c r="I972" s="17">
        <v>0</v>
      </c>
      <c r="J972" s="17">
        <v>0</v>
      </c>
      <c r="K972" s="17">
        <v>0</v>
      </c>
      <c r="L972" s="17">
        <v>0</v>
      </c>
      <c r="M972" s="17"/>
      <c r="N972" s="17">
        <v>0</v>
      </c>
      <c r="O972" s="17">
        <v>0</v>
      </c>
      <c r="P972" s="17">
        <v>0</v>
      </c>
      <c r="Q972" s="17">
        <v>0</v>
      </c>
      <c r="R972" s="17">
        <v>0</v>
      </c>
    </row>
    <row r="973" spans="2:18" hidden="1" x14ac:dyDescent="0.3">
      <c r="B973" t="s">
        <v>291</v>
      </c>
      <c r="C973" s="17">
        <v>0</v>
      </c>
      <c r="D973" s="17">
        <v>0</v>
      </c>
      <c r="E973" s="17">
        <v>0</v>
      </c>
      <c r="F973" s="17"/>
      <c r="G973" s="17">
        <v>0</v>
      </c>
      <c r="H973" s="17">
        <v>0</v>
      </c>
      <c r="I973" s="17">
        <v>0</v>
      </c>
      <c r="J973" s="17">
        <v>0</v>
      </c>
      <c r="K973" s="17">
        <v>0</v>
      </c>
      <c r="L973" s="17">
        <v>0</v>
      </c>
      <c r="M973" s="17"/>
      <c r="N973" s="17">
        <v>0</v>
      </c>
      <c r="O973" s="17">
        <v>0</v>
      </c>
      <c r="P973" s="17">
        <v>0</v>
      </c>
      <c r="Q973" s="17">
        <v>0</v>
      </c>
      <c r="R973" s="17">
        <v>0</v>
      </c>
    </row>
    <row r="974" spans="2:18" hidden="1" x14ac:dyDescent="0.3">
      <c r="B974" t="s">
        <v>292</v>
      </c>
      <c r="C974" s="17">
        <v>6.3853634818950801E-3</v>
      </c>
      <c r="D974" s="17">
        <v>5.9495044847833198E-3</v>
      </c>
      <c r="E974" s="17">
        <v>6.8113939063899299E-3</v>
      </c>
      <c r="F974" s="17"/>
      <c r="G974" s="17">
        <v>3.5248464828802201E-3</v>
      </c>
      <c r="H974" s="17">
        <v>9.0138669163069597E-3</v>
      </c>
      <c r="I974" s="17">
        <v>5.8295083483528203E-3</v>
      </c>
      <c r="J974" s="17">
        <v>8.2977146662895906E-3</v>
      </c>
      <c r="K974" s="17">
        <v>3.0750988867031602E-3</v>
      </c>
      <c r="L974" s="17">
        <v>7.2560729032362702E-3</v>
      </c>
      <c r="M974" s="17"/>
      <c r="N974" s="17">
        <v>6.9646641505574898E-3</v>
      </c>
      <c r="O974" s="17">
        <v>8.1397590610107293E-3</v>
      </c>
      <c r="P974" s="17">
        <v>5.4669341257938897E-3</v>
      </c>
      <c r="Q974" s="17">
        <v>1.2005440570806001E-2</v>
      </c>
      <c r="R974" s="17">
        <v>0</v>
      </c>
    </row>
    <row r="975" spans="2:18" hidden="1" x14ac:dyDescent="0.3">
      <c r="B975" t="s">
        <v>293</v>
      </c>
      <c r="C975" s="17">
        <v>0</v>
      </c>
      <c r="D975" s="17">
        <v>0</v>
      </c>
      <c r="E975" s="17">
        <v>0</v>
      </c>
      <c r="F975" s="17"/>
      <c r="G975" s="17">
        <v>0</v>
      </c>
      <c r="H975" s="17">
        <v>0</v>
      </c>
      <c r="I975" s="17">
        <v>0</v>
      </c>
      <c r="J975" s="17">
        <v>0</v>
      </c>
      <c r="K975" s="17">
        <v>0</v>
      </c>
      <c r="L975" s="17">
        <v>0</v>
      </c>
      <c r="M975" s="17"/>
      <c r="N975" s="17">
        <v>0</v>
      </c>
      <c r="O975" s="17">
        <v>0</v>
      </c>
      <c r="P975" s="17">
        <v>0</v>
      </c>
      <c r="Q975" s="17">
        <v>0</v>
      </c>
      <c r="R975" s="17">
        <v>0</v>
      </c>
    </row>
    <row r="976" spans="2:18" hidden="1" x14ac:dyDescent="0.3">
      <c r="B976" t="s">
        <v>294</v>
      </c>
      <c r="C976" s="17">
        <v>0</v>
      </c>
      <c r="D976" s="17">
        <v>0</v>
      </c>
      <c r="E976" s="17">
        <v>0</v>
      </c>
      <c r="F976" s="17"/>
      <c r="G976" s="17">
        <v>0</v>
      </c>
      <c r="H976" s="17">
        <v>0</v>
      </c>
      <c r="I976" s="17">
        <v>0</v>
      </c>
      <c r="J976" s="17">
        <v>0</v>
      </c>
      <c r="K976" s="17">
        <v>0</v>
      </c>
      <c r="L976" s="17">
        <v>0</v>
      </c>
      <c r="M976" s="17"/>
      <c r="N976" s="17">
        <v>0</v>
      </c>
      <c r="O976" s="17">
        <v>0</v>
      </c>
      <c r="P976" s="17">
        <v>0</v>
      </c>
      <c r="Q976" s="17">
        <v>0</v>
      </c>
      <c r="R976" s="17">
        <v>0</v>
      </c>
    </row>
    <row r="977" spans="2:18" hidden="1" x14ac:dyDescent="0.3">
      <c r="B977" t="s">
        <v>295</v>
      </c>
      <c r="C977" s="17">
        <v>0</v>
      </c>
      <c r="D977" s="17">
        <v>0</v>
      </c>
      <c r="E977" s="17">
        <v>0</v>
      </c>
      <c r="F977" s="17"/>
      <c r="G977" s="17">
        <v>0</v>
      </c>
      <c r="H977" s="17">
        <v>0</v>
      </c>
      <c r="I977" s="17">
        <v>0</v>
      </c>
      <c r="J977" s="17">
        <v>0</v>
      </c>
      <c r="K977" s="17">
        <v>0</v>
      </c>
      <c r="L977" s="17">
        <v>0</v>
      </c>
      <c r="M977" s="17"/>
      <c r="N977" s="17">
        <v>0</v>
      </c>
      <c r="O977" s="17">
        <v>0</v>
      </c>
      <c r="P977" s="17">
        <v>0</v>
      </c>
      <c r="Q977" s="17">
        <v>0</v>
      </c>
      <c r="R977" s="17">
        <v>0</v>
      </c>
    </row>
    <row r="978" spans="2:18" hidden="1" x14ac:dyDescent="0.3">
      <c r="B978" t="s">
        <v>296</v>
      </c>
      <c r="C978" s="17">
        <v>0</v>
      </c>
      <c r="D978" s="17">
        <v>0</v>
      </c>
      <c r="E978" s="17">
        <v>0</v>
      </c>
      <c r="F978" s="17"/>
      <c r="G978" s="17">
        <v>0</v>
      </c>
      <c r="H978" s="17">
        <v>0</v>
      </c>
      <c r="I978" s="17">
        <v>0</v>
      </c>
      <c r="J978" s="17">
        <v>0</v>
      </c>
      <c r="K978" s="17">
        <v>0</v>
      </c>
      <c r="L978" s="17">
        <v>0</v>
      </c>
      <c r="M978" s="17"/>
      <c r="N978" s="17">
        <v>0</v>
      </c>
      <c r="O978" s="17">
        <v>0</v>
      </c>
      <c r="P978" s="17">
        <v>0</v>
      </c>
      <c r="Q978" s="17">
        <v>0</v>
      </c>
      <c r="R978" s="17">
        <v>0</v>
      </c>
    </row>
    <row r="979" spans="2:18" hidden="1" x14ac:dyDescent="0.3">
      <c r="B979" t="s">
        <v>297</v>
      </c>
      <c r="C979" s="17">
        <v>3.46101512746291E-3</v>
      </c>
      <c r="D979" s="17">
        <v>4.0512081902756699E-3</v>
      </c>
      <c r="E979" s="17">
        <v>2.8841308535343599E-3</v>
      </c>
      <c r="F979" s="17"/>
      <c r="G979" s="17">
        <v>3.8879312390690001E-3</v>
      </c>
      <c r="H979" s="17">
        <v>3.1469852208452199E-3</v>
      </c>
      <c r="I979" s="17">
        <v>2.9422504553058598E-3</v>
      </c>
      <c r="J979" s="17">
        <v>2.8691983914782399E-3</v>
      </c>
      <c r="K979" s="17">
        <v>6.5909559497501803E-3</v>
      </c>
      <c r="L979" s="17">
        <v>2.2340549347823501E-3</v>
      </c>
      <c r="M979" s="17"/>
      <c r="N979" s="17">
        <v>0</v>
      </c>
      <c r="O979" s="17">
        <v>6.6809064396134397E-3</v>
      </c>
      <c r="P979" s="17">
        <v>3.3433332560534801E-3</v>
      </c>
      <c r="Q979" s="17">
        <v>0</v>
      </c>
      <c r="R979" s="17">
        <v>0</v>
      </c>
    </row>
    <row r="980" spans="2:18" hidden="1" x14ac:dyDescent="0.3">
      <c r="B980" t="s">
        <v>298</v>
      </c>
      <c r="C980" s="17">
        <v>8.4468117237893707E-3</v>
      </c>
      <c r="D980" s="17">
        <v>1.20942533026518E-2</v>
      </c>
      <c r="E980" s="17">
        <v>4.8816195527889199E-3</v>
      </c>
      <c r="F980" s="17"/>
      <c r="G980" s="17">
        <v>2.7866758708982801E-2</v>
      </c>
      <c r="H980" s="17">
        <v>3.20807225708662E-3</v>
      </c>
      <c r="I980" s="17">
        <v>1.23002529167755E-2</v>
      </c>
      <c r="J980" s="17">
        <v>2.93305071381761E-3</v>
      </c>
      <c r="K980" s="17">
        <v>0</v>
      </c>
      <c r="L980" s="17">
        <v>6.9097182729897398E-3</v>
      </c>
      <c r="M980" s="17"/>
      <c r="N980" s="17">
        <v>2.3522133124204399E-3</v>
      </c>
      <c r="O980" s="17">
        <v>1.26199081216625E-2</v>
      </c>
      <c r="P980" s="17">
        <v>9.3095383080432793E-3</v>
      </c>
      <c r="Q980" s="17">
        <v>1.5807066886072401E-2</v>
      </c>
      <c r="R980" s="17">
        <v>0</v>
      </c>
    </row>
    <row r="981" spans="2:18" hidden="1" x14ac:dyDescent="0.3">
      <c r="B981" t="s">
        <v>299</v>
      </c>
      <c r="C981" s="17">
        <v>0</v>
      </c>
      <c r="D981" s="17">
        <v>0</v>
      </c>
      <c r="E981" s="17">
        <v>0</v>
      </c>
      <c r="F981" s="17"/>
      <c r="G981" s="17">
        <v>0</v>
      </c>
      <c r="H981" s="17">
        <v>0</v>
      </c>
      <c r="I981" s="17">
        <v>0</v>
      </c>
      <c r="J981" s="17">
        <v>0</v>
      </c>
      <c r="K981" s="17">
        <v>0</v>
      </c>
      <c r="L981" s="17">
        <v>0</v>
      </c>
      <c r="M981" s="17"/>
      <c r="N981" s="17">
        <v>0</v>
      </c>
      <c r="O981" s="17">
        <v>0</v>
      </c>
      <c r="P981" s="17">
        <v>0</v>
      </c>
      <c r="Q981" s="17">
        <v>0</v>
      </c>
      <c r="R981" s="17">
        <v>0</v>
      </c>
    </row>
    <row r="982" spans="2:18" hidden="1" x14ac:dyDescent="0.3">
      <c r="B982" t="s">
        <v>300</v>
      </c>
      <c r="C982" s="17">
        <v>9.2842380162305397E-3</v>
      </c>
      <c r="D982" s="17">
        <v>6.8430130518617399E-3</v>
      </c>
      <c r="E982" s="17">
        <v>1.1670413625198901E-2</v>
      </c>
      <c r="F982" s="17"/>
      <c r="G982" s="17">
        <v>6.5831793643974902E-3</v>
      </c>
      <c r="H982" s="17">
        <v>5.7120456362812801E-3</v>
      </c>
      <c r="I982" s="17">
        <v>1.5012958309392199E-2</v>
      </c>
      <c r="J982" s="17">
        <v>5.6166980965295203E-3</v>
      </c>
      <c r="K982" s="17">
        <v>1.04838027810037E-2</v>
      </c>
      <c r="L982" s="17">
        <v>1.1504596782632701E-2</v>
      </c>
      <c r="M982" s="17"/>
      <c r="N982" s="17">
        <v>9.1353850781562204E-3</v>
      </c>
      <c r="O982" s="17">
        <v>1.46330820805377E-2</v>
      </c>
      <c r="P982" s="17">
        <v>8.77187066043684E-3</v>
      </c>
      <c r="Q982" s="17">
        <v>8.3116148806185296E-3</v>
      </c>
      <c r="R982" s="17">
        <v>0</v>
      </c>
    </row>
    <row r="983" spans="2:18" hidden="1" x14ac:dyDescent="0.3">
      <c r="B983" t="s">
        <v>301</v>
      </c>
      <c r="C983" s="17">
        <v>4.8231075485851202E-4</v>
      </c>
      <c r="D983" s="17">
        <v>0</v>
      </c>
      <c r="E983" s="17">
        <v>9.5374545505381297E-4</v>
      </c>
      <c r="F983" s="17"/>
      <c r="G983" s="17">
        <v>3.48314906870929E-3</v>
      </c>
      <c r="H983" s="17">
        <v>0</v>
      </c>
      <c r="I983" s="17">
        <v>0</v>
      </c>
      <c r="J983" s="17">
        <v>0</v>
      </c>
      <c r="K983" s="17">
        <v>0</v>
      </c>
      <c r="L983" s="17">
        <v>0</v>
      </c>
      <c r="M983" s="17"/>
      <c r="N983" s="17">
        <v>0</v>
      </c>
      <c r="O983" s="17">
        <v>0</v>
      </c>
      <c r="P983" s="17">
        <v>0</v>
      </c>
      <c r="Q983" s="17">
        <v>0</v>
      </c>
      <c r="R983" s="17">
        <v>0</v>
      </c>
    </row>
    <row r="984" spans="2:18" hidden="1" x14ac:dyDescent="0.3">
      <c r="B984" t="s">
        <v>302</v>
      </c>
      <c r="C984" s="17">
        <v>0</v>
      </c>
      <c r="D984" s="17">
        <v>0</v>
      </c>
      <c r="E984" s="17">
        <v>0</v>
      </c>
      <c r="F984" s="17"/>
      <c r="G984" s="17">
        <v>0</v>
      </c>
      <c r="H984" s="17">
        <v>0</v>
      </c>
      <c r="I984" s="17">
        <v>0</v>
      </c>
      <c r="J984" s="17">
        <v>0</v>
      </c>
      <c r="K984" s="17">
        <v>0</v>
      </c>
      <c r="L984" s="17">
        <v>0</v>
      </c>
      <c r="M984" s="17"/>
      <c r="N984" s="17">
        <v>0</v>
      </c>
      <c r="O984" s="17">
        <v>0</v>
      </c>
      <c r="P984" s="17">
        <v>0</v>
      </c>
      <c r="Q984" s="17">
        <v>0</v>
      </c>
      <c r="R984" s="17">
        <v>0</v>
      </c>
    </row>
    <row r="985" spans="2:18" hidden="1" x14ac:dyDescent="0.3">
      <c r="B985" t="s">
        <v>303</v>
      </c>
      <c r="C985" s="17">
        <v>0</v>
      </c>
      <c r="D985" s="17">
        <v>0</v>
      </c>
      <c r="E985" s="17">
        <v>0</v>
      </c>
      <c r="F985" s="17"/>
      <c r="G985" s="17">
        <v>0</v>
      </c>
      <c r="H985" s="17">
        <v>0</v>
      </c>
      <c r="I985" s="17">
        <v>0</v>
      </c>
      <c r="J985" s="17">
        <v>0</v>
      </c>
      <c r="K985" s="17">
        <v>0</v>
      </c>
      <c r="L985" s="17">
        <v>0</v>
      </c>
      <c r="M985" s="17"/>
      <c r="N985" s="17">
        <v>0</v>
      </c>
      <c r="O985" s="17">
        <v>0</v>
      </c>
      <c r="P985" s="17">
        <v>0</v>
      </c>
      <c r="Q985" s="17">
        <v>0</v>
      </c>
      <c r="R985" s="17">
        <v>0</v>
      </c>
    </row>
    <row r="986" spans="2:18" hidden="1" x14ac:dyDescent="0.3">
      <c r="B986" t="s">
        <v>304</v>
      </c>
      <c r="C986" s="17">
        <v>1.5102673713701901E-3</v>
      </c>
      <c r="D986" s="17">
        <v>0</v>
      </c>
      <c r="E986" s="17">
        <v>2.9864783790337301E-3</v>
      </c>
      <c r="F986" s="17"/>
      <c r="G986" s="17">
        <v>0</v>
      </c>
      <c r="H986" s="17">
        <v>2.9576052607787101E-3</v>
      </c>
      <c r="I986" s="17">
        <v>2.7813956338715701E-3</v>
      </c>
      <c r="J986" s="17">
        <v>0</v>
      </c>
      <c r="K986" s="17">
        <v>0</v>
      </c>
      <c r="L986" s="17">
        <v>2.5447621153398001E-3</v>
      </c>
      <c r="M986" s="17"/>
      <c r="N986" s="17">
        <v>0</v>
      </c>
      <c r="O986" s="17">
        <v>4.2968507529144899E-3</v>
      </c>
      <c r="P986" s="17">
        <v>1.856604436628E-3</v>
      </c>
      <c r="Q986" s="17">
        <v>0</v>
      </c>
      <c r="R986" s="17">
        <v>0</v>
      </c>
    </row>
    <row r="987" spans="2:18" hidden="1" x14ac:dyDescent="0.3">
      <c r="B987" t="s">
        <v>305</v>
      </c>
      <c r="C987" s="17">
        <v>2.0565660041496101E-2</v>
      </c>
      <c r="D987" s="17">
        <v>1.8556873368888501E-2</v>
      </c>
      <c r="E987" s="17">
        <v>2.25291487947894E-2</v>
      </c>
      <c r="F987" s="17"/>
      <c r="G987" s="17">
        <v>1.37929397572331E-2</v>
      </c>
      <c r="H987" s="17">
        <v>8.9012288846722892E-3</v>
      </c>
      <c r="I987" s="17">
        <v>1.16551128800688E-2</v>
      </c>
      <c r="J987" s="17">
        <v>4.3063474668907899E-2</v>
      </c>
      <c r="K987" s="17">
        <v>1.40482282447632E-2</v>
      </c>
      <c r="L987" s="17">
        <v>2.78198648063698E-2</v>
      </c>
      <c r="M987" s="17"/>
      <c r="N987" s="17">
        <v>2.5365142160923702E-2</v>
      </c>
      <c r="O987" s="17">
        <v>1.8905746654436801E-2</v>
      </c>
      <c r="P987" s="17">
        <v>1.7928636558844101E-2</v>
      </c>
      <c r="Q987" s="17">
        <v>1.12632206051637E-2</v>
      </c>
      <c r="R987" s="17">
        <v>0</v>
      </c>
    </row>
    <row r="988" spans="2:18" hidden="1" x14ac:dyDescent="0.3">
      <c r="B988" t="s">
        <v>306</v>
      </c>
      <c r="C988" s="17">
        <v>2.83794039407744E-2</v>
      </c>
      <c r="D988" s="17">
        <v>2.9283600731098099E-2</v>
      </c>
      <c r="E988" s="17">
        <v>2.7495596688977102E-2</v>
      </c>
      <c r="F988" s="17"/>
      <c r="G988" s="17">
        <v>3.78007800267346E-2</v>
      </c>
      <c r="H988" s="17">
        <v>2.13970743220511E-2</v>
      </c>
      <c r="I988" s="17">
        <v>2.4669834614705101E-2</v>
      </c>
      <c r="J988" s="17">
        <v>2.6538446465799202E-2</v>
      </c>
      <c r="K988" s="17">
        <v>4.2059439815066602E-2</v>
      </c>
      <c r="L988" s="17">
        <v>2.3150409891236599E-2</v>
      </c>
      <c r="M988" s="17"/>
      <c r="N988" s="17">
        <v>3.2985590138163101E-2</v>
      </c>
      <c r="O988" s="17">
        <v>3.3681330964309197E-2</v>
      </c>
      <c r="P988" s="17">
        <v>1.65406666012234E-2</v>
      </c>
      <c r="Q988" s="17">
        <v>3.57702426021696E-2</v>
      </c>
      <c r="R988" s="17">
        <v>0</v>
      </c>
    </row>
    <row r="989" spans="2:18" hidden="1" x14ac:dyDescent="0.3">
      <c r="B989" t="s">
        <v>307</v>
      </c>
      <c r="C989" s="17">
        <v>0</v>
      </c>
      <c r="D989" s="17">
        <v>0</v>
      </c>
      <c r="E989" s="17">
        <v>0</v>
      </c>
      <c r="F989" s="17"/>
      <c r="G989" s="17">
        <v>0</v>
      </c>
      <c r="H989" s="17">
        <v>0</v>
      </c>
      <c r="I989" s="17">
        <v>0</v>
      </c>
      <c r="J989" s="17">
        <v>0</v>
      </c>
      <c r="K989" s="17">
        <v>0</v>
      </c>
      <c r="L989" s="17">
        <v>0</v>
      </c>
      <c r="M989" s="17"/>
      <c r="N989" s="17">
        <v>0</v>
      </c>
      <c r="O989" s="17">
        <v>0</v>
      </c>
      <c r="P989" s="17">
        <v>0</v>
      </c>
      <c r="Q989" s="17">
        <v>0</v>
      </c>
      <c r="R989" s="17">
        <v>0</v>
      </c>
    </row>
    <row r="990" spans="2:18" hidden="1" x14ac:dyDescent="0.3">
      <c r="B990" t="s">
        <v>308</v>
      </c>
      <c r="C990" s="17">
        <v>4.8719006608739801E-4</v>
      </c>
      <c r="D990" s="17">
        <v>0</v>
      </c>
      <c r="E990" s="17">
        <v>9.6339404957812103E-4</v>
      </c>
      <c r="F990" s="17"/>
      <c r="G990" s="17">
        <v>0</v>
      </c>
      <c r="H990" s="17">
        <v>0</v>
      </c>
      <c r="I990" s="17">
        <v>2.8616353456538098E-3</v>
      </c>
      <c r="J990" s="17">
        <v>0</v>
      </c>
      <c r="K990" s="17">
        <v>0</v>
      </c>
      <c r="L990" s="17">
        <v>0</v>
      </c>
      <c r="M990" s="17"/>
      <c r="N990" s="17">
        <v>0</v>
      </c>
      <c r="O990" s="17">
        <v>0</v>
      </c>
      <c r="P990" s="17">
        <v>1.7946331474728899E-3</v>
      </c>
      <c r="Q990" s="17">
        <v>0</v>
      </c>
      <c r="R990" s="17">
        <v>0</v>
      </c>
    </row>
    <row r="991" spans="2:18" hidden="1" x14ac:dyDescent="0.3">
      <c r="B991" t="s">
        <v>309</v>
      </c>
      <c r="C991" s="17">
        <v>0</v>
      </c>
      <c r="D991" s="17">
        <v>0</v>
      </c>
      <c r="E991" s="17">
        <v>0</v>
      </c>
      <c r="F991" s="17"/>
      <c r="G991" s="17">
        <v>0</v>
      </c>
      <c r="H991" s="17">
        <v>0</v>
      </c>
      <c r="I991" s="17">
        <v>0</v>
      </c>
      <c r="J991" s="17">
        <v>0</v>
      </c>
      <c r="K991" s="17">
        <v>0</v>
      </c>
      <c r="L991" s="17">
        <v>0</v>
      </c>
      <c r="M991" s="17"/>
      <c r="N991" s="17">
        <v>0</v>
      </c>
      <c r="O991" s="17">
        <v>0</v>
      </c>
      <c r="P991" s="17">
        <v>0</v>
      </c>
      <c r="Q991" s="17">
        <v>0</v>
      </c>
      <c r="R991" s="17">
        <v>0</v>
      </c>
    </row>
    <row r="992" spans="2:18" hidden="1" x14ac:dyDescent="0.3">
      <c r="B992" t="s">
        <v>310</v>
      </c>
      <c r="C992" s="17">
        <v>0</v>
      </c>
      <c r="D992" s="17">
        <v>0</v>
      </c>
      <c r="E992" s="17">
        <v>0</v>
      </c>
      <c r="F992" s="17"/>
      <c r="G992" s="17">
        <v>0</v>
      </c>
      <c r="H992" s="17">
        <v>0</v>
      </c>
      <c r="I992" s="17">
        <v>0</v>
      </c>
      <c r="J992" s="17">
        <v>0</v>
      </c>
      <c r="K992" s="17">
        <v>0</v>
      </c>
      <c r="L992" s="17">
        <v>0</v>
      </c>
      <c r="M992" s="17"/>
      <c r="N992" s="17">
        <v>0</v>
      </c>
      <c r="O992" s="17">
        <v>0</v>
      </c>
      <c r="P992" s="17">
        <v>0</v>
      </c>
      <c r="Q992" s="17">
        <v>0</v>
      </c>
      <c r="R992" s="17">
        <v>0</v>
      </c>
    </row>
    <row r="993" spans="2:18" hidden="1" x14ac:dyDescent="0.3">
      <c r="B993" t="s">
        <v>311</v>
      </c>
      <c r="C993" s="17">
        <v>4.6963269894113299E-4</v>
      </c>
      <c r="D993" s="17">
        <v>0</v>
      </c>
      <c r="E993" s="17">
        <v>9.2867523199053996E-4</v>
      </c>
      <c r="F993" s="17"/>
      <c r="G993" s="17">
        <v>0</v>
      </c>
      <c r="H993" s="17">
        <v>2.7558553252480999E-3</v>
      </c>
      <c r="I993" s="17">
        <v>0</v>
      </c>
      <c r="J993" s="17">
        <v>0</v>
      </c>
      <c r="K993" s="17">
        <v>0</v>
      </c>
      <c r="L993" s="17">
        <v>0</v>
      </c>
      <c r="M993" s="17"/>
      <c r="N993" s="17">
        <v>0</v>
      </c>
      <c r="O993" s="17">
        <v>0</v>
      </c>
      <c r="P993" s="17">
        <v>1.7299581155780801E-3</v>
      </c>
      <c r="Q993" s="17">
        <v>0</v>
      </c>
      <c r="R993" s="17">
        <v>0</v>
      </c>
    </row>
    <row r="994" spans="2:18" hidden="1" x14ac:dyDescent="0.3">
      <c r="B994" t="s">
        <v>312</v>
      </c>
      <c r="C994" s="17">
        <v>0</v>
      </c>
      <c r="D994" s="17">
        <v>0</v>
      </c>
      <c r="E994" s="17">
        <v>0</v>
      </c>
      <c r="F994" s="17"/>
      <c r="G994" s="17">
        <v>0</v>
      </c>
      <c r="H994" s="17">
        <v>0</v>
      </c>
      <c r="I994" s="17">
        <v>0</v>
      </c>
      <c r="J994" s="17">
        <v>0</v>
      </c>
      <c r="K994" s="17">
        <v>0</v>
      </c>
      <c r="L994" s="17">
        <v>0</v>
      </c>
      <c r="M994" s="17"/>
      <c r="N994" s="17">
        <v>0</v>
      </c>
      <c r="O994" s="17">
        <v>0</v>
      </c>
      <c r="P994" s="17">
        <v>0</v>
      </c>
      <c r="Q994" s="17">
        <v>0</v>
      </c>
      <c r="R994" s="17">
        <v>0</v>
      </c>
    </row>
    <row r="995" spans="2:18" hidden="1" x14ac:dyDescent="0.3">
      <c r="B995" t="s">
        <v>313</v>
      </c>
      <c r="C995" s="17">
        <v>0</v>
      </c>
      <c r="D995" s="17">
        <v>0</v>
      </c>
      <c r="E995" s="17">
        <v>0</v>
      </c>
      <c r="F995" s="17"/>
      <c r="G995" s="17">
        <v>0</v>
      </c>
      <c r="H995" s="17">
        <v>0</v>
      </c>
      <c r="I995" s="17">
        <v>0</v>
      </c>
      <c r="J995" s="17">
        <v>0</v>
      </c>
      <c r="K995" s="17">
        <v>0</v>
      </c>
      <c r="L995" s="17">
        <v>0</v>
      </c>
      <c r="M995" s="17"/>
      <c r="N995" s="17">
        <v>0</v>
      </c>
      <c r="O995" s="17">
        <v>0</v>
      </c>
      <c r="P995" s="17">
        <v>0</v>
      </c>
      <c r="Q995" s="17">
        <v>0</v>
      </c>
      <c r="R995" s="17">
        <v>0</v>
      </c>
    </row>
    <row r="996" spans="2:18" hidden="1" x14ac:dyDescent="0.3">
      <c r="B996" t="s">
        <v>314</v>
      </c>
      <c r="C996" s="17">
        <v>0</v>
      </c>
      <c r="D996" s="17">
        <v>0</v>
      </c>
      <c r="E996" s="17">
        <v>0</v>
      </c>
      <c r="F996" s="17"/>
      <c r="G996" s="17">
        <v>0</v>
      </c>
      <c r="H996" s="17">
        <v>0</v>
      </c>
      <c r="I996" s="17">
        <v>0</v>
      </c>
      <c r="J996" s="17">
        <v>0</v>
      </c>
      <c r="K996" s="17">
        <v>0</v>
      </c>
      <c r="L996" s="17">
        <v>0</v>
      </c>
      <c r="M996" s="17"/>
      <c r="N996" s="17">
        <v>0</v>
      </c>
      <c r="O996" s="17">
        <v>0</v>
      </c>
      <c r="P996" s="17">
        <v>0</v>
      </c>
      <c r="Q996" s="17">
        <v>0</v>
      </c>
      <c r="R996" s="17">
        <v>0</v>
      </c>
    </row>
    <row r="997" spans="2:18" hidden="1" x14ac:dyDescent="0.3">
      <c r="B997" t="s">
        <v>315</v>
      </c>
      <c r="C997" s="17">
        <v>5.2834233020336899E-4</v>
      </c>
      <c r="D997" s="17">
        <v>0</v>
      </c>
      <c r="E997" s="17">
        <v>1.04477059876433E-3</v>
      </c>
      <c r="F997" s="17"/>
      <c r="G997" s="17">
        <v>0</v>
      </c>
      <c r="H997" s="17">
        <v>0</v>
      </c>
      <c r="I997" s="17">
        <v>3.1033536846455899E-3</v>
      </c>
      <c r="J997" s="17">
        <v>0</v>
      </c>
      <c r="K997" s="17">
        <v>0</v>
      </c>
      <c r="L997" s="17">
        <v>0</v>
      </c>
      <c r="M997" s="17"/>
      <c r="N997" s="17">
        <v>0</v>
      </c>
      <c r="O997" s="17">
        <v>0</v>
      </c>
      <c r="P997" s="17">
        <v>0</v>
      </c>
      <c r="Q997" s="17">
        <v>4.1945935501271599E-3</v>
      </c>
      <c r="R997" s="17">
        <v>0</v>
      </c>
    </row>
    <row r="998" spans="2:18" hidden="1" x14ac:dyDescent="0.3">
      <c r="B998" t="s">
        <v>316</v>
      </c>
      <c r="C998" s="17">
        <v>0</v>
      </c>
      <c r="D998" s="17">
        <v>0</v>
      </c>
      <c r="E998" s="17">
        <v>0</v>
      </c>
      <c r="F998" s="17"/>
      <c r="G998" s="17">
        <v>0</v>
      </c>
      <c r="H998" s="17">
        <v>0</v>
      </c>
      <c r="I998" s="17">
        <v>0</v>
      </c>
      <c r="J998" s="17">
        <v>0</v>
      </c>
      <c r="K998" s="17">
        <v>0</v>
      </c>
      <c r="L998" s="17">
        <v>0</v>
      </c>
      <c r="M998" s="17"/>
      <c r="N998" s="17">
        <v>0</v>
      </c>
      <c r="O998" s="17">
        <v>0</v>
      </c>
      <c r="P998" s="17">
        <v>0</v>
      </c>
      <c r="Q998" s="17">
        <v>0</v>
      </c>
      <c r="R998" s="17">
        <v>0</v>
      </c>
    </row>
    <row r="999" spans="2:18" hidden="1" x14ac:dyDescent="0.3">
      <c r="B999" t="s">
        <v>317</v>
      </c>
      <c r="C999" s="17">
        <v>3.8782369472620602E-3</v>
      </c>
      <c r="D999" s="17">
        <v>3.8923158184038498E-3</v>
      </c>
      <c r="E999" s="17">
        <v>3.8644755531215399E-3</v>
      </c>
      <c r="F999" s="17"/>
      <c r="G999" s="17">
        <v>1.3736076872344301E-2</v>
      </c>
      <c r="H999" s="17">
        <v>2.94056551757271E-3</v>
      </c>
      <c r="I999" s="17">
        <v>2.9909168582627601E-3</v>
      </c>
      <c r="J999" s="17">
        <v>2.77504588357052E-3</v>
      </c>
      <c r="K999" s="17">
        <v>3.4952893521136598E-3</v>
      </c>
      <c r="L999" s="17">
        <v>0</v>
      </c>
      <c r="M999" s="17"/>
      <c r="N999" s="17">
        <v>2.3110720681003101E-3</v>
      </c>
      <c r="O999" s="17">
        <v>4.1309044485623898E-3</v>
      </c>
      <c r="P999" s="17">
        <v>7.1644926438606598E-3</v>
      </c>
      <c r="Q999" s="17">
        <v>0</v>
      </c>
      <c r="R999" s="17">
        <v>0</v>
      </c>
    </row>
    <row r="1000" spans="2:18" hidden="1" x14ac:dyDescent="0.3">
      <c r="B1000" t="s">
        <v>318</v>
      </c>
      <c r="C1000" s="17">
        <v>0</v>
      </c>
      <c r="D1000" s="17">
        <v>0</v>
      </c>
      <c r="E1000" s="17">
        <v>0</v>
      </c>
      <c r="F1000" s="17"/>
      <c r="G1000" s="17">
        <v>0</v>
      </c>
      <c r="H1000" s="17">
        <v>0</v>
      </c>
      <c r="I1000" s="17">
        <v>0</v>
      </c>
      <c r="J1000" s="17">
        <v>0</v>
      </c>
      <c r="K1000" s="17">
        <v>0</v>
      </c>
      <c r="L1000" s="17">
        <v>0</v>
      </c>
      <c r="M1000" s="17"/>
      <c r="N1000" s="17">
        <v>0</v>
      </c>
      <c r="O1000" s="17">
        <v>0</v>
      </c>
      <c r="P1000" s="17">
        <v>0</v>
      </c>
      <c r="Q1000" s="17">
        <v>0</v>
      </c>
      <c r="R1000" s="17">
        <v>0</v>
      </c>
    </row>
    <row r="1001" spans="2:18" hidden="1" x14ac:dyDescent="0.3">
      <c r="B1001" t="s">
        <v>319</v>
      </c>
      <c r="C1001" s="17">
        <v>0</v>
      </c>
      <c r="D1001" s="17">
        <v>0</v>
      </c>
      <c r="E1001" s="17">
        <v>0</v>
      </c>
      <c r="F1001" s="17"/>
      <c r="G1001" s="17">
        <v>0</v>
      </c>
      <c r="H1001" s="17">
        <v>0</v>
      </c>
      <c r="I1001" s="17">
        <v>0</v>
      </c>
      <c r="J1001" s="17">
        <v>0</v>
      </c>
      <c r="K1001" s="17">
        <v>0</v>
      </c>
      <c r="L1001" s="17">
        <v>0</v>
      </c>
      <c r="M1001" s="17"/>
      <c r="N1001" s="17">
        <v>0</v>
      </c>
      <c r="O1001" s="17">
        <v>0</v>
      </c>
      <c r="P1001" s="17">
        <v>0</v>
      </c>
      <c r="Q1001" s="17">
        <v>0</v>
      </c>
      <c r="R1001" s="17">
        <v>0</v>
      </c>
    </row>
    <row r="1002" spans="2:18" hidden="1" x14ac:dyDescent="0.3">
      <c r="B1002" t="s">
        <v>320</v>
      </c>
      <c r="C1002" s="17">
        <v>5.0313636474711104E-4</v>
      </c>
      <c r="D1002" s="17">
        <v>0</v>
      </c>
      <c r="E1002" s="17">
        <v>9.9492705961040499E-4</v>
      </c>
      <c r="F1002" s="17"/>
      <c r="G1002" s="17">
        <v>3.6335473398613699E-3</v>
      </c>
      <c r="H1002" s="17">
        <v>0</v>
      </c>
      <c r="I1002" s="17">
        <v>0</v>
      </c>
      <c r="J1002" s="17">
        <v>0</v>
      </c>
      <c r="K1002" s="17">
        <v>0</v>
      </c>
      <c r="L1002" s="17">
        <v>0</v>
      </c>
      <c r="M1002" s="17"/>
      <c r="N1002" s="17">
        <v>0</v>
      </c>
      <c r="O1002" s="17">
        <v>0</v>
      </c>
      <c r="P1002" s="17">
        <v>0</v>
      </c>
      <c r="Q1002" s="17">
        <v>3.9944793929161497E-3</v>
      </c>
      <c r="R1002" s="17">
        <v>0</v>
      </c>
    </row>
    <row r="1003" spans="2:18" hidden="1" x14ac:dyDescent="0.3">
      <c r="B1003" t="s">
        <v>321</v>
      </c>
      <c r="C1003" s="17">
        <v>0</v>
      </c>
      <c r="D1003" s="17">
        <v>0</v>
      </c>
      <c r="E1003" s="17">
        <v>0</v>
      </c>
      <c r="F1003" s="17"/>
      <c r="G1003" s="17">
        <v>0</v>
      </c>
      <c r="H1003" s="17">
        <v>0</v>
      </c>
      <c r="I1003" s="17">
        <v>0</v>
      </c>
      <c r="J1003" s="17">
        <v>0</v>
      </c>
      <c r="K1003" s="17">
        <v>0</v>
      </c>
      <c r="L1003" s="17">
        <v>0</v>
      </c>
      <c r="M1003" s="17"/>
      <c r="N1003" s="17">
        <v>0</v>
      </c>
      <c r="O1003" s="17">
        <v>0</v>
      </c>
      <c r="P1003" s="17">
        <v>0</v>
      </c>
      <c r="Q1003" s="17">
        <v>0</v>
      </c>
      <c r="R1003" s="17">
        <v>0</v>
      </c>
    </row>
    <row r="1004" spans="2:18" hidden="1" x14ac:dyDescent="0.3">
      <c r="B1004" t="s">
        <v>322</v>
      </c>
      <c r="C1004" s="17">
        <v>1.0478748952825001E-2</v>
      </c>
      <c r="D1004" s="17">
        <v>9.3743608848154605E-3</v>
      </c>
      <c r="E1004" s="17">
        <v>1.1558233190936301E-2</v>
      </c>
      <c r="F1004" s="17"/>
      <c r="G1004" s="17">
        <v>1.0418149766603E-2</v>
      </c>
      <c r="H1004" s="17">
        <v>2.15474601165043E-2</v>
      </c>
      <c r="I1004" s="17">
        <v>1.17314080245387E-2</v>
      </c>
      <c r="J1004" s="17">
        <v>8.2861410842105902E-3</v>
      </c>
      <c r="K1004" s="17">
        <v>3.4690779837764198E-3</v>
      </c>
      <c r="L1004" s="17">
        <v>6.9919572203045498E-3</v>
      </c>
      <c r="M1004" s="17"/>
      <c r="N1004" s="17">
        <v>1.35744458837396E-2</v>
      </c>
      <c r="O1004" s="17">
        <v>1.06464044778631E-2</v>
      </c>
      <c r="P1004" s="17">
        <v>1.15353772059713E-2</v>
      </c>
      <c r="Q1004" s="17">
        <v>3.9141822877907196E-3</v>
      </c>
      <c r="R1004" s="17">
        <v>0</v>
      </c>
    </row>
    <row r="1005" spans="2:18" hidden="1" x14ac:dyDescent="0.3">
      <c r="B1005" t="s">
        <v>323</v>
      </c>
      <c r="C1005" s="17">
        <v>8.3807491186970007E-2</v>
      </c>
      <c r="D1005" s="17">
        <v>8.1812099086121096E-2</v>
      </c>
      <c r="E1005" s="17">
        <v>8.5757887414629697E-2</v>
      </c>
      <c r="F1005" s="17"/>
      <c r="G1005" s="17">
        <v>8.2665051961438502E-2</v>
      </c>
      <c r="H1005" s="17">
        <v>8.1353480060271002E-2</v>
      </c>
      <c r="I1005" s="17">
        <v>8.1833071580675695E-2</v>
      </c>
      <c r="J1005" s="17">
        <v>9.4521513915930305E-2</v>
      </c>
      <c r="K1005" s="17">
        <v>7.27563228280797E-2</v>
      </c>
      <c r="L1005" s="17">
        <v>8.6859297178052103E-2</v>
      </c>
      <c r="M1005" s="17"/>
      <c r="N1005" s="17">
        <v>8.2688445326591795E-2</v>
      </c>
      <c r="O1005" s="17">
        <v>7.3983569887654199E-2</v>
      </c>
      <c r="P1005" s="17">
        <v>8.9036587434059997E-2</v>
      </c>
      <c r="Q1005" s="17">
        <v>8.5314262627421603E-2</v>
      </c>
      <c r="R1005" s="17">
        <v>0.18374281987829999</v>
      </c>
    </row>
    <row r="1006" spans="2:18" hidden="1" x14ac:dyDescent="0.3">
      <c r="B1006" t="s">
        <v>324</v>
      </c>
      <c r="C1006" s="17">
        <v>7.3654746199534896E-2</v>
      </c>
      <c r="D1006" s="17">
        <v>6.9853882171705003E-2</v>
      </c>
      <c r="E1006" s="17">
        <v>7.7369901160092902E-2</v>
      </c>
      <c r="F1006" s="17"/>
      <c r="G1006" s="17">
        <v>5.0985268088156101E-2</v>
      </c>
      <c r="H1006" s="17">
        <v>7.3326516159213304E-2</v>
      </c>
      <c r="I1006" s="17">
        <v>6.2169855800928903E-2</v>
      </c>
      <c r="J1006" s="17">
        <v>5.9897451311106499E-2</v>
      </c>
      <c r="K1006" s="17">
        <v>9.0975887836617794E-2</v>
      </c>
      <c r="L1006" s="17">
        <v>9.7830007429222696E-2</v>
      </c>
      <c r="M1006" s="17"/>
      <c r="N1006" s="17">
        <v>8.0657395624917E-2</v>
      </c>
      <c r="O1006" s="17">
        <v>7.0073657941925993E-2</v>
      </c>
      <c r="P1006" s="17">
        <v>7.1627377748106499E-2</v>
      </c>
      <c r="Q1006" s="17">
        <v>3.6578112899727698E-2</v>
      </c>
      <c r="R1006" s="17">
        <v>8.55949051337455E-2</v>
      </c>
    </row>
    <row r="1007" spans="2:18" hidden="1" x14ac:dyDescent="0.3">
      <c r="B1007" t="s">
        <v>325</v>
      </c>
      <c r="C1007" s="17">
        <v>4.9670325665744598E-4</v>
      </c>
      <c r="D1007" s="17">
        <v>0</v>
      </c>
      <c r="E1007" s="17">
        <v>9.8220590931346295E-4</v>
      </c>
      <c r="F1007" s="17"/>
      <c r="G1007" s="17">
        <v>0</v>
      </c>
      <c r="H1007" s="17">
        <v>2.91470827737035E-3</v>
      </c>
      <c r="I1007" s="17">
        <v>0</v>
      </c>
      <c r="J1007" s="17">
        <v>0</v>
      </c>
      <c r="K1007" s="17">
        <v>0</v>
      </c>
      <c r="L1007" s="17">
        <v>0</v>
      </c>
      <c r="M1007" s="17"/>
      <c r="N1007" s="17">
        <v>0</v>
      </c>
      <c r="O1007" s="17">
        <v>0</v>
      </c>
      <c r="P1007" s="17">
        <v>0</v>
      </c>
      <c r="Q1007" s="17">
        <v>3.9434059275555598E-3</v>
      </c>
      <c r="R1007" s="17">
        <v>0</v>
      </c>
    </row>
    <row r="1008" spans="2:18" hidden="1" x14ac:dyDescent="0.3">
      <c r="B1008" t="s">
        <v>326</v>
      </c>
      <c r="C1008" s="17">
        <v>0</v>
      </c>
      <c r="D1008" s="17">
        <v>0</v>
      </c>
      <c r="E1008" s="17">
        <v>0</v>
      </c>
      <c r="F1008" s="17"/>
      <c r="G1008" s="17">
        <v>0</v>
      </c>
      <c r="H1008" s="17">
        <v>0</v>
      </c>
      <c r="I1008" s="17">
        <v>0</v>
      </c>
      <c r="J1008" s="17">
        <v>0</v>
      </c>
      <c r="K1008" s="17">
        <v>0</v>
      </c>
      <c r="L1008" s="17">
        <v>0</v>
      </c>
      <c r="M1008" s="17"/>
      <c r="N1008" s="17">
        <v>0</v>
      </c>
      <c r="O1008" s="17">
        <v>0</v>
      </c>
      <c r="P1008" s="17">
        <v>0</v>
      </c>
      <c r="Q1008" s="17">
        <v>0</v>
      </c>
      <c r="R1008" s="17">
        <v>0</v>
      </c>
    </row>
    <row r="1009" spans="2:18" hidden="1" x14ac:dyDescent="0.3">
      <c r="B1009" t="s">
        <v>327</v>
      </c>
      <c r="C1009" s="17">
        <v>0</v>
      </c>
      <c r="D1009" s="17">
        <v>0</v>
      </c>
      <c r="E1009" s="17">
        <v>0</v>
      </c>
      <c r="F1009" s="17"/>
      <c r="G1009" s="17">
        <v>0</v>
      </c>
      <c r="H1009" s="17">
        <v>0</v>
      </c>
      <c r="I1009" s="17">
        <v>0</v>
      </c>
      <c r="J1009" s="17">
        <v>0</v>
      </c>
      <c r="K1009" s="17">
        <v>0</v>
      </c>
      <c r="L1009" s="17">
        <v>0</v>
      </c>
      <c r="M1009" s="17"/>
      <c r="N1009" s="17">
        <v>0</v>
      </c>
      <c r="O1009" s="17">
        <v>0</v>
      </c>
      <c r="P1009" s="17">
        <v>0</v>
      </c>
      <c r="Q1009" s="17">
        <v>0</v>
      </c>
      <c r="R1009" s="17">
        <v>0</v>
      </c>
    </row>
    <row r="1010" spans="2:18" hidden="1" x14ac:dyDescent="0.3">
      <c r="B1010" t="s">
        <v>328</v>
      </c>
      <c r="C1010" s="17">
        <v>0</v>
      </c>
      <c r="D1010" s="17">
        <v>0</v>
      </c>
      <c r="E1010" s="17">
        <v>0</v>
      </c>
      <c r="F1010" s="17"/>
      <c r="G1010" s="17">
        <v>0</v>
      </c>
      <c r="H1010" s="17">
        <v>0</v>
      </c>
      <c r="I1010" s="17">
        <v>0</v>
      </c>
      <c r="J1010" s="17">
        <v>0</v>
      </c>
      <c r="K1010" s="17">
        <v>0</v>
      </c>
      <c r="L1010" s="17">
        <v>0</v>
      </c>
      <c r="M1010" s="17"/>
      <c r="N1010" s="17">
        <v>0</v>
      </c>
      <c r="O1010" s="17">
        <v>0</v>
      </c>
      <c r="P1010" s="17">
        <v>0</v>
      </c>
      <c r="Q1010" s="17">
        <v>0</v>
      </c>
      <c r="R1010" s="17">
        <v>0</v>
      </c>
    </row>
    <row r="1011" spans="2:18" hidden="1" x14ac:dyDescent="0.3">
      <c r="B1011" t="s">
        <v>329</v>
      </c>
      <c r="C1011" s="17">
        <v>0</v>
      </c>
      <c r="D1011" s="17">
        <v>0</v>
      </c>
      <c r="E1011" s="17">
        <v>0</v>
      </c>
      <c r="F1011" s="17"/>
      <c r="G1011" s="17">
        <v>0</v>
      </c>
      <c r="H1011" s="17">
        <v>0</v>
      </c>
      <c r="I1011" s="17">
        <v>0</v>
      </c>
      <c r="J1011" s="17">
        <v>0</v>
      </c>
      <c r="K1011" s="17">
        <v>0</v>
      </c>
      <c r="L1011" s="17">
        <v>0</v>
      </c>
      <c r="M1011" s="17"/>
      <c r="N1011" s="17">
        <v>0</v>
      </c>
      <c r="O1011" s="17">
        <v>0</v>
      </c>
      <c r="P1011" s="17">
        <v>0</v>
      </c>
      <c r="Q1011" s="17">
        <v>0</v>
      </c>
      <c r="R1011" s="17">
        <v>0</v>
      </c>
    </row>
    <row r="1012" spans="2:18" hidden="1" x14ac:dyDescent="0.3">
      <c r="B1012" t="s">
        <v>330</v>
      </c>
      <c r="C1012" s="17">
        <v>4.7944933887163698E-4</v>
      </c>
      <c r="D1012" s="17">
        <v>0</v>
      </c>
      <c r="E1012" s="17">
        <v>9.4808714769697099E-4</v>
      </c>
      <c r="F1012" s="17"/>
      <c r="G1012" s="17">
        <v>0</v>
      </c>
      <c r="H1012" s="17">
        <v>2.8134604270425899E-3</v>
      </c>
      <c r="I1012" s="17">
        <v>0</v>
      </c>
      <c r="J1012" s="17">
        <v>0</v>
      </c>
      <c r="K1012" s="17">
        <v>0</v>
      </c>
      <c r="L1012" s="17">
        <v>0</v>
      </c>
      <c r="M1012" s="17"/>
      <c r="N1012" s="17">
        <v>0</v>
      </c>
      <c r="O1012" s="17">
        <v>2.0473184771363701E-3</v>
      </c>
      <c r="P1012" s="17">
        <v>0</v>
      </c>
      <c r="Q1012" s="17">
        <v>0</v>
      </c>
      <c r="R1012" s="17">
        <v>0</v>
      </c>
    </row>
    <row r="1013" spans="2:18" hidden="1" x14ac:dyDescent="0.3">
      <c r="B1013" t="s">
        <v>331</v>
      </c>
      <c r="C1013" s="17">
        <v>0</v>
      </c>
      <c r="D1013" s="17">
        <v>0</v>
      </c>
      <c r="E1013" s="17">
        <v>0</v>
      </c>
      <c r="F1013" s="17"/>
      <c r="G1013" s="17">
        <v>0</v>
      </c>
      <c r="H1013" s="17">
        <v>0</v>
      </c>
      <c r="I1013" s="17">
        <v>0</v>
      </c>
      <c r="J1013" s="17">
        <v>0</v>
      </c>
      <c r="K1013" s="17">
        <v>0</v>
      </c>
      <c r="L1013" s="17">
        <v>0</v>
      </c>
      <c r="M1013" s="17"/>
      <c r="N1013" s="17">
        <v>0</v>
      </c>
      <c r="O1013" s="17">
        <v>0</v>
      </c>
      <c r="P1013" s="17">
        <v>0</v>
      </c>
      <c r="Q1013" s="17">
        <v>0</v>
      </c>
      <c r="R1013" s="17">
        <v>0</v>
      </c>
    </row>
    <row r="1014" spans="2:18" hidden="1" x14ac:dyDescent="0.3">
      <c r="B1014" t="s">
        <v>332</v>
      </c>
      <c r="C1014" s="17">
        <v>0</v>
      </c>
      <c r="D1014" s="17">
        <v>0</v>
      </c>
      <c r="E1014" s="17">
        <v>0</v>
      </c>
      <c r="F1014" s="17"/>
      <c r="G1014" s="17">
        <v>0</v>
      </c>
      <c r="H1014" s="17">
        <v>0</v>
      </c>
      <c r="I1014" s="17">
        <v>0</v>
      </c>
      <c r="J1014" s="17">
        <v>0</v>
      </c>
      <c r="K1014" s="17">
        <v>0</v>
      </c>
      <c r="L1014" s="17">
        <v>0</v>
      </c>
      <c r="M1014" s="17"/>
      <c r="N1014" s="17">
        <v>0</v>
      </c>
      <c r="O1014" s="17">
        <v>0</v>
      </c>
      <c r="P1014" s="17">
        <v>0</v>
      </c>
      <c r="Q1014" s="17">
        <v>0</v>
      </c>
      <c r="R1014" s="17">
        <v>0</v>
      </c>
    </row>
    <row r="1015" spans="2:18" hidden="1" x14ac:dyDescent="0.3">
      <c r="C1015" s="17"/>
      <c r="D1015" s="17"/>
      <c r="E1015" s="17"/>
      <c r="F1015" s="17"/>
      <c r="G1015" s="17"/>
      <c r="H1015" s="17"/>
      <c r="I1015" s="17"/>
      <c r="J1015" s="17"/>
      <c r="K1015" s="17"/>
      <c r="L1015" s="17"/>
      <c r="M1015" s="17"/>
      <c r="N1015" s="17"/>
      <c r="O1015" s="17"/>
      <c r="P1015" s="17"/>
      <c r="Q1015" s="17"/>
      <c r="R1015" s="17"/>
    </row>
    <row r="1016" spans="2:18" hidden="1" x14ac:dyDescent="0.3">
      <c r="B1016" s="6" t="s">
        <v>338</v>
      </c>
      <c r="C1016" s="17"/>
      <c r="D1016" s="17"/>
      <c r="E1016" s="17"/>
      <c r="F1016" s="17"/>
      <c r="G1016" s="17"/>
      <c r="H1016" s="17"/>
      <c r="I1016" s="17"/>
      <c r="J1016" s="17"/>
      <c r="K1016" s="17"/>
      <c r="L1016" s="17"/>
      <c r="M1016" s="17"/>
      <c r="N1016" s="17"/>
      <c r="O1016" s="17"/>
      <c r="P1016" s="17"/>
      <c r="Q1016" s="17"/>
      <c r="R1016" s="17"/>
    </row>
    <row r="1017" spans="2:18" hidden="1" x14ac:dyDescent="0.3">
      <c r="B1017" s="24" t="s">
        <v>49</v>
      </c>
      <c r="C1017" s="17"/>
      <c r="D1017" s="17"/>
      <c r="E1017" s="17"/>
      <c r="F1017" s="17"/>
      <c r="G1017" s="17"/>
      <c r="H1017" s="17"/>
      <c r="I1017" s="17"/>
      <c r="J1017" s="17"/>
      <c r="K1017" s="17"/>
      <c r="L1017" s="17"/>
      <c r="M1017" s="17"/>
      <c r="N1017" s="17"/>
      <c r="O1017" s="17"/>
      <c r="P1017" s="17"/>
      <c r="Q1017" s="17"/>
      <c r="R1017" s="17"/>
    </row>
    <row r="1018" spans="2:18" hidden="1" x14ac:dyDescent="0.3">
      <c r="B1018" t="s">
        <v>130</v>
      </c>
      <c r="C1018" s="17">
        <v>4.7094618091967499E-4</v>
      </c>
      <c r="D1018" s="17">
        <v>9.52757146304707E-4</v>
      </c>
      <c r="E1018" s="17">
        <v>0</v>
      </c>
      <c r="F1018" s="17"/>
      <c r="G1018" s="17">
        <v>0</v>
      </c>
      <c r="H1018" s="17">
        <v>0</v>
      </c>
      <c r="I1018" s="17">
        <v>0</v>
      </c>
      <c r="J1018" s="17">
        <v>2.7581086644752699E-3</v>
      </c>
      <c r="K1018" s="17">
        <v>0</v>
      </c>
      <c r="L1018" s="17">
        <v>0</v>
      </c>
      <c r="M1018" s="17"/>
      <c r="N1018" s="17">
        <v>0</v>
      </c>
      <c r="O1018" s="17">
        <v>2.0110087547576998E-3</v>
      </c>
      <c r="P1018" s="17">
        <v>0</v>
      </c>
      <c r="Q1018" s="17">
        <v>0</v>
      </c>
      <c r="R1018" s="17">
        <v>0</v>
      </c>
    </row>
    <row r="1019" spans="2:18" hidden="1" x14ac:dyDescent="0.3">
      <c r="B1019" t="s">
        <v>131</v>
      </c>
      <c r="C1019" s="17">
        <v>1.57863441730116E-3</v>
      </c>
      <c r="D1019" s="17">
        <v>3.1936881185639899E-3</v>
      </c>
      <c r="E1019" s="17">
        <v>0</v>
      </c>
      <c r="F1019" s="17"/>
      <c r="G1019" s="17">
        <v>0</v>
      </c>
      <c r="H1019" s="17">
        <v>0</v>
      </c>
      <c r="I1019" s="17">
        <v>6.5309044848084596E-3</v>
      </c>
      <c r="J1019" s="17">
        <v>0</v>
      </c>
      <c r="K1019" s="17">
        <v>0</v>
      </c>
      <c r="L1019" s="17">
        <v>2.2296360364744698E-3</v>
      </c>
      <c r="M1019" s="17"/>
      <c r="N1019" s="17">
        <v>0</v>
      </c>
      <c r="O1019" s="17">
        <v>1.99311426880986E-3</v>
      </c>
      <c r="P1019" s="17">
        <v>4.0957621274903501E-3</v>
      </c>
      <c r="Q1019" s="17">
        <v>0</v>
      </c>
      <c r="R1019" s="17">
        <v>0</v>
      </c>
    </row>
    <row r="1020" spans="2:18" hidden="1" x14ac:dyDescent="0.3">
      <c r="B1020" t="s">
        <v>132</v>
      </c>
      <c r="C1020" s="17">
        <v>2.0259148676554299E-3</v>
      </c>
      <c r="D1020" s="17">
        <v>2.0156135279267499E-3</v>
      </c>
      <c r="E1020" s="17">
        <v>2.0359839133022098E-3</v>
      </c>
      <c r="F1020" s="17"/>
      <c r="G1020" s="17">
        <v>3.56477709588806E-3</v>
      </c>
      <c r="H1020" s="17">
        <v>0</v>
      </c>
      <c r="I1020" s="17">
        <v>2.9097910729179899E-3</v>
      </c>
      <c r="J1020" s="17">
        <v>3.1390212295483301E-3</v>
      </c>
      <c r="K1020" s="17">
        <v>0</v>
      </c>
      <c r="L1020" s="17">
        <v>2.3928626480074801E-3</v>
      </c>
      <c r="M1020" s="17"/>
      <c r="N1020" s="17">
        <v>0</v>
      </c>
      <c r="O1020" s="17">
        <v>0</v>
      </c>
      <c r="P1020" s="17">
        <v>1.8182957526312099E-3</v>
      </c>
      <c r="Q1020" s="17">
        <v>4.2552848493930904E-3</v>
      </c>
      <c r="R1020" s="17">
        <v>2.84507551606679E-2</v>
      </c>
    </row>
    <row r="1021" spans="2:18" hidden="1" x14ac:dyDescent="0.3">
      <c r="B1021" t="s">
        <v>133</v>
      </c>
      <c r="C1021" s="17">
        <v>5.0626447369272499E-4</v>
      </c>
      <c r="D1021" s="17">
        <v>1.0242085290701299E-3</v>
      </c>
      <c r="E1021" s="17">
        <v>0</v>
      </c>
      <c r="F1021" s="17"/>
      <c r="G1021" s="17">
        <v>0</v>
      </c>
      <c r="H1021" s="17">
        <v>0</v>
      </c>
      <c r="I1021" s="17">
        <v>0</v>
      </c>
      <c r="J1021" s="17">
        <v>0</v>
      </c>
      <c r="K1021" s="17">
        <v>3.5962040217342602E-3</v>
      </c>
      <c r="L1021" s="17">
        <v>0</v>
      </c>
      <c r="M1021" s="17"/>
      <c r="N1021" s="17">
        <v>0</v>
      </c>
      <c r="O1021" s="17">
        <v>0</v>
      </c>
      <c r="P1021" s="17">
        <v>0</v>
      </c>
      <c r="Q1021" s="17">
        <v>4.0193139459271101E-3</v>
      </c>
      <c r="R1021" s="17">
        <v>0</v>
      </c>
    </row>
    <row r="1022" spans="2:18" hidden="1" x14ac:dyDescent="0.3">
      <c r="B1022" t="s">
        <v>134</v>
      </c>
      <c r="C1022" s="17">
        <v>2.1023626163186098E-3</v>
      </c>
      <c r="D1022" s="17">
        <v>1.2334510688981101E-3</v>
      </c>
      <c r="E1022" s="17">
        <v>2.9516803035731501E-3</v>
      </c>
      <c r="F1022" s="17"/>
      <c r="G1022" s="17">
        <v>0</v>
      </c>
      <c r="H1022" s="17">
        <v>9.3829386378823602E-3</v>
      </c>
      <c r="I1022" s="17">
        <v>0</v>
      </c>
      <c r="J1022" s="17">
        <v>0</v>
      </c>
      <c r="K1022" s="17">
        <v>3.5757916513051401E-3</v>
      </c>
      <c r="L1022" s="17">
        <v>0</v>
      </c>
      <c r="M1022" s="17"/>
      <c r="N1022" s="17">
        <v>2.3642998831213402E-3</v>
      </c>
      <c r="O1022" s="17">
        <v>0</v>
      </c>
      <c r="P1022" s="17">
        <v>5.89003736729698E-3</v>
      </c>
      <c r="Q1022" s="17">
        <v>0</v>
      </c>
      <c r="R1022" s="17">
        <v>0</v>
      </c>
    </row>
    <row r="1023" spans="2:18" hidden="1" x14ac:dyDescent="0.3">
      <c r="B1023" t="s">
        <v>135</v>
      </c>
      <c r="C1023" s="17">
        <v>1.3947991962909401E-3</v>
      </c>
      <c r="D1023" s="17">
        <v>2.8217765761071401E-3</v>
      </c>
      <c r="E1023" s="17">
        <v>0</v>
      </c>
      <c r="F1023" s="17"/>
      <c r="G1023" s="17">
        <v>3.2326127591493E-3</v>
      </c>
      <c r="H1023" s="17">
        <v>0</v>
      </c>
      <c r="I1023" s="17">
        <v>0</v>
      </c>
      <c r="J1023" s="17">
        <v>2.7861161935214601E-3</v>
      </c>
      <c r="K1023" s="17">
        <v>3.34891449681631E-3</v>
      </c>
      <c r="L1023" s="17">
        <v>0</v>
      </c>
      <c r="M1023" s="17"/>
      <c r="N1023" s="17">
        <v>0</v>
      </c>
      <c r="O1023" s="17">
        <v>0</v>
      </c>
      <c r="P1023" s="17">
        <v>1.75241270028833E-3</v>
      </c>
      <c r="Q1023" s="17">
        <v>0</v>
      </c>
      <c r="R1023" s="17">
        <v>2.57072976292963E-2</v>
      </c>
    </row>
    <row r="1024" spans="2:18" hidden="1" x14ac:dyDescent="0.3">
      <c r="B1024" t="s">
        <v>136</v>
      </c>
      <c r="C1024" s="17">
        <v>2.92142822343565E-3</v>
      </c>
      <c r="D1024" s="17">
        <v>4.89644343948687E-3</v>
      </c>
      <c r="E1024" s="17">
        <v>9.9094938405458791E-4</v>
      </c>
      <c r="F1024" s="17"/>
      <c r="G1024" s="17">
        <v>1.0493293927180101E-2</v>
      </c>
      <c r="H1024" s="17">
        <v>0</v>
      </c>
      <c r="I1024" s="17">
        <v>0</v>
      </c>
      <c r="J1024" s="17">
        <v>2.8409023504579402E-3</v>
      </c>
      <c r="K1024" s="17">
        <v>3.5596951486957899E-3</v>
      </c>
      <c r="L1024" s="17">
        <v>2.30349098519682E-3</v>
      </c>
      <c r="M1024" s="17"/>
      <c r="N1024" s="17">
        <v>2.2648491588945002E-3</v>
      </c>
      <c r="O1024" s="17">
        <v>2.0764157881115299E-3</v>
      </c>
      <c r="P1024" s="17">
        <v>3.5611236908156098E-3</v>
      </c>
      <c r="Q1024" s="17">
        <v>3.8511522689664399E-3</v>
      </c>
      <c r="R1024" s="17">
        <v>0</v>
      </c>
    </row>
    <row r="1025" spans="2:18" hidden="1" x14ac:dyDescent="0.3">
      <c r="B1025" t="s">
        <v>137</v>
      </c>
      <c r="C1025" s="17">
        <v>3.4268100583409E-3</v>
      </c>
      <c r="D1025" s="17">
        <v>5.0396692125033197E-3</v>
      </c>
      <c r="E1025" s="17">
        <v>1.85032070134354E-3</v>
      </c>
      <c r="F1025" s="17"/>
      <c r="G1025" s="17">
        <v>1.02360617558875E-2</v>
      </c>
      <c r="H1025" s="17">
        <v>6.0777352753580696E-3</v>
      </c>
      <c r="I1025" s="17">
        <v>3.1237848519708299E-3</v>
      </c>
      <c r="J1025" s="17">
        <v>0</v>
      </c>
      <c r="K1025" s="17">
        <v>0</v>
      </c>
      <c r="L1025" s="17">
        <v>2.1108147387694201E-3</v>
      </c>
      <c r="M1025" s="17"/>
      <c r="N1025" s="17">
        <v>4.3947957622954099E-3</v>
      </c>
      <c r="O1025" s="17">
        <v>0</v>
      </c>
      <c r="P1025" s="17">
        <v>4.0638486720981299E-3</v>
      </c>
      <c r="Q1025" s="17">
        <v>3.8685729759145001E-3</v>
      </c>
      <c r="R1025" s="17">
        <v>0</v>
      </c>
    </row>
    <row r="1026" spans="2:18" hidden="1" x14ac:dyDescent="0.3">
      <c r="B1026" t="s">
        <v>138</v>
      </c>
      <c r="C1026" s="17">
        <v>7.7827068929427007E-2</v>
      </c>
      <c r="D1026" s="17">
        <v>5.9920788158003398E-2</v>
      </c>
      <c r="E1026" s="17">
        <v>9.5329565031893895E-2</v>
      </c>
      <c r="F1026" s="17"/>
      <c r="G1026" s="17">
        <v>5.5354163616863697E-2</v>
      </c>
      <c r="H1026" s="17">
        <v>7.6064262488286197E-2</v>
      </c>
      <c r="I1026" s="17">
        <v>8.6538835329045105E-2</v>
      </c>
      <c r="J1026" s="17">
        <v>7.2491356811490895E-2</v>
      </c>
      <c r="K1026" s="17">
        <v>9.8919529616924795E-2</v>
      </c>
      <c r="L1026" s="17">
        <v>7.7209810062612405E-2</v>
      </c>
      <c r="M1026" s="17"/>
      <c r="N1026" s="17">
        <v>7.1204644323695498E-2</v>
      </c>
      <c r="O1026" s="17">
        <v>6.6047844504931896E-2</v>
      </c>
      <c r="P1026" s="17">
        <v>9.4847431199897206E-2</v>
      </c>
      <c r="Q1026" s="17">
        <v>7.60795383195247E-2</v>
      </c>
      <c r="R1026" s="17">
        <v>8.62687886769819E-2</v>
      </c>
    </row>
    <row r="1027" spans="2:18" hidden="1" x14ac:dyDescent="0.3">
      <c r="B1027" t="s">
        <v>139</v>
      </c>
      <c r="C1027" s="17">
        <v>1.0943716004219201E-2</v>
      </c>
      <c r="D1027" s="17">
        <v>1.10275154655984E-2</v>
      </c>
      <c r="E1027" s="17">
        <v>1.08618062115102E-2</v>
      </c>
      <c r="F1027" s="17"/>
      <c r="G1027" s="17">
        <v>1.35031043656573E-2</v>
      </c>
      <c r="H1027" s="17">
        <v>1.2276036409965101E-2</v>
      </c>
      <c r="I1027" s="17">
        <v>1.2049343097365999E-2</v>
      </c>
      <c r="J1027" s="17">
        <v>1.4300594096872E-2</v>
      </c>
      <c r="K1027" s="17">
        <v>1.07660194263025E-2</v>
      </c>
      <c r="L1027" s="17">
        <v>4.6485312393993198E-3</v>
      </c>
      <c r="M1027" s="17"/>
      <c r="N1027" s="17">
        <v>1.1475426995038901E-2</v>
      </c>
      <c r="O1027" s="17">
        <v>1.9055687274900399E-2</v>
      </c>
      <c r="P1027" s="17">
        <v>5.5625431412435001E-3</v>
      </c>
      <c r="Q1027" s="17">
        <v>7.9148148264210592E-3</v>
      </c>
      <c r="R1027" s="17">
        <v>0</v>
      </c>
    </row>
    <row r="1028" spans="2:18" hidden="1" x14ac:dyDescent="0.3">
      <c r="B1028" t="s">
        <v>140</v>
      </c>
      <c r="C1028" s="17">
        <v>2.41243762232315E-3</v>
      </c>
      <c r="D1028" s="17">
        <v>0</v>
      </c>
      <c r="E1028" s="17">
        <v>4.7704750406540302E-3</v>
      </c>
      <c r="F1028" s="17"/>
      <c r="G1028" s="17">
        <v>3.3274333250306702E-3</v>
      </c>
      <c r="H1028" s="17">
        <v>0</v>
      </c>
      <c r="I1028" s="17">
        <v>5.8651046283112003E-3</v>
      </c>
      <c r="J1028" s="17">
        <v>0</v>
      </c>
      <c r="K1028" s="17">
        <v>0</v>
      </c>
      <c r="L1028" s="17">
        <v>4.5531398809869903E-3</v>
      </c>
      <c r="M1028" s="17"/>
      <c r="N1028" s="17">
        <v>2.28018152602741E-3</v>
      </c>
      <c r="O1028" s="17">
        <v>1.9674646070305299E-3</v>
      </c>
      <c r="P1028" s="17">
        <v>3.5848657852259802E-3</v>
      </c>
      <c r="Q1028" s="17">
        <v>3.9141822877907196E-3</v>
      </c>
      <c r="R1028" s="17">
        <v>0</v>
      </c>
    </row>
    <row r="1029" spans="2:18" hidden="1" x14ac:dyDescent="0.3">
      <c r="B1029" t="s">
        <v>141</v>
      </c>
      <c r="C1029" s="17">
        <v>4.7081439938087701E-4</v>
      </c>
      <c r="D1029" s="17">
        <v>9.5249054301132098E-4</v>
      </c>
      <c r="E1029" s="17">
        <v>0</v>
      </c>
      <c r="F1029" s="17"/>
      <c r="G1029" s="17">
        <v>3.4001247540488698E-3</v>
      </c>
      <c r="H1029" s="17">
        <v>0</v>
      </c>
      <c r="I1029" s="17">
        <v>0</v>
      </c>
      <c r="J1029" s="17">
        <v>0</v>
      </c>
      <c r="K1029" s="17">
        <v>0</v>
      </c>
      <c r="L1029" s="17">
        <v>0</v>
      </c>
      <c r="M1029" s="17"/>
      <c r="N1029" s="17">
        <v>0</v>
      </c>
      <c r="O1029" s="17">
        <v>0</v>
      </c>
      <c r="P1029" s="17">
        <v>0</v>
      </c>
      <c r="Q1029" s="17">
        <v>0</v>
      </c>
      <c r="R1029" s="17">
        <v>0</v>
      </c>
    </row>
    <row r="1030" spans="2:18" hidden="1" x14ac:dyDescent="0.3">
      <c r="B1030" t="s">
        <v>142</v>
      </c>
      <c r="C1030" s="17">
        <v>1.9454711524207299E-3</v>
      </c>
      <c r="D1030" s="17">
        <v>9.2733420496956902E-4</v>
      </c>
      <c r="E1030" s="17">
        <v>2.94064922328958E-3</v>
      </c>
      <c r="F1030" s="17"/>
      <c r="G1030" s="17">
        <v>6.6742757679518899E-3</v>
      </c>
      <c r="H1030" s="17">
        <v>2.99114783784003E-3</v>
      </c>
      <c r="I1030" s="17">
        <v>3.0047571039209298E-3</v>
      </c>
      <c r="J1030" s="17">
        <v>0</v>
      </c>
      <c r="K1030" s="17">
        <v>0</v>
      </c>
      <c r="L1030" s="17">
        <v>0</v>
      </c>
      <c r="M1030" s="17"/>
      <c r="N1030" s="17">
        <v>0</v>
      </c>
      <c r="O1030" s="17">
        <v>1.9890576474495799E-3</v>
      </c>
      <c r="P1030" s="17">
        <v>1.68850598472523E-3</v>
      </c>
      <c r="Q1030" s="17">
        <v>4.04682355538341E-3</v>
      </c>
      <c r="R1030" s="17">
        <v>0</v>
      </c>
    </row>
    <row r="1031" spans="2:18" hidden="1" x14ac:dyDescent="0.3">
      <c r="B1031" t="s">
        <v>143</v>
      </c>
      <c r="C1031" s="17">
        <v>3.3877475249557598E-3</v>
      </c>
      <c r="D1031" s="17">
        <v>4.9636880592767501E-3</v>
      </c>
      <c r="E1031" s="17">
        <v>1.8473442769685101E-3</v>
      </c>
      <c r="F1031" s="17"/>
      <c r="G1031" s="17">
        <v>1.01324888090897E-2</v>
      </c>
      <c r="H1031" s="17">
        <v>6.0061041283514301E-3</v>
      </c>
      <c r="I1031" s="17">
        <v>0</v>
      </c>
      <c r="J1031" s="17">
        <v>2.87936752372357E-3</v>
      </c>
      <c r="K1031" s="17">
        <v>3.3353137151503902E-3</v>
      </c>
      <c r="L1031" s="17">
        <v>0</v>
      </c>
      <c r="M1031" s="17"/>
      <c r="N1031" s="17">
        <v>0</v>
      </c>
      <c r="O1031" s="17">
        <v>5.9819600262291097E-3</v>
      </c>
      <c r="P1031" s="17">
        <v>3.4675331616926298E-3</v>
      </c>
      <c r="Q1031" s="17">
        <v>0</v>
      </c>
      <c r="R1031" s="17">
        <v>3.1810198438369103E-2</v>
      </c>
    </row>
    <row r="1032" spans="2:18" hidden="1" x14ac:dyDescent="0.3">
      <c r="B1032" t="s">
        <v>144</v>
      </c>
      <c r="C1032" s="17">
        <v>3.9177314073298303E-3</v>
      </c>
      <c r="D1032" s="17">
        <v>3.1216880193088198E-3</v>
      </c>
      <c r="E1032" s="17">
        <v>4.6958241041933496E-3</v>
      </c>
      <c r="F1032" s="17"/>
      <c r="G1032" s="17">
        <v>1.3882721514827501E-2</v>
      </c>
      <c r="H1032" s="17">
        <v>0</v>
      </c>
      <c r="I1032" s="17">
        <v>3.1323251847208702E-3</v>
      </c>
      <c r="J1032" s="17">
        <v>5.7601605359934001E-3</v>
      </c>
      <c r="K1032" s="17">
        <v>0</v>
      </c>
      <c r="L1032" s="17">
        <v>2.2860924407454401E-3</v>
      </c>
      <c r="M1032" s="17"/>
      <c r="N1032" s="17">
        <v>9.3185577533945792E-3</v>
      </c>
      <c r="O1032" s="17">
        <v>6.3274258155638701E-3</v>
      </c>
      <c r="P1032" s="17">
        <v>0</v>
      </c>
      <c r="Q1032" s="17">
        <v>3.5877404939770301E-3</v>
      </c>
      <c r="R1032" s="17">
        <v>0</v>
      </c>
    </row>
    <row r="1033" spans="2:18" hidden="1" x14ac:dyDescent="0.3">
      <c r="B1033" t="s">
        <v>145</v>
      </c>
      <c r="C1033" s="17">
        <v>1.4370090976405E-3</v>
      </c>
      <c r="D1033" s="17">
        <v>1.04910649374026E-3</v>
      </c>
      <c r="E1033" s="17">
        <v>1.81616454033497E-3</v>
      </c>
      <c r="F1033" s="17"/>
      <c r="G1033" s="17">
        <v>3.1453192036768099E-3</v>
      </c>
      <c r="H1033" s="17">
        <v>0</v>
      </c>
      <c r="I1033" s="17">
        <v>5.88243434158246E-3</v>
      </c>
      <c r="J1033" s="17">
        <v>0</v>
      </c>
      <c r="K1033" s="17">
        <v>0</v>
      </c>
      <c r="L1033" s="17">
        <v>0</v>
      </c>
      <c r="M1033" s="17"/>
      <c r="N1033" s="17">
        <v>2.2680879069925299E-3</v>
      </c>
      <c r="O1033" s="17">
        <v>1.8597830840053099E-3</v>
      </c>
      <c r="P1033" s="17">
        <v>0</v>
      </c>
      <c r="Q1033" s="17">
        <v>4.1170213304913697E-3</v>
      </c>
      <c r="R1033" s="17">
        <v>0</v>
      </c>
    </row>
    <row r="1034" spans="2:18" hidden="1" x14ac:dyDescent="0.3">
      <c r="B1034" t="s">
        <v>146</v>
      </c>
      <c r="C1034" s="17">
        <v>1.4047372720643899E-2</v>
      </c>
      <c r="D1034" s="17">
        <v>1.04884078473601E-2</v>
      </c>
      <c r="E1034" s="17">
        <v>1.7526083326080001E-2</v>
      </c>
      <c r="F1034" s="17"/>
      <c r="G1034" s="17">
        <v>1.02812779085137E-2</v>
      </c>
      <c r="H1034" s="17">
        <v>1.19987239898176E-2</v>
      </c>
      <c r="I1034" s="17">
        <v>1.2559528114986101E-2</v>
      </c>
      <c r="J1034" s="17">
        <v>1.7180572403492501E-2</v>
      </c>
      <c r="K1034" s="17">
        <v>2.4999484515416601E-2</v>
      </c>
      <c r="L1034" s="17">
        <v>9.4955127943267808E-3</v>
      </c>
      <c r="M1034" s="17"/>
      <c r="N1034" s="17">
        <v>1.8825829737576499E-2</v>
      </c>
      <c r="O1034" s="17">
        <v>1.07310563275759E-2</v>
      </c>
      <c r="P1034" s="17">
        <v>1.8846767383122898E-2</v>
      </c>
      <c r="Q1034" s="17">
        <v>1.9131137856094702E-2</v>
      </c>
      <c r="R1034" s="17">
        <v>0</v>
      </c>
    </row>
    <row r="1035" spans="2:18" hidden="1" x14ac:dyDescent="0.3">
      <c r="B1035" t="s">
        <v>147</v>
      </c>
      <c r="C1035" s="17">
        <v>5.0913150871343597E-4</v>
      </c>
      <c r="D1035" s="17">
        <v>0</v>
      </c>
      <c r="E1035" s="17">
        <v>1.00678215770365E-3</v>
      </c>
      <c r="F1035" s="17"/>
      <c r="G1035" s="17">
        <v>0</v>
      </c>
      <c r="H1035" s="17">
        <v>2.9876386007682901E-3</v>
      </c>
      <c r="I1035" s="17">
        <v>0</v>
      </c>
      <c r="J1035" s="17">
        <v>0</v>
      </c>
      <c r="K1035" s="17">
        <v>0</v>
      </c>
      <c r="L1035" s="17">
        <v>0</v>
      </c>
      <c r="M1035" s="17"/>
      <c r="N1035" s="17">
        <v>0</v>
      </c>
      <c r="O1035" s="17">
        <v>2.1740656636099801E-3</v>
      </c>
      <c r="P1035" s="17">
        <v>0</v>
      </c>
      <c r="Q1035" s="17">
        <v>0</v>
      </c>
      <c r="R1035" s="17">
        <v>0</v>
      </c>
    </row>
    <row r="1036" spans="2:18" hidden="1" x14ac:dyDescent="0.3">
      <c r="B1036" t="s">
        <v>148</v>
      </c>
      <c r="C1036" s="17">
        <v>4.6621502641689598E-4</v>
      </c>
      <c r="D1036" s="17">
        <v>9.4318568900147396E-4</v>
      </c>
      <c r="E1036" s="17">
        <v>0</v>
      </c>
      <c r="F1036" s="17"/>
      <c r="G1036" s="17">
        <v>3.3669090285135101E-3</v>
      </c>
      <c r="H1036" s="17">
        <v>0</v>
      </c>
      <c r="I1036" s="17">
        <v>0</v>
      </c>
      <c r="J1036" s="17">
        <v>0</v>
      </c>
      <c r="K1036" s="17">
        <v>0</v>
      </c>
      <c r="L1036" s="17">
        <v>0</v>
      </c>
      <c r="M1036" s="17"/>
      <c r="N1036" s="17">
        <v>0</v>
      </c>
      <c r="O1036" s="17">
        <v>1.9908060362504201E-3</v>
      </c>
      <c r="P1036" s="17">
        <v>0</v>
      </c>
      <c r="Q1036" s="17">
        <v>0</v>
      </c>
      <c r="R1036" s="17">
        <v>0</v>
      </c>
    </row>
    <row r="1037" spans="2:18" hidden="1" x14ac:dyDescent="0.3">
      <c r="B1037" t="s">
        <v>149</v>
      </c>
      <c r="C1037" s="17">
        <v>0</v>
      </c>
      <c r="D1037" s="17">
        <v>0</v>
      </c>
      <c r="E1037" s="17">
        <v>0</v>
      </c>
      <c r="F1037" s="17"/>
      <c r="G1037" s="17">
        <v>0</v>
      </c>
      <c r="H1037" s="17">
        <v>0</v>
      </c>
      <c r="I1037" s="17">
        <v>0</v>
      </c>
      <c r="J1037" s="17">
        <v>0</v>
      </c>
      <c r="K1037" s="17">
        <v>0</v>
      </c>
      <c r="L1037" s="17">
        <v>0</v>
      </c>
      <c r="M1037" s="17"/>
      <c r="N1037" s="17">
        <v>0</v>
      </c>
      <c r="O1037" s="17">
        <v>0</v>
      </c>
      <c r="P1037" s="17">
        <v>0</v>
      </c>
      <c r="Q1037" s="17">
        <v>0</v>
      </c>
      <c r="R1037" s="17">
        <v>0</v>
      </c>
    </row>
    <row r="1038" spans="2:18" hidden="1" x14ac:dyDescent="0.3">
      <c r="B1038" t="s">
        <v>150</v>
      </c>
      <c r="C1038" s="17">
        <v>0</v>
      </c>
      <c r="D1038" s="17">
        <v>0</v>
      </c>
      <c r="E1038" s="17">
        <v>0</v>
      </c>
      <c r="F1038" s="17"/>
      <c r="G1038" s="17">
        <v>0</v>
      </c>
      <c r="H1038" s="17">
        <v>0</v>
      </c>
      <c r="I1038" s="17">
        <v>0</v>
      </c>
      <c r="J1038" s="17">
        <v>0</v>
      </c>
      <c r="K1038" s="17">
        <v>0</v>
      </c>
      <c r="L1038" s="17">
        <v>0</v>
      </c>
      <c r="M1038" s="17"/>
      <c r="N1038" s="17">
        <v>0</v>
      </c>
      <c r="O1038" s="17">
        <v>0</v>
      </c>
      <c r="P1038" s="17">
        <v>0</v>
      </c>
      <c r="Q1038" s="17">
        <v>0</v>
      </c>
      <c r="R1038" s="17">
        <v>0</v>
      </c>
    </row>
    <row r="1039" spans="2:18" hidden="1" x14ac:dyDescent="0.3">
      <c r="B1039" t="s">
        <v>151</v>
      </c>
      <c r="C1039" s="17">
        <v>0</v>
      </c>
      <c r="D1039" s="17">
        <v>0</v>
      </c>
      <c r="E1039" s="17">
        <v>0</v>
      </c>
      <c r="F1039" s="17"/>
      <c r="G1039" s="17">
        <v>0</v>
      </c>
      <c r="H1039" s="17">
        <v>0</v>
      </c>
      <c r="I1039" s="17">
        <v>0</v>
      </c>
      <c r="J1039" s="17">
        <v>0</v>
      </c>
      <c r="K1039" s="17">
        <v>0</v>
      </c>
      <c r="L1039" s="17">
        <v>0</v>
      </c>
      <c r="M1039" s="17"/>
      <c r="N1039" s="17">
        <v>0</v>
      </c>
      <c r="O1039" s="17">
        <v>0</v>
      </c>
      <c r="P1039" s="17">
        <v>0</v>
      </c>
      <c r="Q1039" s="17">
        <v>0</v>
      </c>
      <c r="R1039" s="17">
        <v>0</v>
      </c>
    </row>
    <row r="1040" spans="2:18" hidden="1" x14ac:dyDescent="0.3">
      <c r="B1040" t="s">
        <v>152</v>
      </c>
      <c r="C1040" s="17">
        <v>4.9405038910643403E-4</v>
      </c>
      <c r="D1040" s="17">
        <v>0</v>
      </c>
      <c r="E1040" s="17">
        <v>9.7695999608397107E-4</v>
      </c>
      <c r="F1040" s="17"/>
      <c r="G1040" s="17">
        <v>0</v>
      </c>
      <c r="H1040" s="17">
        <v>0</v>
      </c>
      <c r="I1040" s="17">
        <v>2.9019312059358898E-3</v>
      </c>
      <c r="J1040" s="17">
        <v>0</v>
      </c>
      <c r="K1040" s="17">
        <v>0</v>
      </c>
      <c r="L1040" s="17">
        <v>0</v>
      </c>
      <c r="M1040" s="17"/>
      <c r="N1040" s="17">
        <v>0</v>
      </c>
      <c r="O1040" s="17">
        <v>0</v>
      </c>
      <c r="P1040" s="17">
        <v>0</v>
      </c>
      <c r="Q1040" s="17">
        <v>3.9223443913456203E-3</v>
      </c>
      <c r="R1040" s="17">
        <v>0</v>
      </c>
    </row>
    <row r="1041" spans="2:18" hidden="1" x14ac:dyDescent="0.3">
      <c r="B1041" t="s">
        <v>153</v>
      </c>
      <c r="C1041" s="17">
        <v>0</v>
      </c>
      <c r="D1041" s="17">
        <v>0</v>
      </c>
      <c r="E1041" s="17">
        <v>0</v>
      </c>
      <c r="F1041" s="17"/>
      <c r="G1041" s="17">
        <v>0</v>
      </c>
      <c r="H1041" s="17">
        <v>0</v>
      </c>
      <c r="I1041" s="17">
        <v>0</v>
      </c>
      <c r="J1041" s="17">
        <v>0</v>
      </c>
      <c r="K1041" s="17">
        <v>0</v>
      </c>
      <c r="L1041" s="17">
        <v>0</v>
      </c>
      <c r="M1041" s="17"/>
      <c r="N1041" s="17">
        <v>0</v>
      </c>
      <c r="O1041" s="17">
        <v>0</v>
      </c>
      <c r="P1041" s="17">
        <v>0</v>
      </c>
      <c r="Q1041" s="17">
        <v>0</v>
      </c>
      <c r="R1041" s="17">
        <v>0</v>
      </c>
    </row>
    <row r="1042" spans="2:18" hidden="1" x14ac:dyDescent="0.3">
      <c r="B1042" t="s">
        <v>154</v>
      </c>
      <c r="C1042" s="17">
        <v>7.8845754324370406E-3</v>
      </c>
      <c r="D1042" s="17">
        <v>7.1388603138438297E-3</v>
      </c>
      <c r="E1042" s="17">
        <v>8.6134747568326203E-3</v>
      </c>
      <c r="F1042" s="17"/>
      <c r="G1042" s="17">
        <v>1.7226579952180101E-2</v>
      </c>
      <c r="H1042" s="17">
        <v>6.6362587463809604E-3</v>
      </c>
      <c r="I1042" s="17">
        <v>5.5050178074397401E-3</v>
      </c>
      <c r="J1042" s="17">
        <v>2.7422182872163E-3</v>
      </c>
      <c r="K1042" s="17">
        <v>3.5283937231853101E-3</v>
      </c>
      <c r="L1042" s="17">
        <v>1.1780451771741E-2</v>
      </c>
      <c r="M1042" s="17"/>
      <c r="N1042" s="17">
        <v>6.8317289087836902E-3</v>
      </c>
      <c r="O1042" s="17">
        <v>1.4241220009993101E-2</v>
      </c>
      <c r="P1042" s="17">
        <v>5.4056894890372699E-3</v>
      </c>
      <c r="Q1042" s="17">
        <v>4.53639205798836E-3</v>
      </c>
      <c r="R1042" s="17">
        <v>3.2133218726946799E-2</v>
      </c>
    </row>
    <row r="1043" spans="2:18" hidden="1" x14ac:dyDescent="0.3">
      <c r="B1043" t="s">
        <v>155</v>
      </c>
      <c r="C1043" s="17">
        <v>0</v>
      </c>
      <c r="D1043" s="17">
        <v>0</v>
      </c>
      <c r="E1043" s="17">
        <v>0</v>
      </c>
      <c r="F1043" s="17"/>
      <c r="G1043" s="17">
        <v>0</v>
      </c>
      <c r="H1043" s="17">
        <v>0</v>
      </c>
      <c r="I1043" s="17">
        <v>0</v>
      </c>
      <c r="J1043" s="17">
        <v>0</v>
      </c>
      <c r="K1043" s="17">
        <v>0</v>
      </c>
      <c r="L1043" s="17">
        <v>0</v>
      </c>
      <c r="M1043" s="17"/>
      <c r="N1043" s="17">
        <v>0</v>
      </c>
      <c r="O1043" s="17">
        <v>0</v>
      </c>
      <c r="P1043" s="17">
        <v>0</v>
      </c>
      <c r="Q1043" s="17">
        <v>0</v>
      </c>
      <c r="R1043" s="17">
        <v>0</v>
      </c>
    </row>
    <row r="1044" spans="2:18" hidden="1" x14ac:dyDescent="0.3">
      <c r="B1044" t="s">
        <v>156</v>
      </c>
      <c r="C1044" s="17">
        <v>4.7523340263556999E-4</v>
      </c>
      <c r="D1044" s="17">
        <v>0</v>
      </c>
      <c r="E1044" s="17">
        <v>9.3975034412491405E-4</v>
      </c>
      <c r="F1044" s="17"/>
      <c r="G1044" s="17">
        <v>0</v>
      </c>
      <c r="H1044" s="17">
        <v>2.7887208585388001E-3</v>
      </c>
      <c r="I1044" s="17">
        <v>0</v>
      </c>
      <c r="J1044" s="17">
        <v>0</v>
      </c>
      <c r="K1044" s="17">
        <v>0</v>
      </c>
      <c r="L1044" s="17">
        <v>0</v>
      </c>
      <c r="M1044" s="17"/>
      <c r="N1044" s="17">
        <v>0</v>
      </c>
      <c r="O1044" s="17">
        <v>0</v>
      </c>
      <c r="P1044" s="17">
        <v>1.7505890955566499E-3</v>
      </c>
      <c r="Q1044" s="17">
        <v>0</v>
      </c>
      <c r="R1044" s="17">
        <v>0</v>
      </c>
    </row>
    <row r="1045" spans="2:18" hidden="1" x14ac:dyDescent="0.3">
      <c r="B1045" t="s">
        <v>157</v>
      </c>
      <c r="C1045" s="17">
        <v>0</v>
      </c>
      <c r="D1045" s="17">
        <v>0</v>
      </c>
      <c r="E1045" s="17">
        <v>0</v>
      </c>
      <c r="F1045" s="17"/>
      <c r="G1045" s="17">
        <v>0</v>
      </c>
      <c r="H1045" s="17">
        <v>0</v>
      </c>
      <c r="I1045" s="17">
        <v>0</v>
      </c>
      <c r="J1045" s="17">
        <v>0</v>
      </c>
      <c r="K1045" s="17">
        <v>0</v>
      </c>
      <c r="L1045" s="17">
        <v>0</v>
      </c>
      <c r="M1045" s="17"/>
      <c r="N1045" s="17">
        <v>0</v>
      </c>
      <c r="O1045" s="17">
        <v>0</v>
      </c>
      <c r="P1045" s="17">
        <v>0</v>
      </c>
      <c r="Q1045" s="17">
        <v>0</v>
      </c>
      <c r="R1045" s="17">
        <v>0</v>
      </c>
    </row>
    <row r="1046" spans="2:18" hidden="1" x14ac:dyDescent="0.3">
      <c r="B1046" t="s">
        <v>158</v>
      </c>
      <c r="C1046" s="17">
        <v>0</v>
      </c>
      <c r="D1046" s="17">
        <v>0</v>
      </c>
      <c r="E1046" s="17">
        <v>0</v>
      </c>
      <c r="F1046" s="17"/>
      <c r="G1046" s="17">
        <v>0</v>
      </c>
      <c r="H1046" s="17">
        <v>0</v>
      </c>
      <c r="I1046" s="17">
        <v>0</v>
      </c>
      <c r="J1046" s="17">
        <v>0</v>
      </c>
      <c r="K1046" s="17">
        <v>0</v>
      </c>
      <c r="L1046" s="17">
        <v>0</v>
      </c>
      <c r="M1046" s="17"/>
      <c r="N1046" s="17">
        <v>0</v>
      </c>
      <c r="O1046" s="17">
        <v>0</v>
      </c>
      <c r="P1046" s="17">
        <v>0</v>
      </c>
      <c r="Q1046" s="17">
        <v>0</v>
      </c>
      <c r="R1046" s="17">
        <v>0</v>
      </c>
    </row>
    <row r="1047" spans="2:18" hidden="1" x14ac:dyDescent="0.3">
      <c r="B1047" t="s">
        <v>159</v>
      </c>
      <c r="C1047" s="17">
        <v>5.0313636474711104E-4</v>
      </c>
      <c r="D1047" s="17">
        <v>0</v>
      </c>
      <c r="E1047" s="17">
        <v>9.9492705961040499E-4</v>
      </c>
      <c r="F1047" s="17"/>
      <c r="G1047" s="17">
        <v>3.6335473398613699E-3</v>
      </c>
      <c r="H1047" s="17">
        <v>0</v>
      </c>
      <c r="I1047" s="17">
        <v>0</v>
      </c>
      <c r="J1047" s="17">
        <v>0</v>
      </c>
      <c r="K1047" s="17">
        <v>0</v>
      </c>
      <c r="L1047" s="17">
        <v>0</v>
      </c>
      <c r="M1047" s="17"/>
      <c r="N1047" s="17">
        <v>0</v>
      </c>
      <c r="O1047" s="17">
        <v>0</v>
      </c>
      <c r="P1047" s="17">
        <v>0</v>
      </c>
      <c r="Q1047" s="17">
        <v>3.9944793929161497E-3</v>
      </c>
      <c r="R1047" s="17">
        <v>0</v>
      </c>
    </row>
    <row r="1048" spans="2:18" hidden="1" x14ac:dyDescent="0.3">
      <c r="B1048" t="s">
        <v>160</v>
      </c>
      <c r="C1048" s="17">
        <v>0</v>
      </c>
      <c r="D1048" s="17">
        <v>0</v>
      </c>
      <c r="E1048" s="17">
        <v>0</v>
      </c>
      <c r="F1048" s="17"/>
      <c r="G1048" s="17">
        <v>0</v>
      </c>
      <c r="H1048" s="17">
        <v>0</v>
      </c>
      <c r="I1048" s="17">
        <v>0</v>
      </c>
      <c r="J1048" s="17">
        <v>0</v>
      </c>
      <c r="K1048" s="17">
        <v>0</v>
      </c>
      <c r="L1048" s="17">
        <v>0</v>
      </c>
      <c r="M1048" s="17"/>
      <c r="N1048" s="17">
        <v>0</v>
      </c>
      <c r="O1048" s="17">
        <v>0</v>
      </c>
      <c r="P1048" s="17">
        <v>0</v>
      </c>
      <c r="Q1048" s="17">
        <v>0</v>
      </c>
      <c r="R1048" s="17">
        <v>0</v>
      </c>
    </row>
    <row r="1049" spans="2:18" hidden="1" x14ac:dyDescent="0.3">
      <c r="B1049" t="s">
        <v>161</v>
      </c>
      <c r="C1049" s="17">
        <v>5.1612968594202099E-2</v>
      </c>
      <c r="D1049" s="17">
        <v>5.6646351316497402E-2</v>
      </c>
      <c r="E1049" s="17">
        <v>4.6693088100660897E-2</v>
      </c>
      <c r="F1049" s="17"/>
      <c r="G1049" s="17">
        <v>3.3524962965281402E-2</v>
      </c>
      <c r="H1049" s="17">
        <v>5.5209633684776403E-2</v>
      </c>
      <c r="I1049" s="17">
        <v>5.2073137335407998E-2</v>
      </c>
      <c r="J1049" s="17">
        <v>5.4959657220989597E-2</v>
      </c>
      <c r="K1049" s="17">
        <v>5.2387887800827003E-2</v>
      </c>
      <c r="L1049" s="17">
        <v>5.7024428902770402E-2</v>
      </c>
      <c r="M1049" s="17"/>
      <c r="N1049" s="17">
        <v>6.01294042264559E-2</v>
      </c>
      <c r="O1049" s="17">
        <v>3.6852492920883599E-2</v>
      </c>
      <c r="P1049" s="17">
        <v>6.4361033359442904E-2</v>
      </c>
      <c r="Q1049" s="17">
        <v>6.2035731104881899E-2</v>
      </c>
      <c r="R1049" s="17">
        <v>2.78115888680774E-2</v>
      </c>
    </row>
    <row r="1050" spans="2:18" hidden="1" x14ac:dyDescent="0.3">
      <c r="B1050" t="s">
        <v>162</v>
      </c>
      <c r="C1050" s="17">
        <v>0</v>
      </c>
      <c r="D1050" s="17">
        <v>0</v>
      </c>
      <c r="E1050" s="17">
        <v>0</v>
      </c>
      <c r="F1050" s="17"/>
      <c r="G1050" s="17">
        <v>0</v>
      </c>
      <c r="H1050" s="17">
        <v>0</v>
      </c>
      <c r="I1050" s="17">
        <v>0</v>
      </c>
      <c r="J1050" s="17">
        <v>0</v>
      </c>
      <c r="K1050" s="17">
        <v>0</v>
      </c>
      <c r="L1050" s="17">
        <v>0</v>
      </c>
      <c r="M1050" s="17"/>
      <c r="N1050" s="17">
        <v>0</v>
      </c>
      <c r="O1050" s="17">
        <v>0</v>
      </c>
      <c r="P1050" s="17">
        <v>0</v>
      </c>
      <c r="Q1050" s="17">
        <v>0</v>
      </c>
      <c r="R1050" s="17">
        <v>0</v>
      </c>
    </row>
    <row r="1051" spans="2:18" hidden="1" x14ac:dyDescent="0.3">
      <c r="B1051" t="s">
        <v>163</v>
      </c>
      <c r="C1051" s="17">
        <v>4.94480507112108E-4</v>
      </c>
      <c r="D1051" s="17">
        <v>0</v>
      </c>
      <c r="E1051" s="17">
        <v>9.7781053298143E-4</v>
      </c>
      <c r="F1051" s="17"/>
      <c r="G1051" s="17">
        <v>0</v>
      </c>
      <c r="H1051" s="17">
        <v>2.90166494332435E-3</v>
      </c>
      <c r="I1051" s="17">
        <v>0</v>
      </c>
      <c r="J1051" s="17">
        <v>0</v>
      </c>
      <c r="K1051" s="17">
        <v>0</v>
      </c>
      <c r="L1051" s="17">
        <v>0</v>
      </c>
      <c r="M1051" s="17"/>
      <c r="N1051" s="17">
        <v>0</v>
      </c>
      <c r="O1051" s="17">
        <v>0</v>
      </c>
      <c r="P1051" s="17">
        <v>1.8214885126237299E-3</v>
      </c>
      <c r="Q1051" s="17">
        <v>0</v>
      </c>
      <c r="R1051" s="17">
        <v>0</v>
      </c>
    </row>
    <row r="1052" spans="2:18" hidden="1" x14ac:dyDescent="0.3">
      <c r="B1052" t="s">
        <v>164</v>
      </c>
      <c r="C1052" s="17">
        <v>0</v>
      </c>
      <c r="D1052" s="17">
        <v>0</v>
      </c>
      <c r="E1052" s="17">
        <v>0</v>
      </c>
      <c r="F1052" s="17"/>
      <c r="G1052" s="17">
        <v>0</v>
      </c>
      <c r="H1052" s="17">
        <v>0</v>
      </c>
      <c r="I1052" s="17">
        <v>0</v>
      </c>
      <c r="J1052" s="17">
        <v>0</v>
      </c>
      <c r="K1052" s="17">
        <v>0</v>
      </c>
      <c r="L1052" s="17">
        <v>0</v>
      </c>
      <c r="M1052" s="17"/>
      <c r="N1052" s="17">
        <v>0</v>
      </c>
      <c r="O1052" s="17">
        <v>0</v>
      </c>
      <c r="P1052" s="17">
        <v>0</v>
      </c>
      <c r="Q1052" s="17">
        <v>0</v>
      </c>
      <c r="R1052" s="17">
        <v>0</v>
      </c>
    </row>
    <row r="1053" spans="2:18" hidden="1" x14ac:dyDescent="0.3">
      <c r="B1053" t="s">
        <v>165</v>
      </c>
      <c r="C1053" s="17">
        <v>1.9452128774879499E-3</v>
      </c>
      <c r="D1053" s="17">
        <v>2.0393612606944998E-3</v>
      </c>
      <c r="E1053" s="17">
        <v>1.8531875300045199E-3</v>
      </c>
      <c r="F1053" s="17"/>
      <c r="G1053" s="17">
        <v>6.8904333572849001E-3</v>
      </c>
      <c r="H1053" s="17">
        <v>3.08262253000471E-3</v>
      </c>
      <c r="I1053" s="17">
        <v>0</v>
      </c>
      <c r="J1053" s="17">
        <v>2.7278432409806402E-3</v>
      </c>
      <c r="K1053" s="17">
        <v>0</v>
      </c>
      <c r="L1053" s="17">
        <v>0</v>
      </c>
      <c r="M1053" s="17"/>
      <c r="N1053" s="17">
        <v>4.40160492053558E-3</v>
      </c>
      <c r="O1053" s="17">
        <v>0</v>
      </c>
      <c r="P1053" s="17">
        <v>3.71330387172815E-3</v>
      </c>
      <c r="Q1053" s="17">
        <v>0</v>
      </c>
      <c r="R1053" s="17">
        <v>0</v>
      </c>
    </row>
    <row r="1054" spans="2:18" hidden="1" x14ac:dyDescent="0.3">
      <c r="B1054" t="s">
        <v>166</v>
      </c>
      <c r="C1054" s="17">
        <v>6.8114187011077895E-2</v>
      </c>
      <c r="D1054" s="17">
        <v>7.4463436712757305E-2</v>
      </c>
      <c r="E1054" s="17">
        <v>6.1908112194325397E-2</v>
      </c>
      <c r="F1054" s="17"/>
      <c r="G1054" s="17">
        <v>5.2896449944793603E-2</v>
      </c>
      <c r="H1054" s="17">
        <v>0.10232587145177099</v>
      </c>
      <c r="I1054" s="17">
        <v>6.4439898544154495E-2</v>
      </c>
      <c r="J1054" s="17">
        <v>7.0538556890171994E-2</v>
      </c>
      <c r="K1054" s="17">
        <v>5.6582842490780598E-2</v>
      </c>
      <c r="L1054" s="17">
        <v>5.90955664905643E-2</v>
      </c>
      <c r="M1054" s="17"/>
      <c r="N1054" s="17">
        <v>6.0335105201244299E-2</v>
      </c>
      <c r="O1054" s="17">
        <v>7.0279611111112902E-2</v>
      </c>
      <c r="P1054" s="17">
        <v>7.5017750233525596E-2</v>
      </c>
      <c r="Q1054" s="17">
        <v>9.4176171476803405E-2</v>
      </c>
      <c r="R1054" s="17">
        <v>6.47897075183341E-2</v>
      </c>
    </row>
    <row r="1055" spans="2:18" hidden="1" x14ac:dyDescent="0.3">
      <c r="B1055" t="s">
        <v>167</v>
      </c>
      <c r="C1055" s="17">
        <v>9.6000843948598996E-4</v>
      </c>
      <c r="D1055" s="17">
        <v>9.8579645446131097E-4</v>
      </c>
      <c r="E1055" s="17">
        <v>9.3480194142212599E-4</v>
      </c>
      <c r="F1055" s="17"/>
      <c r="G1055" s="17">
        <v>3.5190175397129099E-3</v>
      </c>
      <c r="H1055" s="17">
        <v>2.7740364118450699E-3</v>
      </c>
      <c r="I1055" s="17">
        <v>0</v>
      </c>
      <c r="J1055" s="17">
        <v>0</v>
      </c>
      <c r="K1055" s="17">
        <v>0</v>
      </c>
      <c r="L1055" s="17">
        <v>0</v>
      </c>
      <c r="M1055" s="17"/>
      <c r="N1055" s="17">
        <v>0</v>
      </c>
      <c r="O1055" s="17">
        <v>0</v>
      </c>
      <c r="P1055" s="17">
        <v>1.7413710943437999E-3</v>
      </c>
      <c r="Q1055" s="17">
        <v>3.8685729759145001E-3</v>
      </c>
      <c r="R1055" s="17">
        <v>0</v>
      </c>
    </row>
    <row r="1056" spans="2:18" hidden="1" x14ac:dyDescent="0.3">
      <c r="B1056" t="s">
        <v>168</v>
      </c>
      <c r="C1056" s="17">
        <v>0</v>
      </c>
      <c r="D1056" s="17">
        <v>0</v>
      </c>
      <c r="E1056" s="17">
        <v>0</v>
      </c>
      <c r="F1056" s="17"/>
      <c r="G1056" s="17">
        <v>0</v>
      </c>
      <c r="H1056" s="17">
        <v>0</v>
      </c>
      <c r="I1056" s="17">
        <v>0</v>
      </c>
      <c r="J1056" s="17">
        <v>0</v>
      </c>
      <c r="K1056" s="17">
        <v>0</v>
      </c>
      <c r="L1056" s="17">
        <v>0</v>
      </c>
      <c r="M1056" s="17"/>
      <c r="N1056" s="17">
        <v>0</v>
      </c>
      <c r="O1056" s="17">
        <v>0</v>
      </c>
      <c r="P1056" s="17">
        <v>0</v>
      </c>
      <c r="Q1056" s="17">
        <v>0</v>
      </c>
      <c r="R1056" s="17">
        <v>0</v>
      </c>
    </row>
    <row r="1057" spans="2:18" hidden="1" x14ac:dyDescent="0.3">
      <c r="B1057" t="s">
        <v>169</v>
      </c>
      <c r="C1057" s="17">
        <v>1.1263713860148101E-3</v>
      </c>
      <c r="D1057" s="17">
        <v>1.24871955206157E-3</v>
      </c>
      <c r="E1057" s="17">
        <v>1.00678215770365E-3</v>
      </c>
      <c r="F1057" s="17"/>
      <c r="G1057" s="17">
        <v>0</v>
      </c>
      <c r="H1057" s="17">
        <v>2.9876386007682901E-3</v>
      </c>
      <c r="I1057" s="17">
        <v>3.6255161436640599E-3</v>
      </c>
      <c r="J1057" s="17">
        <v>0</v>
      </c>
      <c r="K1057" s="17">
        <v>0</v>
      </c>
      <c r="L1057" s="17">
        <v>0</v>
      </c>
      <c r="M1057" s="17"/>
      <c r="N1057" s="17">
        <v>0</v>
      </c>
      <c r="O1057" s="17">
        <v>0</v>
      </c>
      <c r="P1057" s="17">
        <v>0</v>
      </c>
      <c r="Q1057" s="17">
        <v>0</v>
      </c>
      <c r="R1057" s="17">
        <v>0</v>
      </c>
    </row>
    <row r="1058" spans="2:18" hidden="1" x14ac:dyDescent="0.3">
      <c r="B1058" t="s">
        <v>170</v>
      </c>
      <c r="C1058" s="17">
        <v>0</v>
      </c>
      <c r="D1058" s="17">
        <v>0</v>
      </c>
      <c r="E1058" s="17">
        <v>0</v>
      </c>
      <c r="F1058" s="17"/>
      <c r="G1058" s="17">
        <v>0</v>
      </c>
      <c r="H1058" s="17">
        <v>0</v>
      </c>
      <c r="I1058" s="17">
        <v>0</v>
      </c>
      <c r="J1058" s="17">
        <v>0</v>
      </c>
      <c r="K1058" s="17">
        <v>0</v>
      </c>
      <c r="L1058" s="17">
        <v>0</v>
      </c>
      <c r="M1058" s="17"/>
      <c r="N1058" s="17">
        <v>0</v>
      </c>
      <c r="O1058" s="17">
        <v>0</v>
      </c>
      <c r="P1058" s="17">
        <v>0</v>
      </c>
      <c r="Q1058" s="17">
        <v>0</v>
      </c>
      <c r="R1058" s="17">
        <v>0</v>
      </c>
    </row>
    <row r="1059" spans="2:18" hidden="1" x14ac:dyDescent="0.3">
      <c r="B1059" t="s">
        <v>171</v>
      </c>
      <c r="C1059" s="17">
        <v>2.05517277082392E-3</v>
      </c>
      <c r="D1059" s="17">
        <v>2.07805649803396E-3</v>
      </c>
      <c r="E1059" s="17">
        <v>2.0328050691545202E-3</v>
      </c>
      <c r="F1059" s="17"/>
      <c r="G1059" s="17">
        <v>0</v>
      </c>
      <c r="H1059" s="17">
        <v>3.2464766764655401E-3</v>
      </c>
      <c r="I1059" s="17">
        <v>2.84442056300403E-3</v>
      </c>
      <c r="J1059" s="17">
        <v>0</v>
      </c>
      <c r="K1059" s="17">
        <v>3.8623642211238298E-3</v>
      </c>
      <c r="L1059" s="17">
        <v>2.26394977582984E-3</v>
      </c>
      <c r="M1059" s="17"/>
      <c r="N1059" s="17">
        <v>2.59843241207702E-3</v>
      </c>
      <c r="O1059" s="17">
        <v>0</v>
      </c>
      <c r="P1059" s="17">
        <v>0</v>
      </c>
      <c r="Q1059" s="17">
        <v>0</v>
      </c>
      <c r="R1059" s="17">
        <v>0</v>
      </c>
    </row>
    <row r="1060" spans="2:18" hidden="1" x14ac:dyDescent="0.3">
      <c r="B1060" t="s">
        <v>172</v>
      </c>
      <c r="C1060" s="17">
        <v>0</v>
      </c>
      <c r="D1060" s="17">
        <v>0</v>
      </c>
      <c r="E1060" s="17">
        <v>0</v>
      </c>
      <c r="F1060" s="17"/>
      <c r="G1060" s="17">
        <v>0</v>
      </c>
      <c r="H1060" s="17">
        <v>0</v>
      </c>
      <c r="I1060" s="17">
        <v>0</v>
      </c>
      <c r="J1060" s="17">
        <v>0</v>
      </c>
      <c r="K1060" s="17">
        <v>0</v>
      </c>
      <c r="L1060" s="17">
        <v>0</v>
      </c>
      <c r="M1060" s="17"/>
      <c r="N1060" s="17">
        <v>0</v>
      </c>
      <c r="O1060" s="17">
        <v>0</v>
      </c>
      <c r="P1060" s="17">
        <v>0</v>
      </c>
      <c r="Q1060" s="17">
        <v>0</v>
      </c>
      <c r="R1060" s="17">
        <v>0</v>
      </c>
    </row>
    <row r="1061" spans="2:18" hidden="1" x14ac:dyDescent="0.3">
      <c r="B1061" t="s">
        <v>173</v>
      </c>
      <c r="C1061" s="17">
        <v>0</v>
      </c>
      <c r="D1061" s="17">
        <v>0</v>
      </c>
      <c r="E1061" s="17">
        <v>0</v>
      </c>
      <c r="F1061" s="17"/>
      <c r="G1061" s="17">
        <v>0</v>
      </c>
      <c r="H1061" s="17">
        <v>0</v>
      </c>
      <c r="I1061" s="17">
        <v>0</v>
      </c>
      <c r="J1061" s="17">
        <v>0</v>
      </c>
      <c r="K1061" s="17">
        <v>0</v>
      </c>
      <c r="L1061" s="17">
        <v>0</v>
      </c>
      <c r="M1061" s="17"/>
      <c r="N1061" s="17">
        <v>0</v>
      </c>
      <c r="O1061" s="17">
        <v>0</v>
      </c>
      <c r="P1061" s="17">
        <v>0</v>
      </c>
      <c r="Q1061" s="17">
        <v>0</v>
      </c>
      <c r="R1061" s="17">
        <v>0</v>
      </c>
    </row>
    <row r="1062" spans="2:18" hidden="1" x14ac:dyDescent="0.3">
      <c r="B1062" t="s">
        <v>174</v>
      </c>
      <c r="C1062" s="17">
        <v>9.3596487094375197E-4</v>
      </c>
      <c r="D1062" s="17">
        <v>1.89352256289752E-3</v>
      </c>
      <c r="E1062" s="17">
        <v>0</v>
      </c>
      <c r="F1062" s="17"/>
      <c r="G1062" s="17">
        <v>0</v>
      </c>
      <c r="H1062" s="17">
        <v>0</v>
      </c>
      <c r="I1062" s="17">
        <v>0</v>
      </c>
      <c r="J1062" s="17">
        <v>2.7479365363893699E-3</v>
      </c>
      <c r="K1062" s="17">
        <v>0</v>
      </c>
      <c r="L1062" s="17">
        <v>2.2296360364744698E-3</v>
      </c>
      <c r="M1062" s="17"/>
      <c r="N1062" s="17">
        <v>4.39599078583933E-3</v>
      </c>
      <c r="O1062" s="17">
        <v>0</v>
      </c>
      <c r="P1062" s="17">
        <v>0</v>
      </c>
      <c r="Q1062" s="17">
        <v>0</v>
      </c>
      <c r="R1062" s="17">
        <v>0</v>
      </c>
    </row>
    <row r="1063" spans="2:18" hidden="1" x14ac:dyDescent="0.3">
      <c r="B1063" t="s">
        <v>175</v>
      </c>
      <c r="C1063" s="17">
        <v>0</v>
      </c>
      <c r="D1063" s="17">
        <v>0</v>
      </c>
      <c r="E1063" s="17">
        <v>0</v>
      </c>
      <c r="F1063" s="17"/>
      <c r="G1063" s="17">
        <v>0</v>
      </c>
      <c r="H1063" s="17">
        <v>0</v>
      </c>
      <c r="I1063" s="17">
        <v>0</v>
      </c>
      <c r="J1063" s="17">
        <v>0</v>
      </c>
      <c r="K1063" s="17">
        <v>0</v>
      </c>
      <c r="L1063" s="17">
        <v>0</v>
      </c>
      <c r="M1063" s="17"/>
      <c r="N1063" s="17">
        <v>0</v>
      </c>
      <c r="O1063" s="17">
        <v>0</v>
      </c>
      <c r="P1063" s="17">
        <v>0</v>
      </c>
      <c r="Q1063" s="17">
        <v>0</v>
      </c>
      <c r="R1063" s="17">
        <v>0</v>
      </c>
    </row>
    <row r="1064" spans="2:18" hidden="1" x14ac:dyDescent="0.3">
      <c r="B1064" t="s">
        <v>176</v>
      </c>
      <c r="C1064" s="17">
        <v>0</v>
      </c>
      <c r="D1064" s="17">
        <v>0</v>
      </c>
      <c r="E1064" s="17">
        <v>0</v>
      </c>
      <c r="F1064" s="17"/>
      <c r="G1064" s="17">
        <v>0</v>
      </c>
      <c r="H1064" s="17">
        <v>0</v>
      </c>
      <c r="I1064" s="17">
        <v>0</v>
      </c>
      <c r="J1064" s="17">
        <v>0</v>
      </c>
      <c r="K1064" s="17">
        <v>0</v>
      </c>
      <c r="L1064" s="17">
        <v>0</v>
      </c>
      <c r="M1064" s="17"/>
      <c r="N1064" s="17">
        <v>0</v>
      </c>
      <c r="O1064" s="17">
        <v>0</v>
      </c>
      <c r="P1064" s="17">
        <v>0</v>
      </c>
      <c r="Q1064" s="17">
        <v>0</v>
      </c>
      <c r="R1064" s="17">
        <v>0</v>
      </c>
    </row>
    <row r="1065" spans="2:18" hidden="1" x14ac:dyDescent="0.3">
      <c r="B1065" t="s">
        <v>177</v>
      </c>
      <c r="C1065" s="17">
        <v>2.9291362123474501E-3</v>
      </c>
      <c r="D1065" s="17">
        <v>2.0786537219661498E-3</v>
      </c>
      <c r="E1065" s="17">
        <v>3.7604404157792798E-3</v>
      </c>
      <c r="F1065" s="17"/>
      <c r="G1065" s="17">
        <v>3.2882189768532401E-3</v>
      </c>
      <c r="H1065" s="17">
        <v>6.0665710469741197E-3</v>
      </c>
      <c r="I1065" s="17">
        <v>5.6342123443623403E-3</v>
      </c>
      <c r="J1065" s="17">
        <v>0</v>
      </c>
      <c r="K1065" s="17">
        <v>0</v>
      </c>
      <c r="L1065" s="17">
        <v>2.2966227220358299E-3</v>
      </c>
      <c r="M1065" s="17"/>
      <c r="N1065" s="17">
        <v>0</v>
      </c>
      <c r="O1065" s="17">
        <v>2.08009230666887E-3</v>
      </c>
      <c r="P1065" s="17">
        <v>1.67723098485745E-3</v>
      </c>
      <c r="Q1065" s="17">
        <v>7.9788508774234299E-3</v>
      </c>
      <c r="R1065" s="17">
        <v>0</v>
      </c>
    </row>
    <row r="1066" spans="2:18" hidden="1" x14ac:dyDescent="0.3">
      <c r="B1066" t="s">
        <v>178</v>
      </c>
      <c r="C1066" s="17">
        <v>1.54527064596476E-2</v>
      </c>
      <c r="D1066" s="17">
        <v>9.1771948814555002E-3</v>
      </c>
      <c r="E1066" s="17">
        <v>2.1586705939516102E-2</v>
      </c>
      <c r="F1066" s="17"/>
      <c r="G1066" s="17">
        <v>9.95883780920866E-3</v>
      </c>
      <c r="H1066" s="17">
        <v>1.1424550472378701E-2</v>
      </c>
      <c r="I1066" s="17">
        <v>1.84669681164998E-2</v>
      </c>
      <c r="J1066" s="17">
        <v>1.72934568102113E-2</v>
      </c>
      <c r="K1066" s="17">
        <v>2.5557638604885202E-2</v>
      </c>
      <c r="L1066" s="17">
        <v>1.16176096424366E-2</v>
      </c>
      <c r="M1066" s="17"/>
      <c r="N1066" s="17">
        <v>1.6235142470951602E-2</v>
      </c>
      <c r="O1066" s="17">
        <v>2.1400556564216799E-2</v>
      </c>
      <c r="P1066" s="17">
        <v>1.26727634660255E-2</v>
      </c>
      <c r="Q1066" s="17">
        <v>3.83386782221123E-3</v>
      </c>
      <c r="R1066" s="17">
        <v>0</v>
      </c>
    </row>
    <row r="1067" spans="2:18" hidden="1" x14ac:dyDescent="0.3">
      <c r="B1067" t="s">
        <v>179</v>
      </c>
      <c r="C1067" s="17">
        <v>4.85269077941776E-4</v>
      </c>
      <c r="D1067" s="17">
        <v>0</v>
      </c>
      <c r="E1067" s="17">
        <v>9.5959539135903203E-4</v>
      </c>
      <c r="F1067" s="17"/>
      <c r="G1067" s="17">
        <v>0</v>
      </c>
      <c r="H1067" s="17">
        <v>0</v>
      </c>
      <c r="I1067" s="17">
        <v>2.8503519309071999E-3</v>
      </c>
      <c r="J1067" s="17">
        <v>0</v>
      </c>
      <c r="K1067" s="17">
        <v>0</v>
      </c>
      <c r="L1067" s="17">
        <v>0</v>
      </c>
      <c r="M1067" s="17"/>
      <c r="N1067" s="17">
        <v>0</v>
      </c>
      <c r="O1067" s="17">
        <v>0</v>
      </c>
      <c r="P1067" s="17">
        <v>1.78755691738938E-3</v>
      </c>
      <c r="Q1067" s="17">
        <v>0</v>
      </c>
      <c r="R1067" s="17">
        <v>0</v>
      </c>
    </row>
    <row r="1068" spans="2:18" hidden="1" x14ac:dyDescent="0.3">
      <c r="B1068" t="s">
        <v>180</v>
      </c>
      <c r="C1068" s="17">
        <v>0</v>
      </c>
      <c r="D1068" s="17">
        <v>0</v>
      </c>
      <c r="E1068" s="17">
        <v>0</v>
      </c>
      <c r="F1068" s="17"/>
      <c r="G1068" s="17">
        <v>0</v>
      </c>
      <c r="H1068" s="17">
        <v>0</v>
      </c>
      <c r="I1068" s="17">
        <v>0</v>
      </c>
      <c r="J1068" s="17">
        <v>0</v>
      </c>
      <c r="K1068" s="17">
        <v>0</v>
      </c>
      <c r="L1068" s="17">
        <v>0</v>
      </c>
      <c r="M1068" s="17"/>
      <c r="N1068" s="17">
        <v>0</v>
      </c>
      <c r="O1068" s="17">
        <v>0</v>
      </c>
      <c r="P1068" s="17">
        <v>0</v>
      </c>
      <c r="Q1068" s="17">
        <v>0</v>
      </c>
      <c r="R1068" s="17">
        <v>0</v>
      </c>
    </row>
    <row r="1069" spans="2:18" hidden="1" x14ac:dyDescent="0.3">
      <c r="B1069" t="s">
        <v>181</v>
      </c>
      <c r="C1069" s="17">
        <v>0</v>
      </c>
      <c r="D1069" s="17">
        <v>0</v>
      </c>
      <c r="E1069" s="17">
        <v>0</v>
      </c>
      <c r="F1069" s="17"/>
      <c r="G1069" s="17">
        <v>0</v>
      </c>
      <c r="H1069" s="17">
        <v>0</v>
      </c>
      <c r="I1069" s="17">
        <v>0</v>
      </c>
      <c r="J1069" s="17">
        <v>0</v>
      </c>
      <c r="K1069" s="17">
        <v>0</v>
      </c>
      <c r="L1069" s="17">
        <v>0</v>
      </c>
      <c r="M1069" s="17"/>
      <c r="N1069" s="17">
        <v>0</v>
      </c>
      <c r="O1069" s="17">
        <v>0</v>
      </c>
      <c r="P1069" s="17">
        <v>0</v>
      </c>
      <c r="Q1069" s="17">
        <v>0</v>
      </c>
      <c r="R1069" s="17">
        <v>0</v>
      </c>
    </row>
    <row r="1070" spans="2:18" hidden="1" x14ac:dyDescent="0.3">
      <c r="B1070" t="s">
        <v>182</v>
      </c>
      <c r="C1070" s="17">
        <v>5.3818723547040704E-4</v>
      </c>
      <c r="D1070" s="17">
        <v>1.08879051454048E-3</v>
      </c>
      <c r="E1070" s="17">
        <v>0</v>
      </c>
      <c r="F1070" s="17"/>
      <c r="G1070" s="17">
        <v>0</v>
      </c>
      <c r="H1070" s="17">
        <v>0</v>
      </c>
      <c r="I1070" s="17">
        <v>3.1611802514165898E-3</v>
      </c>
      <c r="J1070" s="17">
        <v>0</v>
      </c>
      <c r="K1070" s="17">
        <v>0</v>
      </c>
      <c r="L1070" s="17">
        <v>0</v>
      </c>
      <c r="M1070" s="17"/>
      <c r="N1070" s="17">
        <v>0</v>
      </c>
      <c r="O1070" s="17">
        <v>0</v>
      </c>
      <c r="P1070" s="17">
        <v>0</v>
      </c>
      <c r="Q1070" s="17">
        <v>4.2727538143612197E-3</v>
      </c>
      <c r="R1070" s="17">
        <v>0</v>
      </c>
    </row>
    <row r="1071" spans="2:18" hidden="1" x14ac:dyDescent="0.3">
      <c r="B1071" t="s">
        <v>183</v>
      </c>
      <c r="C1071" s="17">
        <v>0</v>
      </c>
      <c r="D1071" s="17">
        <v>0</v>
      </c>
      <c r="E1071" s="17">
        <v>0</v>
      </c>
      <c r="F1071" s="17"/>
      <c r="G1071" s="17">
        <v>0</v>
      </c>
      <c r="H1071" s="17">
        <v>0</v>
      </c>
      <c r="I1071" s="17">
        <v>0</v>
      </c>
      <c r="J1071" s="17">
        <v>0</v>
      </c>
      <c r="K1071" s="17">
        <v>0</v>
      </c>
      <c r="L1071" s="17">
        <v>0</v>
      </c>
      <c r="M1071" s="17"/>
      <c r="N1071" s="17">
        <v>0</v>
      </c>
      <c r="O1071" s="17">
        <v>0</v>
      </c>
      <c r="P1071" s="17">
        <v>0</v>
      </c>
      <c r="Q1071" s="17">
        <v>0</v>
      </c>
      <c r="R1071" s="17">
        <v>0</v>
      </c>
    </row>
    <row r="1072" spans="2:18" hidden="1" x14ac:dyDescent="0.3">
      <c r="B1072" t="s">
        <v>184</v>
      </c>
      <c r="C1072" s="17">
        <v>4.8716585408920803E-3</v>
      </c>
      <c r="D1072" s="17">
        <v>6.9480433431054001E-3</v>
      </c>
      <c r="E1072" s="17">
        <v>2.8420959884072798E-3</v>
      </c>
      <c r="F1072" s="17"/>
      <c r="G1072" s="17">
        <v>0</v>
      </c>
      <c r="H1072" s="17">
        <v>2.9432964624446999E-3</v>
      </c>
      <c r="I1072" s="17">
        <v>8.7317296805817894E-3</v>
      </c>
      <c r="J1072" s="17">
        <v>8.55340244473227E-3</v>
      </c>
      <c r="K1072" s="17">
        <v>3.31609786847495E-3</v>
      </c>
      <c r="L1072" s="17">
        <v>4.5676260214777796E-3</v>
      </c>
      <c r="M1072" s="17"/>
      <c r="N1072" s="17">
        <v>4.7061766031074696E-3</v>
      </c>
      <c r="O1072" s="17">
        <v>6.2043767053269203E-3</v>
      </c>
      <c r="P1072" s="17">
        <v>1.7827380042822799E-3</v>
      </c>
      <c r="Q1072" s="17">
        <v>3.8571216881624101E-3</v>
      </c>
      <c r="R1072" s="17">
        <v>0</v>
      </c>
    </row>
    <row r="1073" spans="2:18" hidden="1" x14ac:dyDescent="0.3">
      <c r="B1073" t="s">
        <v>185</v>
      </c>
      <c r="C1073" s="17">
        <v>0</v>
      </c>
      <c r="D1073" s="17">
        <v>0</v>
      </c>
      <c r="E1073" s="17">
        <v>0</v>
      </c>
      <c r="F1073" s="17"/>
      <c r="G1073" s="17">
        <v>0</v>
      </c>
      <c r="H1073" s="17">
        <v>0</v>
      </c>
      <c r="I1073" s="17">
        <v>0</v>
      </c>
      <c r="J1073" s="17">
        <v>0</v>
      </c>
      <c r="K1073" s="17">
        <v>0</v>
      </c>
      <c r="L1073" s="17">
        <v>0</v>
      </c>
      <c r="M1073" s="17"/>
      <c r="N1073" s="17">
        <v>0</v>
      </c>
      <c r="O1073" s="17">
        <v>0</v>
      </c>
      <c r="P1073" s="17">
        <v>0</v>
      </c>
      <c r="Q1073" s="17">
        <v>0</v>
      </c>
      <c r="R1073" s="17">
        <v>0</v>
      </c>
    </row>
    <row r="1074" spans="2:18" hidden="1" x14ac:dyDescent="0.3">
      <c r="B1074" t="s">
        <v>186</v>
      </c>
      <c r="C1074" s="17">
        <v>0</v>
      </c>
      <c r="D1074" s="17">
        <v>0</v>
      </c>
      <c r="E1074" s="17">
        <v>0</v>
      </c>
      <c r="F1074" s="17"/>
      <c r="G1074" s="17">
        <v>0</v>
      </c>
      <c r="H1074" s="17">
        <v>0</v>
      </c>
      <c r="I1074" s="17">
        <v>0</v>
      </c>
      <c r="J1074" s="17">
        <v>0</v>
      </c>
      <c r="K1074" s="17">
        <v>0</v>
      </c>
      <c r="L1074" s="17">
        <v>0</v>
      </c>
      <c r="M1074" s="17"/>
      <c r="N1074" s="17">
        <v>0</v>
      </c>
      <c r="O1074" s="17">
        <v>0</v>
      </c>
      <c r="P1074" s="17">
        <v>0</v>
      </c>
      <c r="Q1074" s="17">
        <v>0</v>
      </c>
      <c r="R1074" s="17">
        <v>0</v>
      </c>
    </row>
    <row r="1075" spans="2:18" hidden="1" x14ac:dyDescent="0.3">
      <c r="B1075" t="s">
        <v>187</v>
      </c>
      <c r="C1075" s="17">
        <v>4.9201137594148399E-4</v>
      </c>
      <c r="D1075" s="17">
        <v>0</v>
      </c>
      <c r="E1075" s="17">
        <v>9.7292794927747602E-4</v>
      </c>
      <c r="F1075" s="17"/>
      <c r="G1075" s="17">
        <v>0</v>
      </c>
      <c r="H1075" s="17">
        <v>0</v>
      </c>
      <c r="I1075" s="17">
        <v>2.88995454107912E-3</v>
      </c>
      <c r="J1075" s="17">
        <v>0</v>
      </c>
      <c r="K1075" s="17">
        <v>0</v>
      </c>
      <c r="L1075" s="17">
        <v>0</v>
      </c>
      <c r="M1075" s="17"/>
      <c r="N1075" s="17">
        <v>0</v>
      </c>
      <c r="O1075" s="17">
        <v>2.1009602042562701E-3</v>
      </c>
      <c r="P1075" s="17">
        <v>0</v>
      </c>
      <c r="Q1075" s="17">
        <v>0</v>
      </c>
      <c r="R1075" s="17">
        <v>0</v>
      </c>
    </row>
    <row r="1076" spans="2:18" hidden="1" x14ac:dyDescent="0.3">
      <c r="B1076" t="s">
        <v>188</v>
      </c>
      <c r="C1076" s="17">
        <v>0</v>
      </c>
      <c r="D1076" s="17">
        <v>0</v>
      </c>
      <c r="E1076" s="17">
        <v>0</v>
      </c>
      <c r="F1076" s="17"/>
      <c r="G1076" s="17">
        <v>0</v>
      </c>
      <c r="H1076" s="17">
        <v>0</v>
      </c>
      <c r="I1076" s="17">
        <v>0</v>
      </c>
      <c r="J1076" s="17">
        <v>0</v>
      </c>
      <c r="K1076" s="17">
        <v>0</v>
      </c>
      <c r="L1076" s="17">
        <v>0</v>
      </c>
      <c r="M1076" s="17"/>
      <c r="N1076" s="17">
        <v>0</v>
      </c>
      <c r="O1076" s="17">
        <v>0</v>
      </c>
      <c r="P1076" s="17">
        <v>0</v>
      </c>
      <c r="Q1076" s="17">
        <v>0</v>
      </c>
      <c r="R1076" s="17">
        <v>0</v>
      </c>
    </row>
    <row r="1077" spans="2:18" hidden="1" x14ac:dyDescent="0.3">
      <c r="B1077" t="s">
        <v>189</v>
      </c>
      <c r="C1077" s="17">
        <v>1.00659894879734E-3</v>
      </c>
      <c r="D1077" s="17">
        <v>1.1042930528523899E-3</v>
      </c>
      <c r="E1077" s="17">
        <v>9.1110783608195495E-4</v>
      </c>
      <c r="F1077" s="17"/>
      <c r="G1077" s="17">
        <v>3.3274333250306702E-3</v>
      </c>
      <c r="H1077" s="17">
        <v>3.2031073299565601E-3</v>
      </c>
      <c r="I1077" s="17">
        <v>0</v>
      </c>
      <c r="J1077" s="17">
        <v>0</v>
      </c>
      <c r="K1077" s="17">
        <v>0</v>
      </c>
      <c r="L1077" s="17">
        <v>0</v>
      </c>
      <c r="M1077" s="17"/>
      <c r="N1077" s="17">
        <v>0</v>
      </c>
      <c r="O1077" s="17">
        <v>0</v>
      </c>
      <c r="P1077" s="17">
        <v>2.01071568226359E-3</v>
      </c>
      <c r="Q1077" s="17">
        <v>3.6579580792373998E-3</v>
      </c>
      <c r="R1077" s="17">
        <v>0</v>
      </c>
    </row>
    <row r="1078" spans="2:18" hidden="1" x14ac:dyDescent="0.3">
      <c r="B1078" t="s">
        <v>190</v>
      </c>
      <c r="C1078" s="17">
        <v>4.6411559714399497E-4</v>
      </c>
      <c r="D1078" s="17">
        <v>9.3893839637238397E-4</v>
      </c>
      <c r="E1078" s="17">
        <v>0</v>
      </c>
      <c r="F1078" s="17"/>
      <c r="G1078" s="17">
        <v>0</v>
      </c>
      <c r="H1078" s="17">
        <v>0</v>
      </c>
      <c r="I1078" s="17">
        <v>0</v>
      </c>
      <c r="J1078" s="17">
        <v>2.7181051713832702E-3</v>
      </c>
      <c r="K1078" s="17">
        <v>0</v>
      </c>
      <c r="L1078" s="17">
        <v>0</v>
      </c>
      <c r="M1078" s="17"/>
      <c r="N1078" s="17">
        <v>0</v>
      </c>
      <c r="O1078" s="17">
        <v>1.9818411676118201E-3</v>
      </c>
      <c r="P1078" s="17">
        <v>0</v>
      </c>
      <c r="Q1078" s="17">
        <v>0</v>
      </c>
      <c r="R1078" s="17">
        <v>0</v>
      </c>
    </row>
    <row r="1079" spans="2:18" hidden="1" x14ac:dyDescent="0.3">
      <c r="B1079" t="s">
        <v>191</v>
      </c>
      <c r="C1079" s="17">
        <v>5.4663982648182202E-3</v>
      </c>
      <c r="D1079" s="17">
        <v>4.9617826985269998E-3</v>
      </c>
      <c r="E1079" s="17">
        <v>5.95963480539292E-3</v>
      </c>
      <c r="F1079" s="17"/>
      <c r="G1079" s="17">
        <v>1.0449514182376199E-2</v>
      </c>
      <c r="H1079" s="17">
        <v>6.0387480987439497E-3</v>
      </c>
      <c r="I1079" s="17">
        <v>3.1237848519708299E-3</v>
      </c>
      <c r="J1079" s="17">
        <v>1.1642087160105299E-2</v>
      </c>
      <c r="K1079" s="17">
        <v>3.3433906923470802E-3</v>
      </c>
      <c r="L1079" s="17">
        <v>0</v>
      </c>
      <c r="M1079" s="17"/>
      <c r="N1079" s="17">
        <v>2.25336852076521E-3</v>
      </c>
      <c r="O1079" s="17">
        <v>8.6649514045140097E-3</v>
      </c>
      <c r="P1079" s="17">
        <v>3.6241174362584799E-3</v>
      </c>
      <c r="Q1079" s="17">
        <v>8.1700234745571195E-3</v>
      </c>
      <c r="R1079" s="17">
        <v>2.7031373750663199E-2</v>
      </c>
    </row>
    <row r="1080" spans="2:18" hidden="1" x14ac:dyDescent="0.3">
      <c r="B1080" t="s">
        <v>192</v>
      </c>
      <c r="C1080" s="17">
        <v>7.9597679708255098E-2</v>
      </c>
      <c r="D1080" s="17">
        <v>8.32898704916505E-2</v>
      </c>
      <c r="E1080" s="17">
        <v>7.5988747422379599E-2</v>
      </c>
      <c r="F1080" s="17"/>
      <c r="G1080" s="17">
        <v>5.6150634058968703E-2</v>
      </c>
      <c r="H1080" s="17">
        <v>5.69015861625971E-2</v>
      </c>
      <c r="I1080" s="17">
        <v>7.0517885233891603E-2</v>
      </c>
      <c r="J1080" s="17">
        <v>7.2480983357671294E-2</v>
      </c>
      <c r="K1080" s="17">
        <v>8.1230757534474798E-2</v>
      </c>
      <c r="L1080" s="17">
        <v>0.12567311805548001</v>
      </c>
      <c r="M1080" s="17"/>
      <c r="N1080" s="17">
        <v>8.0491218690696795E-2</v>
      </c>
      <c r="O1080" s="17">
        <v>7.4020972204777893E-2</v>
      </c>
      <c r="P1080" s="17">
        <v>7.7013884511071704E-2</v>
      </c>
      <c r="Q1080" s="17">
        <v>8.2086915028773105E-2</v>
      </c>
      <c r="R1080" s="17">
        <v>0</v>
      </c>
    </row>
    <row r="1081" spans="2:18" hidden="1" x14ac:dyDescent="0.3">
      <c r="B1081" t="s">
        <v>193</v>
      </c>
      <c r="C1081" s="17">
        <v>0</v>
      </c>
      <c r="D1081" s="17">
        <v>0</v>
      </c>
      <c r="E1081" s="17">
        <v>0</v>
      </c>
      <c r="F1081" s="17"/>
      <c r="G1081" s="17">
        <v>0</v>
      </c>
      <c r="H1081" s="17">
        <v>0</v>
      </c>
      <c r="I1081" s="17">
        <v>0</v>
      </c>
      <c r="J1081" s="17">
        <v>0</v>
      </c>
      <c r="K1081" s="17">
        <v>0</v>
      </c>
      <c r="L1081" s="17">
        <v>0</v>
      </c>
      <c r="M1081" s="17"/>
      <c r="N1081" s="17">
        <v>0</v>
      </c>
      <c r="O1081" s="17">
        <v>0</v>
      </c>
      <c r="P1081" s="17">
        <v>0</v>
      </c>
      <c r="Q1081" s="17">
        <v>0</v>
      </c>
      <c r="R1081" s="17">
        <v>0</v>
      </c>
    </row>
    <row r="1082" spans="2:18" hidden="1" x14ac:dyDescent="0.3">
      <c r="B1082" t="s">
        <v>194</v>
      </c>
      <c r="C1082" s="17">
        <v>4.8727745280457101E-4</v>
      </c>
      <c r="D1082" s="17">
        <v>9.8579645446131097E-4</v>
      </c>
      <c r="E1082" s="17">
        <v>0</v>
      </c>
      <c r="F1082" s="17"/>
      <c r="G1082" s="17">
        <v>3.5190175397129099E-3</v>
      </c>
      <c r="H1082" s="17">
        <v>0</v>
      </c>
      <c r="I1082" s="17">
        <v>0</v>
      </c>
      <c r="J1082" s="17">
        <v>0</v>
      </c>
      <c r="K1082" s="17">
        <v>0</v>
      </c>
      <c r="L1082" s="17">
        <v>0</v>
      </c>
      <c r="M1082" s="17"/>
      <c r="N1082" s="17">
        <v>0</v>
      </c>
      <c r="O1082" s="17">
        <v>2.08074566327816E-3</v>
      </c>
      <c r="P1082" s="17">
        <v>0</v>
      </c>
      <c r="Q1082" s="17">
        <v>0</v>
      </c>
      <c r="R1082" s="17">
        <v>0</v>
      </c>
    </row>
    <row r="1083" spans="2:18" hidden="1" x14ac:dyDescent="0.3">
      <c r="B1083" t="s">
        <v>195</v>
      </c>
      <c r="C1083" s="17">
        <v>4.6621502641689598E-4</v>
      </c>
      <c r="D1083" s="17">
        <v>9.4318568900147396E-4</v>
      </c>
      <c r="E1083" s="17">
        <v>0</v>
      </c>
      <c r="F1083" s="17"/>
      <c r="G1083" s="17">
        <v>3.3669090285135101E-3</v>
      </c>
      <c r="H1083" s="17">
        <v>0</v>
      </c>
      <c r="I1083" s="17">
        <v>0</v>
      </c>
      <c r="J1083" s="17">
        <v>0</v>
      </c>
      <c r="K1083" s="17">
        <v>0</v>
      </c>
      <c r="L1083" s="17">
        <v>0</v>
      </c>
      <c r="M1083" s="17"/>
      <c r="N1083" s="17">
        <v>0</v>
      </c>
      <c r="O1083" s="17">
        <v>0</v>
      </c>
      <c r="P1083" s="17">
        <v>1.7173686380288699E-3</v>
      </c>
      <c r="Q1083" s="17">
        <v>0</v>
      </c>
      <c r="R1083" s="17">
        <v>0</v>
      </c>
    </row>
    <row r="1084" spans="2:18" hidden="1" x14ac:dyDescent="0.3">
      <c r="B1084" t="s">
        <v>196</v>
      </c>
      <c r="C1084" s="17">
        <v>8.9290950392354601E-2</v>
      </c>
      <c r="D1084" s="17">
        <v>9.7963556689331696E-2</v>
      </c>
      <c r="E1084" s="17">
        <v>8.0813910416900003E-2</v>
      </c>
      <c r="F1084" s="17"/>
      <c r="G1084" s="17">
        <v>8.3388737330166496E-2</v>
      </c>
      <c r="H1084" s="17">
        <v>0.10830824410041399</v>
      </c>
      <c r="I1084" s="17">
        <v>9.0513663594096003E-2</v>
      </c>
      <c r="J1084" s="17">
        <v>9.2487420463160802E-2</v>
      </c>
      <c r="K1084" s="17">
        <v>6.6694316903514003E-2</v>
      </c>
      <c r="L1084" s="17">
        <v>8.9308265857376307E-2</v>
      </c>
      <c r="M1084" s="17"/>
      <c r="N1084" s="17">
        <v>7.3760497906787695E-2</v>
      </c>
      <c r="O1084" s="17">
        <v>9.8904302669537605E-2</v>
      </c>
      <c r="P1084" s="17">
        <v>9.4933918311134999E-2</v>
      </c>
      <c r="Q1084" s="17">
        <v>9.9643634808102302E-2</v>
      </c>
      <c r="R1084" s="17">
        <v>0.11489740508620599</v>
      </c>
    </row>
    <row r="1085" spans="2:18" hidden="1" x14ac:dyDescent="0.3">
      <c r="B1085" t="s">
        <v>197</v>
      </c>
      <c r="C1085" s="17">
        <v>5.5013409191518605E-4</v>
      </c>
      <c r="D1085" s="17">
        <v>1.1129598428306199E-3</v>
      </c>
      <c r="E1085" s="17">
        <v>0</v>
      </c>
      <c r="F1085" s="17"/>
      <c r="G1085" s="17">
        <v>0</v>
      </c>
      <c r="H1085" s="17">
        <v>0</v>
      </c>
      <c r="I1085" s="17">
        <v>3.2313531655451299E-3</v>
      </c>
      <c r="J1085" s="17">
        <v>0</v>
      </c>
      <c r="K1085" s="17">
        <v>0</v>
      </c>
      <c r="L1085" s="17">
        <v>0</v>
      </c>
      <c r="M1085" s="17"/>
      <c r="N1085" s="17">
        <v>0</v>
      </c>
      <c r="O1085" s="17">
        <v>2.3491526632016899E-3</v>
      </c>
      <c r="P1085" s="17">
        <v>0</v>
      </c>
      <c r="Q1085" s="17">
        <v>0</v>
      </c>
      <c r="R1085" s="17">
        <v>0</v>
      </c>
    </row>
    <row r="1086" spans="2:18" hidden="1" x14ac:dyDescent="0.3">
      <c r="B1086" t="s">
        <v>198</v>
      </c>
      <c r="C1086" s="17">
        <v>3.05920641973377E-3</v>
      </c>
      <c r="D1086" s="17">
        <v>5.1850072272737798E-3</v>
      </c>
      <c r="E1086" s="17">
        <v>9.8134218742664306E-4</v>
      </c>
      <c r="F1086" s="17"/>
      <c r="G1086" s="17">
        <v>0</v>
      </c>
      <c r="H1086" s="17">
        <v>1.2229047874280301E-2</v>
      </c>
      <c r="I1086" s="17">
        <v>0</v>
      </c>
      <c r="J1086" s="17">
        <v>5.7114106837721397E-3</v>
      </c>
      <c r="K1086" s="17">
        <v>0</v>
      </c>
      <c r="L1086" s="17">
        <v>0</v>
      </c>
      <c r="M1086" s="17"/>
      <c r="N1086" s="17">
        <v>0</v>
      </c>
      <c r="O1086" s="17">
        <v>2.2568057654513002E-3</v>
      </c>
      <c r="P1086" s="17">
        <v>5.6913925871961198E-3</v>
      </c>
      <c r="Q1086" s="17">
        <v>3.8853169811085202E-3</v>
      </c>
      <c r="R1086" s="17">
        <v>0</v>
      </c>
    </row>
    <row r="1087" spans="2:18" hidden="1" x14ac:dyDescent="0.3">
      <c r="B1087" t="s">
        <v>199</v>
      </c>
      <c r="C1087" s="17">
        <v>4.7940931081982699E-4</v>
      </c>
      <c r="D1087" s="17">
        <v>0</v>
      </c>
      <c r="E1087" s="17">
        <v>9.4800799422153101E-4</v>
      </c>
      <c r="F1087" s="17"/>
      <c r="G1087" s="17">
        <v>3.4621954366381501E-3</v>
      </c>
      <c r="H1087" s="17">
        <v>0</v>
      </c>
      <c r="I1087" s="17">
        <v>0</v>
      </c>
      <c r="J1087" s="17">
        <v>0</v>
      </c>
      <c r="K1087" s="17">
        <v>0</v>
      </c>
      <c r="L1087" s="17">
        <v>0</v>
      </c>
      <c r="M1087" s="17"/>
      <c r="N1087" s="17">
        <v>2.2516645425853699E-3</v>
      </c>
      <c r="O1087" s="17">
        <v>0</v>
      </c>
      <c r="P1087" s="17">
        <v>0</v>
      </c>
      <c r="Q1087" s="17">
        <v>0</v>
      </c>
      <c r="R1087" s="17">
        <v>0</v>
      </c>
    </row>
    <row r="1088" spans="2:18" hidden="1" x14ac:dyDescent="0.3">
      <c r="B1088" t="s">
        <v>200</v>
      </c>
      <c r="C1088" s="17">
        <v>0</v>
      </c>
      <c r="D1088" s="17">
        <v>0</v>
      </c>
      <c r="E1088" s="17">
        <v>0</v>
      </c>
      <c r="F1088" s="17"/>
      <c r="G1088" s="17">
        <v>0</v>
      </c>
      <c r="H1088" s="17">
        <v>0</v>
      </c>
      <c r="I1088" s="17">
        <v>0</v>
      </c>
      <c r="J1088" s="17">
        <v>0</v>
      </c>
      <c r="K1088" s="17">
        <v>0</v>
      </c>
      <c r="L1088" s="17">
        <v>0</v>
      </c>
      <c r="M1088" s="17"/>
      <c r="N1088" s="17">
        <v>0</v>
      </c>
      <c r="O1088" s="17">
        <v>0</v>
      </c>
      <c r="P1088" s="17">
        <v>0</v>
      </c>
      <c r="Q1088" s="17">
        <v>0</v>
      </c>
      <c r="R1088" s="17">
        <v>0</v>
      </c>
    </row>
    <row r="1089" spans="2:18" hidden="1" x14ac:dyDescent="0.3">
      <c r="B1089" t="s">
        <v>201</v>
      </c>
      <c r="C1089" s="17">
        <v>0</v>
      </c>
      <c r="D1089" s="17">
        <v>0</v>
      </c>
      <c r="E1089" s="17">
        <v>0</v>
      </c>
      <c r="F1089" s="17"/>
      <c r="G1089" s="17">
        <v>0</v>
      </c>
      <c r="H1089" s="17">
        <v>0</v>
      </c>
      <c r="I1089" s="17">
        <v>0</v>
      </c>
      <c r="J1089" s="17">
        <v>0</v>
      </c>
      <c r="K1089" s="17">
        <v>0</v>
      </c>
      <c r="L1089" s="17">
        <v>0</v>
      </c>
      <c r="M1089" s="17"/>
      <c r="N1089" s="17">
        <v>0</v>
      </c>
      <c r="O1089" s="17">
        <v>0</v>
      </c>
      <c r="P1089" s="17">
        <v>0</v>
      </c>
      <c r="Q1089" s="17">
        <v>0</v>
      </c>
      <c r="R1089" s="17">
        <v>0</v>
      </c>
    </row>
    <row r="1090" spans="2:18" hidden="1" x14ac:dyDescent="0.3">
      <c r="B1090" t="s">
        <v>202</v>
      </c>
      <c r="C1090" s="17">
        <v>0</v>
      </c>
      <c r="D1090" s="17">
        <v>0</v>
      </c>
      <c r="E1090" s="17">
        <v>0</v>
      </c>
      <c r="F1090" s="17"/>
      <c r="G1090" s="17">
        <v>0</v>
      </c>
      <c r="H1090" s="17">
        <v>0</v>
      </c>
      <c r="I1090" s="17">
        <v>0</v>
      </c>
      <c r="J1090" s="17">
        <v>0</v>
      </c>
      <c r="K1090" s="17">
        <v>0</v>
      </c>
      <c r="L1090" s="17">
        <v>0</v>
      </c>
      <c r="M1090" s="17"/>
      <c r="N1090" s="17">
        <v>0</v>
      </c>
      <c r="O1090" s="17">
        <v>0</v>
      </c>
      <c r="P1090" s="17">
        <v>0</v>
      </c>
      <c r="Q1090" s="17">
        <v>0</v>
      </c>
      <c r="R1090" s="17">
        <v>0</v>
      </c>
    </row>
    <row r="1091" spans="2:18" hidden="1" x14ac:dyDescent="0.3">
      <c r="B1091" t="s">
        <v>203</v>
      </c>
      <c r="C1091" s="17">
        <v>0</v>
      </c>
      <c r="D1091" s="17">
        <v>0</v>
      </c>
      <c r="E1091" s="17">
        <v>0</v>
      </c>
      <c r="F1091" s="17"/>
      <c r="G1091" s="17">
        <v>0</v>
      </c>
      <c r="H1091" s="17">
        <v>0</v>
      </c>
      <c r="I1091" s="17">
        <v>0</v>
      </c>
      <c r="J1091" s="17">
        <v>0</v>
      </c>
      <c r="K1091" s="17">
        <v>0</v>
      </c>
      <c r="L1091" s="17">
        <v>0</v>
      </c>
      <c r="M1091" s="17"/>
      <c r="N1091" s="17">
        <v>0</v>
      </c>
      <c r="O1091" s="17">
        <v>0</v>
      </c>
      <c r="P1091" s="17">
        <v>0</v>
      </c>
      <c r="Q1091" s="17">
        <v>0</v>
      </c>
      <c r="R1091" s="17">
        <v>0</v>
      </c>
    </row>
    <row r="1092" spans="2:18" hidden="1" x14ac:dyDescent="0.3">
      <c r="B1092" t="s">
        <v>204</v>
      </c>
      <c r="C1092" s="17">
        <v>0</v>
      </c>
      <c r="D1092" s="17">
        <v>0</v>
      </c>
      <c r="E1092" s="17">
        <v>0</v>
      </c>
      <c r="F1092" s="17"/>
      <c r="G1092" s="17">
        <v>0</v>
      </c>
      <c r="H1092" s="17">
        <v>0</v>
      </c>
      <c r="I1092" s="17">
        <v>0</v>
      </c>
      <c r="J1092" s="17">
        <v>0</v>
      </c>
      <c r="K1092" s="17">
        <v>0</v>
      </c>
      <c r="L1092" s="17">
        <v>0</v>
      </c>
      <c r="M1092" s="17"/>
      <c r="N1092" s="17">
        <v>0</v>
      </c>
      <c r="O1092" s="17">
        <v>0</v>
      </c>
      <c r="P1092" s="17">
        <v>0</v>
      </c>
      <c r="Q1092" s="17">
        <v>0</v>
      </c>
      <c r="R1092" s="17">
        <v>0</v>
      </c>
    </row>
    <row r="1093" spans="2:18" hidden="1" x14ac:dyDescent="0.3">
      <c r="B1093" t="s">
        <v>205</v>
      </c>
      <c r="C1093" s="17">
        <v>0</v>
      </c>
      <c r="D1093" s="17">
        <v>0</v>
      </c>
      <c r="E1093" s="17">
        <v>0</v>
      </c>
      <c r="F1093" s="17"/>
      <c r="G1093" s="17">
        <v>0</v>
      </c>
      <c r="H1093" s="17">
        <v>0</v>
      </c>
      <c r="I1093" s="17">
        <v>0</v>
      </c>
      <c r="J1093" s="17">
        <v>0</v>
      </c>
      <c r="K1093" s="17">
        <v>0</v>
      </c>
      <c r="L1093" s="17">
        <v>0</v>
      </c>
      <c r="M1093" s="17"/>
      <c r="N1093" s="17">
        <v>0</v>
      </c>
      <c r="O1093" s="17">
        <v>0</v>
      </c>
      <c r="P1093" s="17">
        <v>0</v>
      </c>
      <c r="Q1093" s="17">
        <v>0</v>
      </c>
      <c r="R1093" s="17">
        <v>0</v>
      </c>
    </row>
    <row r="1094" spans="2:18" hidden="1" x14ac:dyDescent="0.3">
      <c r="B1094" t="s">
        <v>206</v>
      </c>
      <c r="C1094" s="17">
        <v>0</v>
      </c>
      <c r="D1094" s="17">
        <v>0</v>
      </c>
      <c r="E1094" s="17">
        <v>0</v>
      </c>
      <c r="F1094" s="17"/>
      <c r="G1094" s="17">
        <v>0</v>
      </c>
      <c r="H1094" s="17">
        <v>0</v>
      </c>
      <c r="I1094" s="17">
        <v>0</v>
      </c>
      <c r="J1094" s="17">
        <v>0</v>
      </c>
      <c r="K1094" s="17">
        <v>0</v>
      </c>
      <c r="L1094" s="17">
        <v>0</v>
      </c>
      <c r="M1094" s="17"/>
      <c r="N1094" s="17">
        <v>0</v>
      </c>
      <c r="O1094" s="17">
        <v>0</v>
      </c>
      <c r="P1094" s="17">
        <v>0</v>
      </c>
      <c r="Q1094" s="17">
        <v>0</v>
      </c>
      <c r="R1094" s="17">
        <v>0</v>
      </c>
    </row>
    <row r="1095" spans="2:18" hidden="1" x14ac:dyDescent="0.3">
      <c r="B1095" t="s">
        <v>207</v>
      </c>
      <c r="C1095" s="17">
        <v>1.5524218821150199E-2</v>
      </c>
      <c r="D1095" s="17">
        <v>1.1481985055587601E-2</v>
      </c>
      <c r="E1095" s="17">
        <v>1.9475300658307999E-2</v>
      </c>
      <c r="F1095" s="17"/>
      <c r="G1095" s="17">
        <v>1.3913512766231199E-2</v>
      </c>
      <c r="H1095" s="17">
        <v>2.0979177015987501E-2</v>
      </c>
      <c r="I1095" s="17">
        <v>2.40398886045721E-2</v>
      </c>
      <c r="J1095" s="17">
        <v>1.4409896322804001E-2</v>
      </c>
      <c r="K1095" s="17">
        <v>1.0727678627657699E-2</v>
      </c>
      <c r="L1095" s="17">
        <v>9.3580872888952595E-3</v>
      </c>
      <c r="M1095" s="17"/>
      <c r="N1095" s="17">
        <v>2.7447146424844301E-2</v>
      </c>
      <c r="O1095" s="17">
        <v>2.1627524273039999E-2</v>
      </c>
      <c r="P1095" s="17">
        <v>7.5096406417948696E-3</v>
      </c>
      <c r="Q1095" s="17">
        <v>7.9293291170501792E-3</v>
      </c>
      <c r="R1095" s="17">
        <v>0</v>
      </c>
    </row>
    <row r="1096" spans="2:18" hidden="1" x14ac:dyDescent="0.3">
      <c r="B1096" t="s">
        <v>208</v>
      </c>
      <c r="C1096" s="17">
        <v>1.4524396482669701E-3</v>
      </c>
      <c r="D1096" s="17">
        <v>1.9649412903834699E-3</v>
      </c>
      <c r="E1096" s="17">
        <v>9.5149486201257405E-4</v>
      </c>
      <c r="F1096" s="17"/>
      <c r="G1096" s="17">
        <v>3.59372016007913E-3</v>
      </c>
      <c r="H1096" s="17">
        <v>0</v>
      </c>
      <c r="I1096" s="17">
        <v>0</v>
      </c>
      <c r="J1096" s="17">
        <v>0</v>
      </c>
      <c r="K1096" s="17">
        <v>0</v>
      </c>
      <c r="L1096" s="17">
        <v>4.5610530252136504E-3</v>
      </c>
      <c r="M1096" s="17"/>
      <c r="N1096" s="17">
        <v>2.2599463889597E-3</v>
      </c>
      <c r="O1096" s="17">
        <v>2.1249162738558001E-3</v>
      </c>
      <c r="P1096" s="17">
        <v>0</v>
      </c>
      <c r="Q1096" s="17">
        <v>0</v>
      </c>
      <c r="R1096" s="17">
        <v>0</v>
      </c>
    </row>
    <row r="1097" spans="2:18" hidden="1" x14ac:dyDescent="0.3">
      <c r="B1097" t="s">
        <v>209</v>
      </c>
      <c r="C1097" s="17">
        <v>2.0065127138467298E-3</v>
      </c>
      <c r="D1097" s="17">
        <v>0</v>
      </c>
      <c r="E1097" s="17">
        <v>3.96777878589999E-3</v>
      </c>
      <c r="F1097" s="17"/>
      <c r="G1097" s="17">
        <v>0</v>
      </c>
      <c r="H1097" s="17">
        <v>8.8814646855590006E-3</v>
      </c>
      <c r="I1097" s="17">
        <v>0</v>
      </c>
      <c r="J1097" s="17">
        <v>2.8872585971214601E-3</v>
      </c>
      <c r="K1097" s="17">
        <v>0</v>
      </c>
      <c r="L1097" s="17">
        <v>0</v>
      </c>
      <c r="M1097" s="17"/>
      <c r="N1097" s="17">
        <v>0</v>
      </c>
      <c r="O1097" s="17">
        <v>2.02931581563548E-3</v>
      </c>
      <c r="P1097" s="17">
        <v>3.6619372215612798E-3</v>
      </c>
      <c r="Q1097" s="17">
        <v>0</v>
      </c>
      <c r="R1097" s="17">
        <v>0</v>
      </c>
    </row>
    <row r="1098" spans="2:18" hidden="1" x14ac:dyDescent="0.3">
      <c r="B1098" t="s">
        <v>210</v>
      </c>
      <c r="C1098" s="17">
        <v>2.6080752084603101E-2</v>
      </c>
      <c r="D1098" s="17">
        <v>3.2946402356791797E-2</v>
      </c>
      <c r="E1098" s="17">
        <v>1.9369921473611201E-2</v>
      </c>
      <c r="F1098" s="17"/>
      <c r="G1098" s="17">
        <v>3.1290968254086303E-2</v>
      </c>
      <c r="H1098" s="17">
        <v>1.7716308131876801E-2</v>
      </c>
      <c r="I1098" s="17">
        <v>2.5340016876082099E-2</v>
      </c>
      <c r="J1098" s="17">
        <v>2.6012071475546E-2</v>
      </c>
      <c r="K1098" s="17">
        <v>2.69538671440685E-2</v>
      </c>
      <c r="L1098" s="17">
        <v>2.9514716521582499E-2</v>
      </c>
      <c r="M1098" s="17"/>
      <c r="N1098" s="17">
        <v>1.9877104396999499E-2</v>
      </c>
      <c r="O1098" s="17">
        <v>2.71986178471815E-2</v>
      </c>
      <c r="P1098" s="17">
        <v>2.71466871960701E-2</v>
      </c>
      <c r="Q1098" s="17">
        <v>1.98920189543586E-2</v>
      </c>
      <c r="R1098" s="17">
        <v>9.2169315532175694E-2</v>
      </c>
    </row>
    <row r="1099" spans="2:18" hidden="1" x14ac:dyDescent="0.3">
      <c r="B1099" t="s">
        <v>211</v>
      </c>
      <c r="C1099" s="17">
        <v>9.6111346698551502E-4</v>
      </c>
      <c r="D1099" s="17">
        <v>0</v>
      </c>
      <c r="E1099" s="17">
        <v>1.9005539306237401E-3</v>
      </c>
      <c r="F1099" s="17"/>
      <c r="G1099" s="17">
        <v>6.9409637743546001E-3</v>
      </c>
      <c r="H1099" s="17">
        <v>0</v>
      </c>
      <c r="I1099" s="17">
        <v>0</v>
      </c>
      <c r="J1099" s="17">
        <v>0</v>
      </c>
      <c r="K1099" s="17">
        <v>0</v>
      </c>
      <c r="L1099" s="17">
        <v>0</v>
      </c>
      <c r="M1099" s="17"/>
      <c r="N1099" s="17">
        <v>0</v>
      </c>
      <c r="O1099" s="17">
        <v>2.14846552607671E-3</v>
      </c>
      <c r="P1099" s="17">
        <v>1.6870230853869299E-3</v>
      </c>
      <c r="Q1099" s="17">
        <v>0</v>
      </c>
      <c r="R1099" s="17">
        <v>0</v>
      </c>
    </row>
    <row r="1100" spans="2:18" hidden="1" x14ac:dyDescent="0.3">
      <c r="B1100" t="s">
        <v>212</v>
      </c>
      <c r="C1100" s="17">
        <v>0</v>
      </c>
      <c r="D1100" s="17">
        <v>0</v>
      </c>
      <c r="E1100" s="17">
        <v>0</v>
      </c>
      <c r="F1100" s="17"/>
      <c r="G1100" s="17">
        <v>0</v>
      </c>
      <c r="H1100" s="17">
        <v>0</v>
      </c>
      <c r="I1100" s="17">
        <v>0</v>
      </c>
      <c r="J1100" s="17">
        <v>0</v>
      </c>
      <c r="K1100" s="17">
        <v>0</v>
      </c>
      <c r="L1100" s="17">
        <v>0</v>
      </c>
      <c r="M1100" s="17"/>
      <c r="N1100" s="17">
        <v>0</v>
      </c>
      <c r="O1100" s="17">
        <v>0</v>
      </c>
      <c r="P1100" s="17">
        <v>0</v>
      </c>
      <c r="Q1100" s="17">
        <v>0</v>
      </c>
      <c r="R1100" s="17">
        <v>0</v>
      </c>
    </row>
    <row r="1101" spans="2:18" hidden="1" x14ac:dyDescent="0.3">
      <c r="B1101" t="s">
        <v>213</v>
      </c>
      <c r="C1101" s="17">
        <v>1.01151870831563E-3</v>
      </c>
      <c r="D1101" s="17">
        <v>0</v>
      </c>
      <c r="E1101" s="17">
        <v>2.0002277806161401E-3</v>
      </c>
      <c r="F1101" s="17"/>
      <c r="G1101" s="17">
        <v>0</v>
      </c>
      <c r="H1101" s="17">
        <v>0</v>
      </c>
      <c r="I1101" s="17">
        <v>2.9909168582627601E-3</v>
      </c>
      <c r="J1101" s="17">
        <v>2.9418421543212598E-3</v>
      </c>
      <c r="K1101" s="17">
        <v>0</v>
      </c>
      <c r="L1101" s="17">
        <v>0</v>
      </c>
      <c r="M1101" s="17"/>
      <c r="N1101" s="17">
        <v>0</v>
      </c>
      <c r="O1101" s="17">
        <v>0</v>
      </c>
      <c r="P1101" s="17">
        <v>3.7260714649024499E-3</v>
      </c>
      <c r="Q1101" s="17">
        <v>0</v>
      </c>
      <c r="R1101" s="17">
        <v>0</v>
      </c>
    </row>
    <row r="1102" spans="2:18" hidden="1" x14ac:dyDescent="0.3">
      <c r="B1102" t="s">
        <v>214</v>
      </c>
      <c r="C1102" s="17">
        <v>6.4881525683938204E-3</v>
      </c>
      <c r="D1102" s="17">
        <v>2.96207932523372E-3</v>
      </c>
      <c r="E1102" s="17">
        <v>9.9347132463606692E-3</v>
      </c>
      <c r="F1102" s="17"/>
      <c r="G1102" s="17">
        <v>3.3274333250306702E-3</v>
      </c>
      <c r="H1102" s="17">
        <v>8.7225574667824692E-3</v>
      </c>
      <c r="I1102" s="17">
        <v>2.8359394232501602E-3</v>
      </c>
      <c r="J1102" s="17">
        <v>5.83807761271515E-3</v>
      </c>
      <c r="K1102" s="17">
        <v>1.44658282830308E-2</v>
      </c>
      <c r="L1102" s="17">
        <v>4.89554610749333E-3</v>
      </c>
      <c r="M1102" s="17"/>
      <c r="N1102" s="17">
        <v>4.6783353056521898E-3</v>
      </c>
      <c r="O1102" s="17">
        <v>4.1519454066166897E-3</v>
      </c>
      <c r="P1102" s="17">
        <v>9.3873907529575407E-3</v>
      </c>
      <c r="Q1102" s="17">
        <v>8.2892024218475992E-3</v>
      </c>
      <c r="R1102" s="17">
        <v>0</v>
      </c>
    </row>
    <row r="1103" spans="2:18" hidden="1" x14ac:dyDescent="0.3">
      <c r="B1103" t="s">
        <v>215</v>
      </c>
      <c r="C1103" s="17">
        <v>3.5409695896810099E-3</v>
      </c>
      <c r="D1103" s="17">
        <v>6.1759548271434197E-3</v>
      </c>
      <c r="E1103" s="17">
        <v>9.6540298054216002E-4</v>
      </c>
      <c r="F1103" s="17"/>
      <c r="G1103" s="17">
        <v>6.7917533594250299E-3</v>
      </c>
      <c r="H1103" s="17">
        <v>3.10975774249099E-3</v>
      </c>
      <c r="I1103" s="17">
        <v>9.2502381779761E-3</v>
      </c>
      <c r="J1103" s="17">
        <v>0</v>
      </c>
      <c r="K1103" s="17">
        <v>3.5213937614169402E-3</v>
      </c>
      <c r="L1103" s="17">
        <v>0</v>
      </c>
      <c r="M1103" s="17"/>
      <c r="N1103" s="17">
        <v>0</v>
      </c>
      <c r="O1103" s="17">
        <v>2.3491526632016899E-3</v>
      </c>
      <c r="P1103" s="17">
        <v>5.6736253176896401E-3</v>
      </c>
      <c r="Q1103" s="17">
        <v>0</v>
      </c>
      <c r="R1103" s="17">
        <v>0</v>
      </c>
    </row>
    <row r="1104" spans="2:18" hidden="1" x14ac:dyDescent="0.3">
      <c r="B1104" t="s">
        <v>216</v>
      </c>
      <c r="C1104" s="17">
        <v>2.10554340119091E-2</v>
      </c>
      <c r="D1104" s="17">
        <v>2.2085163411654899E-2</v>
      </c>
      <c r="E1104" s="17">
        <v>2.00489248972744E-2</v>
      </c>
      <c r="F1104" s="17"/>
      <c r="G1104" s="17">
        <v>1.4011065168441699E-2</v>
      </c>
      <c r="H1104" s="17">
        <v>2.14821355294895E-2</v>
      </c>
      <c r="I1104" s="17">
        <v>2.1765238725618599E-2</v>
      </c>
      <c r="J1104" s="17">
        <v>2.56371833020093E-2</v>
      </c>
      <c r="K1104" s="17">
        <v>1.7840152740710501E-2</v>
      </c>
      <c r="L1104" s="17">
        <v>2.32154445502573E-2</v>
      </c>
      <c r="M1104" s="17"/>
      <c r="N1104" s="17">
        <v>2.1087471547344899E-2</v>
      </c>
      <c r="O1104" s="17">
        <v>2.5584681836437698E-2</v>
      </c>
      <c r="P1104" s="17">
        <v>2.05020448495172E-2</v>
      </c>
      <c r="Q1104" s="17">
        <v>2.82449112495812E-2</v>
      </c>
      <c r="R1104" s="17">
        <v>0</v>
      </c>
    </row>
    <row r="1105" spans="2:18" hidden="1" x14ac:dyDescent="0.3">
      <c r="B1105" t="s">
        <v>217</v>
      </c>
      <c r="C1105" s="17">
        <v>4.7656510829600202E-4</v>
      </c>
      <c r="D1105" s="17">
        <v>0</v>
      </c>
      <c r="E1105" s="17">
        <v>9.4238372562908403E-4</v>
      </c>
      <c r="F1105" s="17"/>
      <c r="G1105" s="17">
        <v>0</v>
      </c>
      <c r="H1105" s="17">
        <v>2.7965354509729302E-3</v>
      </c>
      <c r="I1105" s="17">
        <v>0</v>
      </c>
      <c r="J1105" s="17">
        <v>0</v>
      </c>
      <c r="K1105" s="17">
        <v>0</v>
      </c>
      <c r="L1105" s="17">
        <v>0</v>
      </c>
      <c r="M1105" s="17"/>
      <c r="N1105" s="17">
        <v>0</v>
      </c>
      <c r="O1105" s="17">
        <v>2.0350023926805701E-3</v>
      </c>
      <c r="P1105" s="17">
        <v>0</v>
      </c>
      <c r="Q1105" s="17">
        <v>0</v>
      </c>
      <c r="R1105" s="17">
        <v>0</v>
      </c>
    </row>
    <row r="1106" spans="2:18" hidden="1" x14ac:dyDescent="0.3">
      <c r="B1106" t="s">
        <v>218</v>
      </c>
      <c r="C1106" s="17">
        <v>7.7628479396754005E-2</v>
      </c>
      <c r="D1106" s="17">
        <v>7.7525277903720893E-2</v>
      </c>
      <c r="E1106" s="17">
        <v>7.7729353707429699E-2</v>
      </c>
      <c r="F1106" s="17"/>
      <c r="G1106" s="17">
        <v>6.2869425157309505E-2</v>
      </c>
      <c r="H1106" s="17">
        <v>6.3680811454776498E-2</v>
      </c>
      <c r="I1106" s="17">
        <v>7.60401112261328E-2</v>
      </c>
      <c r="J1106" s="17">
        <v>7.7512377443209393E-2</v>
      </c>
      <c r="K1106" s="17">
        <v>9.1280995030626796E-2</v>
      </c>
      <c r="L1106" s="17">
        <v>9.0950330543875899E-2</v>
      </c>
      <c r="M1106" s="17"/>
      <c r="N1106" s="17">
        <v>9.2315797371998506E-2</v>
      </c>
      <c r="O1106" s="17">
        <v>6.2944051654752697E-2</v>
      </c>
      <c r="P1106" s="17">
        <v>9.4353123352029694E-2</v>
      </c>
      <c r="Q1106" s="17">
        <v>6.9308163695319294E-2</v>
      </c>
      <c r="R1106" s="17">
        <v>5.7998021601820798E-2</v>
      </c>
    </row>
    <row r="1107" spans="2:18" hidden="1" x14ac:dyDescent="0.3">
      <c r="B1107" t="s">
        <v>219</v>
      </c>
      <c r="C1107" s="17">
        <v>9.3249076347783695E-4</v>
      </c>
      <c r="D1107" s="17">
        <v>8.8699562038090703E-4</v>
      </c>
      <c r="E1107" s="17">
        <v>9.7695999608397107E-4</v>
      </c>
      <c r="F1107" s="17"/>
      <c r="G1107" s="17">
        <v>3.16632620420066E-3</v>
      </c>
      <c r="H1107" s="17">
        <v>0</v>
      </c>
      <c r="I1107" s="17">
        <v>2.9019312059358898E-3</v>
      </c>
      <c r="J1107" s="17">
        <v>0</v>
      </c>
      <c r="K1107" s="17">
        <v>0</v>
      </c>
      <c r="L1107" s="17">
        <v>0</v>
      </c>
      <c r="M1107" s="17"/>
      <c r="N1107" s="17">
        <v>2.3204299922734398E-3</v>
      </c>
      <c r="O1107" s="17">
        <v>0</v>
      </c>
      <c r="P1107" s="17">
        <v>0</v>
      </c>
      <c r="Q1107" s="17">
        <v>3.48084766508436E-3</v>
      </c>
      <c r="R1107" s="17">
        <v>0</v>
      </c>
    </row>
    <row r="1108" spans="2:18" hidden="1" x14ac:dyDescent="0.3">
      <c r="B1108" t="s">
        <v>220</v>
      </c>
      <c r="C1108" s="17">
        <v>0</v>
      </c>
      <c r="D1108" s="17">
        <v>0</v>
      </c>
      <c r="E1108" s="17">
        <v>0</v>
      </c>
      <c r="F1108" s="17"/>
      <c r="G1108" s="17">
        <v>0</v>
      </c>
      <c r="H1108" s="17">
        <v>0</v>
      </c>
      <c r="I1108" s="17">
        <v>0</v>
      </c>
      <c r="J1108" s="17">
        <v>0</v>
      </c>
      <c r="K1108" s="17">
        <v>0</v>
      </c>
      <c r="L1108" s="17">
        <v>0</v>
      </c>
      <c r="M1108" s="17"/>
      <c r="N1108" s="17">
        <v>0</v>
      </c>
      <c r="O1108" s="17">
        <v>0</v>
      </c>
      <c r="P1108" s="17">
        <v>0</v>
      </c>
      <c r="Q1108" s="17">
        <v>0</v>
      </c>
      <c r="R1108" s="17">
        <v>0</v>
      </c>
    </row>
    <row r="1109" spans="2:18" hidden="1" x14ac:dyDescent="0.3">
      <c r="B1109" t="s">
        <v>221</v>
      </c>
      <c r="C1109" s="17">
        <v>4.9299849101505199E-4</v>
      </c>
      <c r="D1109" s="17">
        <v>0</v>
      </c>
      <c r="E1109" s="17">
        <v>9.7487992008788696E-4</v>
      </c>
      <c r="F1109" s="17"/>
      <c r="G1109" s="17">
        <v>0</v>
      </c>
      <c r="H1109" s="17">
        <v>0</v>
      </c>
      <c r="I1109" s="17">
        <v>0</v>
      </c>
      <c r="J1109" s="17">
        <v>2.8872585971214601E-3</v>
      </c>
      <c r="K1109" s="17">
        <v>0</v>
      </c>
      <c r="L1109" s="17">
        <v>0</v>
      </c>
      <c r="M1109" s="17"/>
      <c r="N1109" s="17">
        <v>0</v>
      </c>
      <c r="O1109" s="17">
        <v>0</v>
      </c>
      <c r="P1109" s="17">
        <v>0</v>
      </c>
      <c r="Q1109" s="17">
        <v>0</v>
      </c>
      <c r="R1109" s="17">
        <v>0</v>
      </c>
    </row>
    <row r="1110" spans="2:18" hidden="1" x14ac:dyDescent="0.3">
      <c r="B1110" t="s">
        <v>222</v>
      </c>
      <c r="C1110" s="17">
        <v>0</v>
      </c>
      <c r="D1110" s="17">
        <v>0</v>
      </c>
      <c r="E1110" s="17">
        <v>0</v>
      </c>
      <c r="F1110" s="17"/>
      <c r="G1110" s="17">
        <v>0</v>
      </c>
      <c r="H1110" s="17">
        <v>0</v>
      </c>
      <c r="I1110" s="17">
        <v>0</v>
      </c>
      <c r="J1110" s="17">
        <v>0</v>
      </c>
      <c r="K1110" s="17">
        <v>0</v>
      </c>
      <c r="L1110" s="17">
        <v>0</v>
      </c>
      <c r="M1110" s="17"/>
      <c r="N1110" s="17">
        <v>0</v>
      </c>
      <c r="O1110" s="17">
        <v>0</v>
      </c>
      <c r="P1110" s="17">
        <v>0</v>
      </c>
      <c r="Q1110" s="17">
        <v>0</v>
      </c>
      <c r="R1110" s="17">
        <v>0</v>
      </c>
    </row>
    <row r="1111" spans="2:18" hidden="1" x14ac:dyDescent="0.3">
      <c r="B1111" t="s">
        <v>223</v>
      </c>
      <c r="C1111" s="17">
        <v>0</v>
      </c>
      <c r="D1111" s="17">
        <v>0</v>
      </c>
      <c r="E1111" s="17">
        <v>0</v>
      </c>
      <c r="F1111" s="17"/>
      <c r="G1111" s="17">
        <v>0</v>
      </c>
      <c r="H1111" s="17">
        <v>0</v>
      </c>
      <c r="I1111" s="17">
        <v>0</v>
      </c>
      <c r="J1111" s="17">
        <v>0</v>
      </c>
      <c r="K1111" s="17">
        <v>0</v>
      </c>
      <c r="L1111" s="17">
        <v>0</v>
      </c>
      <c r="M1111" s="17"/>
      <c r="N1111" s="17">
        <v>0</v>
      </c>
      <c r="O1111" s="17">
        <v>0</v>
      </c>
      <c r="P1111" s="17">
        <v>0</v>
      </c>
      <c r="Q1111" s="17">
        <v>0</v>
      </c>
      <c r="R1111" s="17">
        <v>0</v>
      </c>
    </row>
    <row r="1112" spans="2:18" hidden="1" x14ac:dyDescent="0.3">
      <c r="B1112" t="s">
        <v>224</v>
      </c>
      <c r="C1112" s="17">
        <v>0</v>
      </c>
      <c r="D1112" s="17">
        <v>0</v>
      </c>
      <c r="E1112" s="17">
        <v>0</v>
      </c>
      <c r="F1112" s="17"/>
      <c r="G1112" s="17">
        <v>0</v>
      </c>
      <c r="H1112" s="17">
        <v>0</v>
      </c>
      <c r="I1112" s="17">
        <v>0</v>
      </c>
      <c r="J1112" s="17">
        <v>0</v>
      </c>
      <c r="K1112" s="17">
        <v>0</v>
      </c>
      <c r="L1112" s="17">
        <v>0</v>
      </c>
      <c r="M1112" s="17"/>
      <c r="N1112" s="17">
        <v>0</v>
      </c>
      <c r="O1112" s="17">
        <v>0</v>
      </c>
      <c r="P1112" s="17">
        <v>0</v>
      </c>
      <c r="Q1112" s="17">
        <v>0</v>
      </c>
      <c r="R1112" s="17">
        <v>0</v>
      </c>
    </row>
    <row r="1113" spans="2:18" hidden="1" x14ac:dyDescent="0.3">
      <c r="B1113" t="s">
        <v>225</v>
      </c>
      <c r="C1113" s="17">
        <v>0</v>
      </c>
      <c r="D1113" s="17">
        <v>0</v>
      </c>
      <c r="E1113" s="17">
        <v>0</v>
      </c>
      <c r="F1113" s="17"/>
      <c r="G1113" s="17">
        <v>0</v>
      </c>
      <c r="H1113" s="17">
        <v>0</v>
      </c>
      <c r="I1113" s="17">
        <v>0</v>
      </c>
      <c r="J1113" s="17">
        <v>0</v>
      </c>
      <c r="K1113" s="17">
        <v>0</v>
      </c>
      <c r="L1113" s="17">
        <v>0</v>
      </c>
      <c r="M1113" s="17"/>
      <c r="N1113" s="17">
        <v>0</v>
      </c>
      <c r="O1113" s="17">
        <v>0</v>
      </c>
      <c r="P1113" s="17">
        <v>0</v>
      </c>
      <c r="Q1113" s="17">
        <v>0</v>
      </c>
      <c r="R1113" s="17">
        <v>0</v>
      </c>
    </row>
    <row r="1114" spans="2:18" hidden="1" x14ac:dyDescent="0.3">
      <c r="B1114" t="s">
        <v>226</v>
      </c>
      <c r="C1114" s="17">
        <v>5.4585011287927403E-4</v>
      </c>
      <c r="D1114" s="17">
        <v>1.1042930528523899E-3</v>
      </c>
      <c r="E1114" s="17">
        <v>0</v>
      </c>
      <c r="F1114" s="17"/>
      <c r="G1114" s="17">
        <v>0</v>
      </c>
      <c r="H1114" s="17">
        <v>3.2031073299565601E-3</v>
      </c>
      <c r="I1114" s="17">
        <v>0</v>
      </c>
      <c r="J1114" s="17">
        <v>0</v>
      </c>
      <c r="K1114" s="17">
        <v>0</v>
      </c>
      <c r="L1114" s="17">
        <v>0</v>
      </c>
      <c r="M1114" s="17"/>
      <c r="N1114" s="17">
        <v>0</v>
      </c>
      <c r="O1114" s="17">
        <v>0</v>
      </c>
      <c r="P1114" s="17">
        <v>2.01071568226359E-3</v>
      </c>
      <c r="Q1114" s="17">
        <v>0</v>
      </c>
      <c r="R1114" s="17">
        <v>0</v>
      </c>
    </row>
    <row r="1115" spans="2:18" hidden="1" x14ac:dyDescent="0.3">
      <c r="B1115" t="s">
        <v>227</v>
      </c>
      <c r="C1115" s="17">
        <v>0</v>
      </c>
      <c r="D1115" s="17">
        <v>0</v>
      </c>
      <c r="E1115" s="17">
        <v>0</v>
      </c>
      <c r="F1115" s="17"/>
      <c r="G1115" s="17">
        <v>0</v>
      </c>
      <c r="H1115" s="17">
        <v>0</v>
      </c>
      <c r="I1115" s="17">
        <v>0</v>
      </c>
      <c r="J1115" s="17">
        <v>0</v>
      </c>
      <c r="K1115" s="17">
        <v>0</v>
      </c>
      <c r="L1115" s="17">
        <v>0</v>
      </c>
      <c r="M1115" s="17"/>
      <c r="N1115" s="17">
        <v>0</v>
      </c>
      <c r="O1115" s="17">
        <v>0</v>
      </c>
      <c r="P1115" s="17">
        <v>0</v>
      </c>
      <c r="Q1115" s="17">
        <v>0</v>
      </c>
      <c r="R1115" s="17">
        <v>0</v>
      </c>
    </row>
    <row r="1116" spans="2:18" hidden="1" x14ac:dyDescent="0.3">
      <c r="B1116" t="s">
        <v>228</v>
      </c>
      <c r="C1116" s="17">
        <v>0</v>
      </c>
      <c r="D1116" s="17">
        <v>0</v>
      </c>
      <c r="E1116" s="17">
        <v>0</v>
      </c>
      <c r="F1116" s="17"/>
      <c r="G1116" s="17">
        <v>0</v>
      </c>
      <c r="H1116" s="17">
        <v>0</v>
      </c>
      <c r="I1116" s="17">
        <v>0</v>
      </c>
      <c r="J1116" s="17">
        <v>0</v>
      </c>
      <c r="K1116" s="17">
        <v>0</v>
      </c>
      <c r="L1116" s="17">
        <v>0</v>
      </c>
      <c r="M1116" s="17"/>
      <c r="N1116" s="17">
        <v>0</v>
      </c>
      <c r="O1116" s="17">
        <v>0</v>
      </c>
      <c r="P1116" s="17">
        <v>0</v>
      </c>
      <c r="Q1116" s="17">
        <v>0</v>
      </c>
      <c r="R1116" s="17">
        <v>0</v>
      </c>
    </row>
    <row r="1117" spans="2:18" hidden="1" x14ac:dyDescent="0.3">
      <c r="B1117" t="s">
        <v>229</v>
      </c>
      <c r="C1117" s="17">
        <v>0</v>
      </c>
      <c r="D1117" s="17">
        <v>0</v>
      </c>
      <c r="E1117" s="17">
        <v>0</v>
      </c>
      <c r="F1117" s="17"/>
      <c r="G1117" s="17">
        <v>0</v>
      </c>
      <c r="H1117" s="17">
        <v>0</v>
      </c>
      <c r="I1117" s="17">
        <v>0</v>
      </c>
      <c r="J1117" s="17">
        <v>0</v>
      </c>
      <c r="K1117" s="17">
        <v>0</v>
      </c>
      <c r="L1117" s="17">
        <v>0</v>
      </c>
      <c r="M1117" s="17"/>
      <c r="N1117" s="17">
        <v>0</v>
      </c>
      <c r="O1117" s="17">
        <v>0</v>
      </c>
      <c r="P1117" s="17">
        <v>0</v>
      </c>
      <c r="Q1117" s="17">
        <v>0</v>
      </c>
      <c r="R1117" s="17">
        <v>0</v>
      </c>
    </row>
    <row r="1118" spans="2:18" hidden="1" x14ac:dyDescent="0.3">
      <c r="B1118" t="s">
        <v>230</v>
      </c>
      <c r="C1118" s="17">
        <v>0</v>
      </c>
      <c r="D1118" s="17">
        <v>0</v>
      </c>
      <c r="E1118" s="17">
        <v>0</v>
      </c>
      <c r="F1118" s="17"/>
      <c r="G1118" s="17">
        <v>0</v>
      </c>
      <c r="H1118" s="17">
        <v>0</v>
      </c>
      <c r="I1118" s="17">
        <v>0</v>
      </c>
      <c r="J1118" s="17">
        <v>0</v>
      </c>
      <c r="K1118" s="17">
        <v>0</v>
      </c>
      <c r="L1118" s="17">
        <v>0</v>
      </c>
      <c r="M1118" s="17"/>
      <c r="N1118" s="17">
        <v>0</v>
      </c>
      <c r="O1118" s="17">
        <v>0</v>
      </c>
      <c r="P1118" s="17">
        <v>0</v>
      </c>
      <c r="Q1118" s="17">
        <v>0</v>
      </c>
      <c r="R1118" s="17">
        <v>0</v>
      </c>
    </row>
    <row r="1119" spans="2:18" hidden="1" x14ac:dyDescent="0.3">
      <c r="B1119" t="s">
        <v>231</v>
      </c>
      <c r="C1119" s="17">
        <v>0</v>
      </c>
      <c r="D1119" s="17">
        <v>0</v>
      </c>
      <c r="E1119" s="17">
        <v>0</v>
      </c>
      <c r="F1119" s="17"/>
      <c r="G1119" s="17">
        <v>0</v>
      </c>
      <c r="H1119" s="17">
        <v>0</v>
      </c>
      <c r="I1119" s="17">
        <v>0</v>
      </c>
      <c r="J1119" s="17">
        <v>0</v>
      </c>
      <c r="K1119" s="17">
        <v>0</v>
      </c>
      <c r="L1119" s="17">
        <v>0</v>
      </c>
      <c r="M1119" s="17"/>
      <c r="N1119" s="17">
        <v>0</v>
      </c>
      <c r="O1119" s="17">
        <v>0</v>
      </c>
      <c r="P1119" s="17">
        <v>0</v>
      </c>
      <c r="Q1119" s="17">
        <v>0</v>
      </c>
      <c r="R1119" s="17">
        <v>0</v>
      </c>
    </row>
    <row r="1120" spans="2:18" hidden="1" x14ac:dyDescent="0.3">
      <c r="B1120" t="s">
        <v>232</v>
      </c>
      <c r="C1120" s="17">
        <v>0</v>
      </c>
      <c r="D1120" s="17">
        <v>0</v>
      </c>
      <c r="E1120" s="17">
        <v>0</v>
      </c>
      <c r="F1120" s="17"/>
      <c r="G1120" s="17">
        <v>0</v>
      </c>
      <c r="H1120" s="17">
        <v>0</v>
      </c>
      <c r="I1120" s="17">
        <v>0</v>
      </c>
      <c r="J1120" s="17">
        <v>0</v>
      </c>
      <c r="K1120" s="17">
        <v>0</v>
      </c>
      <c r="L1120" s="17">
        <v>0</v>
      </c>
      <c r="M1120" s="17"/>
      <c r="N1120" s="17">
        <v>0</v>
      </c>
      <c r="O1120" s="17">
        <v>0</v>
      </c>
      <c r="P1120" s="17">
        <v>0</v>
      </c>
      <c r="Q1120" s="17">
        <v>0</v>
      </c>
      <c r="R1120" s="17">
        <v>0</v>
      </c>
    </row>
    <row r="1121" spans="2:18" hidden="1" x14ac:dyDescent="0.3">
      <c r="B1121" t="s">
        <v>233</v>
      </c>
      <c r="C1121" s="17">
        <v>1.0444779799306399E-3</v>
      </c>
      <c r="D1121" s="17">
        <v>1.1401122345547801E-3</v>
      </c>
      <c r="E1121" s="17">
        <v>9.5100026726724297E-4</v>
      </c>
      <c r="F1121" s="17"/>
      <c r="G1121" s="17">
        <v>0</v>
      </c>
      <c r="H1121" s="17">
        <v>6.1291094286793704E-3</v>
      </c>
      <c r="I1121" s="17">
        <v>0</v>
      </c>
      <c r="J1121" s="17">
        <v>0</v>
      </c>
      <c r="K1121" s="17">
        <v>0</v>
      </c>
      <c r="L1121" s="17">
        <v>0</v>
      </c>
      <c r="M1121" s="17"/>
      <c r="N1121" s="17">
        <v>0</v>
      </c>
      <c r="O1121" s="17">
        <v>0</v>
      </c>
      <c r="P1121" s="17">
        <v>2.0759358610818899E-3</v>
      </c>
      <c r="Q1121" s="17">
        <v>3.8181200657506202E-3</v>
      </c>
      <c r="R1121" s="17">
        <v>0</v>
      </c>
    </row>
    <row r="1122" spans="2:18" hidden="1" x14ac:dyDescent="0.3">
      <c r="B1122" t="s">
        <v>234</v>
      </c>
      <c r="C1122" s="17">
        <v>2.6000079560894399E-3</v>
      </c>
      <c r="D1122" s="17">
        <v>3.1431591892989801E-3</v>
      </c>
      <c r="E1122" s="17">
        <v>2.0691047236621098E-3</v>
      </c>
      <c r="F1122" s="17"/>
      <c r="G1122" s="17">
        <v>0</v>
      </c>
      <c r="H1122" s="17">
        <v>6.6086172161460904E-3</v>
      </c>
      <c r="I1122" s="17">
        <v>2.88725789304697E-3</v>
      </c>
      <c r="J1122" s="17">
        <v>2.7257218835552402E-3</v>
      </c>
      <c r="K1122" s="17">
        <v>3.6713784909101601E-3</v>
      </c>
      <c r="L1122" s="17">
        <v>0</v>
      </c>
      <c r="M1122" s="17"/>
      <c r="N1122" s="17">
        <v>0</v>
      </c>
      <c r="O1122" s="17">
        <v>4.5760800340554596E-3</v>
      </c>
      <c r="P1122" s="17">
        <v>1.71442585822623E-3</v>
      </c>
      <c r="Q1122" s="17">
        <v>0</v>
      </c>
      <c r="R1122" s="17">
        <v>3.28158729884881E-2</v>
      </c>
    </row>
    <row r="1123" spans="2:18" hidden="1" x14ac:dyDescent="0.3">
      <c r="B1123" t="s">
        <v>235</v>
      </c>
      <c r="C1123" s="17">
        <v>0</v>
      </c>
      <c r="D1123" s="17">
        <v>0</v>
      </c>
      <c r="E1123" s="17">
        <v>0</v>
      </c>
      <c r="F1123" s="17"/>
      <c r="G1123" s="17">
        <v>0</v>
      </c>
      <c r="H1123" s="17">
        <v>0</v>
      </c>
      <c r="I1123" s="17">
        <v>0</v>
      </c>
      <c r="J1123" s="17">
        <v>0</v>
      </c>
      <c r="K1123" s="17">
        <v>0</v>
      </c>
      <c r="L1123" s="17">
        <v>0</v>
      </c>
      <c r="M1123" s="17"/>
      <c r="N1123" s="17">
        <v>0</v>
      </c>
      <c r="O1123" s="17">
        <v>0</v>
      </c>
      <c r="P1123" s="17">
        <v>0</v>
      </c>
      <c r="Q1123" s="17">
        <v>0</v>
      </c>
      <c r="R1123" s="17">
        <v>0</v>
      </c>
    </row>
    <row r="1124" spans="2:18" hidden="1" x14ac:dyDescent="0.3">
      <c r="B1124" t="s">
        <v>236</v>
      </c>
      <c r="C1124" s="17">
        <v>0</v>
      </c>
      <c r="D1124" s="17">
        <v>0</v>
      </c>
      <c r="E1124" s="17">
        <v>0</v>
      </c>
      <c r="F1124" s="17"/>
      <c r="G1124" s="17">
        <v>0</v>
      </c>
      <c r="H1124" s="17">
        <v>0</v>
      </c>
      <c r="I1124" s="17">
        <v>0</v>
      </c>
      <c r="J1124" s="17">
        <v>0</v>
      </c>
      <c r="K1124" s="17">
        <v>0</v>
      </c>
      <c r="L1124" s="17">
        <v>0</v>
      </c>
      <c r="M1124" s="17"/>
      <c r="N1124" s="17">
        <v>0</v>
      </c>
      <c r="O1124" s="17">
        <v>0</v>
      </c>
      <c r="P1124" s="17">
        <v>0</v>
      </c>
      <c r="Q1124" s="17">
        <v>0</v>
      </c>
      <c r="R1124" s="17">
        <v>0</v>
      </c>
    </row>
    <row r="1125" spans="2:18" hidden="1" x14ac:dyDescent="0.3">
      <c r="B1125" t="s">
        <v>237</v>
      </c>
      <c r="C1125" s="17">
        <v>9.9139809935495406E-4</v>
      </c>
      <c r="D1125" s="17">
        <v>2.0056678708993401E-3</v>
      </c>
      <c r="E1125" s="17">
        <v>0</v>
      </c>
      <c r="F1125" s="17"/>
      <c r="G1125" s="17">
        <v>3.3466546633948201E-3</v>
      </c>
      <c r="H1125" s="17">
        <v>3.0982887041314201E-3</v>
      </c>
      <c r="I1125" s="17">
        <v>0</v>
      </c>
      <c r="J1125" s="17">
        <v>0</v>
      </c>
      <c r="K1125" s="17">
        <v>0</v>
      </c>
      <c r="L1125" s="17">
        <v>0</v>
      </c>
      <c r="M1125" s="17"/>
      <c r="N1125" s="17">
        <v>2.1765217416961401E-3</v>
      </c>
      <c r="O1125" s="17">
        <v>0</v>
      </c>
      <c r="P1125" s="17">
        <v>1.9449169334146701E-3</v>
      </c>
      <c r="Q1125" s="17">
        <v>0</v>
      </c>
      <c r="R1125" s="17">
        <v>0</v>
      </c>
    </row>
    <row r="1126" spans="2:18" hidden="1" x14ac:dyDescent="0.3">
      <c r="B1126" t="s">
        <v>238</v>
      </c>
      <c r="C1126" s="17">
        <v>0</v>
      </c>
      <c r="D1126" s="17">
        <v>0</v>
      </c>
      <c r="E1126" s="17">
        <v>0</v>
      </c>
      <c r="F1126" s="17"/>
      <c r="G1126" s="17">
        <v>0</v>
      </c>
      <c r="H1126" s="17">
        <v>0</v>
      </c>
      <c r="I1126" s="17">
        <v>0</v>
      </c>
      <c r="J1126" s="17">
        <v>0</v>
      </c>
      <c r="K1126" s="17">
        <v>0</v>
      </c>
      <c r="L1126" s="17">
        <v>0</v>
      </c>
      <c r="M1126" s="17"/>
      <c r="N1126" s="17">
        <v>0</v>
      </c>
      <c r="O1126" s="17">
        <v>0</v>
      </c>
      <c r="P1126" s="17">
        <v>0</v>
      </c>
      <c r="Q1126" s="17">
        <v>0</v>
      </c>
      <c r="R1126" s="17">
        <v>0</v>
      </c>
    </row>
    <row r="1127" spans="2:18" hidden="1" x14ac:dyDescent="0.3">
      <c r="B1127" t="s">
        <v>239</v>
      </c>
      <c r="C1127" s="17">
        <v>2.5764510330813801E-3</v>
      </c>
      <c r="D1127" s="17">
        <v>1.18755677259854E-3</v>
      </c>
      <c r="E1127" s="17">
        <v>3.9340258802062099E-3</v>
      </c>
      <c r="F1127" s="17"/>
      <c r="G1127" s="17">
        <v>7.1564360408395197E-3</v>
      </c>
      <c r="H1127" s="17">
        <v>5.8592702041030597E-3</v>
      </c>
      <c r="I1127" s="17">
        <v>3.4479369234392599E-3</v>
      </c>
      <c r="J1127" s="17">
        <v>0</v>
      </c>
      <c r="K1127" s="17">
        <v>0</v>
      </c>
      <c r="L1127" s="17">
        <v>0</v>
      </c>
      <c r="M1127" s="17"/>
      <c r="N1127" s="17">
        <v>2.7570247813766499E-3</v>
      </c>
      <c r="O1127" s="17">
        <v>2.1525818660054598E-3</v>
      </c>
      <c r="P1127" s="17">
        <v>3.64998309909564E-3</v>
      </c>
      <c r="Q1127" s="17">
        <v>3.9257591664057599E-3</v>
      </c>
      <c r="R1127" s="17">
        <v>0</v>
      </c>
    </row>
    <row r="1128" spans="2:18" hidden="1" x14ac:dyDescent="0.3">
      <c r="B1128" t="s">
        <v>240</v>
      </c>
      <c r="C1128" s="17">
        <v>5.2762341689296E-4</v>
      </c>
      <c r="D1128" s="17">
        <v>0</v>
      </c>
      <c r="E1128" s="17">
        <v>1.04334898355987E-3</v>
      </c>
      <c r="F1128" s="17"/>
      <c r="G1128" s="17">
        <v>0</v>
      </c>
      <c r="H1128" s="17">
        <v>3.0961511122382999E-3</v>
      </c>
      <c r="I1128" s="17">
        <v>0</v>
      </c>
      <c r="J1128" s="17">
        <v>0</v>
      </c>
      <c r="K1128" s="17">
        <v>0</v>
      </c>
      <c r="L1128" s="17">
        <v>0</v>
      </c>
      <c r="M1128" s="17"/>
      <c r="N1128" s="17">
        <v>0</v>
      </c>
      <c r="O1128" s="17">
        <v>2.2530288036625799E-3</v>
      </c>
      <c r="P1128" s="17">
        <v>0</v>
      </c>
      <c r="Q1128" s="17">
        <v>0</v>
      </c>
      <c r="R1128" s="17">
        <v>0</v>
      </c>
    </row>
    <row r="1129" spans="2:18" hidden="1" x14ac:dyDescent="0.3">
      <c r="B1129" t="s">
        <v>241</v>
      </c>
      <c r="C1129" s="17">
        <v>5.0454345192612303E-4</v>
      </c>
      <c r="D1129" s="17">
        <v>1.0207267813598601E-3</v>
      </c>
      <c r="E1129" s="17">
        <v>0</v>
      </c>
      <c r="F1129" s="17"/>
      <c r="G1129" s="17">
        <v>3.6437090340549999E-3</v>
      </c>
      <c r="H1129" s="17">
        <v>0</v>
      </c>
      <c r="I1129" s="17">
        <v>0</v>
      </c>
      <c r="J1129" s="17">
        <v>0</v>
      </c>
      <c r="K1129" s="17">
        <v>0</v>
      </c>
      <c r="L1129" s="17">
        <v>0</v>
      </c>
      <c r="M1129" s="17"/>
      <c r="N1129" s="17">
        <v>0</v>
      </c>
      <c r="O1129" s="17">
        <v>0</v>
      </c>
      <c r="P1129" s="17">
        <v>0</v>
      </c>
      <c r="Q1129" s="17">
        <v>4.0056504811824996E-3</v>
      </c>
      <c r="R1129" s="17">
        <v>0</v>
      </c>
    </row>
    <row r="1130" spans="2:18" hidden="1" x14ac:dyDescent="0.3">
      <c r="B1130" t="s">
        <v>242</v>
      </c>
      <c r="C1130" s="17">
        <v>1.0286728874164301E-3</v>
      </c>
      <c r="D1130" s="17">
        <v>2.0810773808208499E-3</v>
      </c>
      <c r="E1130" s="17">
        <v>0</v>
      </c>
      <c r="F1130" s="17"/>
      <c r="G1130" s="17">
        <v>0</v>
      </c>
      <c r="H1130" s="17">
        <v>3.0918413984583298E-3</v>
      </c>
      <c r="I1130" s="17">
        <v>2.9473559607351E-3</v>
      </c>
      <c r="J1130" s="17">
        <v>0</v>
      </c>
      <c r="K1130" s="17">
        <v>0</v>
      </c>
      <c r="L1130" s="17">
        <v>0</v>
      </c>
      <c r="M1130" s="17"/>
      <c r="N1130" s="17">
        <v>0</v>
      </c>
      <c r="O1130" s="17">
        <v>0</v>
      </c>
      <c r="P1130" s="17">
        <v>1.94086970761491E-3</v>
      </c>
      <c r="Q1130" s="17">
        <v>3.9837419640553103E-3</v>
      </c>
      <c r="R1130" s="17">
        <v>0</v>
      </c>
    </row>
    <row r="1131" spans="2:18" hidden="1" x14ac:dyDescent="0.3">
      <c r="B1131" t="s">
        <v>243</v>
      </c>
      <c r="C1131" s="17">
        <v>0</v>
      </c>
      <c r="D1131" s="17">
        <v>0</v>
      </c>
      <c r="E1131" s="17">
        <v>0</v>
      </c>
      <c r="F1131" s="17"/>
      <c r="G1131" s="17">
        <v>0</v>
      </c>
      <c r="H1131" s="17">
        <v>0</v>
      </c>
      <c r="I1131" s="17">
        <v>0</v>
      </c>
      <c r="J1131" s="17">
        <v>0</v>
      </c>
      <c r="K1131" s="17">
        <v>0</v>
      </c>
      <c r="L1131" s="17">
        <v>0</v>
      </c>
      <c r="M1131" s="17"/>
      <c r="N1131" s="17">
        <v>0</v>
      </c>
      <c r="O1131" s="17">
        <v>0</v>
      </c>
      <c r="P1131" s="17">
        <v>0</v>
      </c>
      <c r="Q1131" s="17">
        <v>0</v>
      </c>
      <c r="R1131" s="17">
        <v>0</v>
      </c>
    </row>
    <row r="1132" spans="2:18" hidden="1" x14ac:dyDescent="0.3">
      <c r="B1132" t="s">
        <v>244</v>
      </c>
      <c r="C1132" s="17">
        <v>0</v>
      </c>
      <c r="D1132" s="17">
        <v>0</v>
      </c>
      <c r="E1132" s="17">
        <v>0</v>
      </c>
      <c r="F1132" s="17"/>
      <c r="G1132" s="17">
        <v>0</v>
      </c>
      <c r="H1132" s="17">
        <v>0</v>
      </c>
      <c r="I1132" s="17">
        <v>0</v>
      </c>
      <c r="J1132" s="17">
        <v>0</v>
      </c>
      <c r="K1132" s="17">
        <v>0</v>
      </c>
      <c r="L1132" s="17">
        <v>0</v>
      </c>
      <c r="M1132" s="17"/>
      <c r="N1132" s="17">
        <v>0</v>
      </c>
      <c r="O1132" s="17">
        <v>0</v>
      </c>
      <c r="P1132" s="17">
        <v>0</v>
      </c>
      <c r="Q1132" s="17">
        <v>0</v>
      </c>
      <c r="R1132" s="17">
        <v>0</v>
      </c>
    </row>
    <row r="1133" spans="2:18" hidden="1" x14ac:dyDescent="0.3">
      <c r="B1133" t="s">
        <v>245</v>
      </c>
      <c r="C1133" s="17">
        <v>0</v>
      </c>
      <c r="D1133" s="17">
        <v>0</v>
      </c>
      <c r="E1133" s="17">
        <v>0</v>
      </c>
      <c r="F1133" s="17"/>
      <c r="G1133" s="17">
        <v>0</v>
      </c>
      <c r="H1133" s="17">
        <v>0</v>
      </c>
      <c r="I1133" s="17">
        <v>0</v>
      </c>
      <c r="J1133" s="17">
        <v>0</v>
      </c>
      <c r="K1133" s="17">
        <v>0</v>
      </c>
      <c r="L1133" s="17">
        <v>0</v>
      </c>
      <c r="M1133" s="17"/>
      <c r="N1133" s="17">
        <v>0</v>
      </c>
      <c r="O1133" s="17">
        <v>0</v>
      </c>
      <c r="P1133" s="17">
        <v>0</v>
      </c>
      <c r="Q1133" s="17">
        <v>0</v>
      </c>
      <c r="R1133" s="17">
        <v>0</v>
      </c>
    </row>
    <row r="1134" spans="2:18" hidden="1" x14ac:dyDescent="0.3">
      <c r="B1134" t="s">
        <v>246</v>
      </c>
      <c r="C1134" s="17">
        <v>1.41909256695499E-3</v>
      </c>
      <c r="D1134" s="17">
        <v>0</v>
      </c>
      <c r="E1134" s="17">
        <v>2.8061847520505999E-3</v>
      </c>
      <c r="F1134" s="17"/>
      <c r="G1134" s="17">
        <v>6.71919749082759E-3</v>
      </c>
      <c r="H1134" s="17">
        <v>0</v>
      </c>
      <c r="I1134" s="17">
        <v>2.8704280879124199E-3</v>
      </c>
      <c r="J1134" s="17">
        <v>0</v>
      </c>
      <c r="K1134" s="17">
        <v>0</v>
      </c>
      <c r="L1134" s="17">
        <v>0</v>
      </c>
      <c r="M1134" s="17"/>
      <c r="N1134" s="17">
        <v>2.2952396019008999E-3</v>
      </c>
      <c r="O1134" s="17">
        <v>1.9166174101955199E-3</v>
      </c>
      <c r="P1134" s="17">
        <v>1.7739098964441901E-3</v>
      </c>
      <c r="Q1134" s="17">
        <v>0</v>
      </c>
      <c r="R1134" s="17">
        <v>0</v>
      </c>
    </row>
    <row r="1135" spans="2:18" hidden="1" x14ac:dyDescent="0.3">
      <c r="B1135" t="s">
        <v>247</v>
      </c>
      <c r="C1135" s="17">
        <v>0</v>
      </c>
      <c r="D1135" s="17">
        <v>0</v>
      </c>
      <c r="E1135" s="17">
        <v>0</v>
      </c>
      <c r="F1135" s="17"/>
      <c r="G1135" s="17">
        <v>0</v>
      </c>
      <c r="H1135" s="17">
        <v>0</v>
      </c>
      <c r="I1135" s="17">
        <v>0</v>
      </c>
      <c r="J1135" s="17">
        <v>0</v>
      </c>
      <c r="K1135" s="17">
        <v>0</v>
      </c>
      <c r="L1135" s="17">
        <v>0</v>
      </c>
      <c r="M1135" s="17"/>
      <c r="N1135" s="17">
        <v>0</v>
      </c>
      <c r="O1135" s="17">
        <v>0</v>
      </c>
      <c r="P1135" s="17">
        <v>0</v>
      </c>
      <c r="Q1135" s="17">
        <v>0</v>
      </c>
      <c r="R1135" s="17">
        <v>0</v>
      </c>
    </row>
    <row r="1136" spans="2:18" hidden="1" x14ac:dyDescent="0.3">
      <c r="B1136" t="s">
        <v>248</v>
      </c>
      <c r="C1136" s="17">
        <v>0</v>
      </c>
      <c r="D1136" s="17">
        <v>0</v>
      </c>
      <c r="E1136" s="17">
        <v>0</v>
      </c>
      <c r="F1136" s="17"/>
      <c r="G1136" s="17">
        <v>0</v>
      </c>
      <c r="H1136" s="17">
        <v>0</v>
      </c>
      <c r="I1136" s="17">
        <v>0</v>
      </c>
      <c r="J1136" s="17">
        <v>0</v>
      </c>
      <c r="K1136" s="17">
        <v>0</v>
      </c>
      <c r="L1136" s="17">
        <v>0</v>
      </c>
      <c r="M1136" s="17"/>
      <c r="N1136" s="17">
        <v>0</v>
      </c>
      <c r="O1136" s="17">
        <v>0</v>
      </c>
      <c r="P1136" s="17">
        <v>0</v>
      </c>
      <c r="Q1136" s="17">
        <v>0</v>
      </c>
      <c r="R1136" s="17">
        <v>0</v>
      </c>
    </row>
    <row r="1137" spans="2:18" hidden="1" x14ac:dyDescent="0.3">
      <c r="B1137" t="s">
        <v>249</v>
      </c>
      <c r="C1137" s="17">
        <v>0</v>
      </c>
      <c r="D1137" s="17">
        <v>0</v>
      </c>
      <c r="E1137" s="17">
        <v>0</v>
      </c>
      <c r="F1137" s="17"/>
      <c r="G1137" s="17">
        <v>0</v>
      </c>
      <c r="H1137" s="17">
        <v>0</v>
      </c>
      <c r="I1137" s="17">
        <v>0</v>
      </c>
      <c r="J1137" s="17">
        <v>0</v>
      </c>
      <c r="K1137" s="17">
        <v>0</v>
      </c>
      <c r="L1137" s="17">
        <v>0</v>
      </c>
      <c r="M1137" s="17"/>
      <c r="N1137" s="17">
        <v>0</v>
      </c>
      <c r="O1137" s="17">
        <v>0</v>
      </c>
      <c r="P1137" s="17">
        <v>0</v>
      </c>
      <c r="Q1137" s="17">
        <v>0</v>
      </c>
      <c r="R1137" s="17">
        <v>0</v>
      </c>
    </row>
    <row r="1138" spans="2:18" hidden="1" x14ac:dyDescent="0.3">
      <c r="B1138" t="s">
        <v>250</v>
      </c>
      <c r="C1138" s="17">
        <v>0</v>
      </c>
      <c r="D1138" s="17">
        <v>0</v>
      </c>
      <c r="E1138" s="17">
        <v>0</v>
      </c>
      <c r="F1138" s="17"/>
      <c r="G1138" s="17">
        <v>0</v>
      </c>
      <c r="H1138" s="17">
        <v>0</v>
      </c>
      <c r="I1138" s="17">
        <v>0</v>
      </c>
      <c r="J1138" s="17">
        <v>0</v>
      </c>
      <c r="K1138" s="17">
        <v>0</v>
      </c>
      <c r="L1138" s="17">
        <v>0</v>
      </c>
      <c r="M1138" s="17"/>
      <c r="N1138" s="17">
        <v>0</v>
      </c>
      <c r="O1138" s="17">
        <v>0</v>
      </c>
      <c r="P1138" s="17">
        <v>0</v>
      </c>
      <c r="Q1138" s="17">
        <v>0</v>
      </c>
      <c r="R1138" s="17">
        <v>0</v>
      </c>
    </row>
    <row r="1139" spans="2:18" hidden="1" x14ac:dyDescent="0.3">
      <c r="B1139" t="s">
        <v>251</v>
      </c>
      <c r="C1139" s="17">
        <v>0</v>
      </c>
      <c r="D1139" s="17">
        <v>0</v>
      </c>
      <c r="E1139" s="17">
        <v>0</v>
      </c>
      <c r="F1139" s="17"/>
      <c r="G1139" s="17">
        <v>0</v>
      </c>
      <c r="H1139" s="17">
        <v>0</v>
      </c>
      <c r="I1139" s="17">
        <v>0</v>
      </c>
      <c r="J1139" s="17">
        <v>0</v>
      </c>
      <c r="K1139" s="17">
        <v>0</v>
      </c>
      <c r="L1139" s="17">
        <v>0</v>
      </c>
      <c r="M1139" s="17"/>
      <c r="N1139" s="17">
        <v>0</v>
      </c>
      <c r="O1139" s="17">
        <v>0</v>
      </c>
      <c r="P1139" s="17">
        <v>0</v>
      </c>
      <c r="Q1139" s="17">
        <v>0</v>
      </c>
      <c r="R1139" s="17">
        <v>0</v>
      </c>
    </row>
    <row r="1140" spans="2:18" hidden="1" x14ac:dyDescent="0.3">
      <c r="B1140" t="s">
        <v>252</v>
      </c>
      <c r="C1140" s="17">
        <v>5.2481146620169501E-4</v>
      </c>
      <c r="D1140" s="17">
        <v>1.06173039541348E-3</v>
      </c>
      <c r="E1140" s="17">
        <v>0</v>
      </c>
      <c r="F1140" s="17"/>
      <c r="G1140" s="17">
        <v>0</v>
      </c>
      <c r="H1140" s="17">
        <v>3.0796502823251999E-3</v>
      </c>
      <c r="I1140" s="17">
        <v>0</v>
      </c>
      <c r="J1140" s="17">
        <v>0</v>
      </c>
      <c r="K1140" s="17">
        <v>0</v>
      </c>
      <c r="L1140" s="17">
        <v>0</v>
      </c>
      <c r="M1140" s="17"/>
      <c r="N1140" s="17">
        <v>0</v>
      </c>
      <c r="O1140" s="17">
        <v>2.2410213648358401E-3</v>
      </c>
      <c r="P1140" s="17">
        <v>0</v>
      </c>
      <c r="Q1140" s="17">
        <v>0</v>
      </c>
      <c r="R1140" s="17">
        <v>0</v>
      </c>
    </row>
    <row r="1141" spans="2:18" hidden="1" x14ac:dyDescent="0.3">
      <c r="B1141" t="s">
        <v>253</v>
      </c>
      <c r="C1141" s="17">
        <v>4.6963269894113299E-4</v>
      </c>
      <c r="D1141" s="17">
        <v>0</v>
      </c>
      <c r="E1141" s="17">
        <v>9.2867523199053996E-4</v>
      </c>
      <c r="F1141" s="17"/>
      <c r="G1141" s="17">
        <v>0</v>
      </c>
      <c r="H1141" s="17">
        <v>2.7558553252480999E-3</v>
      </c>
      <c r="I1141" s="17">
        <v>0</v>
      </c>
      <c r="J1141" s="17">
        <v>0</v>
      </c>
      <c r="K1141" s="17">
        <v>0</v>
      </c>
      <c r="L1141" s="17">
        <v>0</v>
      </c>
      <c r="M1141" s="17"/>
      <c r="N1141" s="17">
        <v>0</v>
      </c>
      <c r="O1141" s="17">
        <v>2.0053999954873598E-3</v>
      </c>
      <c r="P1141" s="17">
        <v>0</v>
      </c>
      <c r="Q1141" s="17">
        <v>0</v>
      </c>
      <c r="R1141" s="17">
        <v>0</v>
      </c>
    </row>
    <row r="1142" spans="2:18" hidden="1" x14ac:dyDescent="0.3">
      <c r="B1142" t="s">
        <v>254</v>
      </c>
      <c r="C1142" s="17">
        <v>0</v>
      </c>
      <c r="D1142" s="17">
        <v>0</v>
      </c>
      <c r="E1142" s="17">
        <v>0</v>
      </c>
      <c r="F1142" s="17"/>
      <c r="G1142" s="17">
        <v>0</v>
      </c>
      <c r="H1142" s="17">
        <v>0</v>
      </c>
      <c r="I1142" s="17">
        <v>0</v>
      </c>
      <c r="J1142" s="17">
        <v>0</v>
      </c>
      <c r="K1142" s="17">
        <v>0</v>
      </c>
      <c r="L1142" s="17">
        <v>0</v>
      </c>
      <c r="M1142" s="17"/>
      <c r="N1142" s="17">
        <v>0</v>
      </c>
      <c r="O1142" s="17">
        <v>0</v>
      </c>
      <c r="P1142" s="17">
        <v>0</v>
      </c>
      <c r="Q1142" s="17">
        <v>0</v>
      </c>
      <c r="R1142" s="17">
        <v>0</v>
      </c>
    </row>
    <row r="1143" spans="2:18" hidden="1" x14ac:dyDescent="0.3">
      <c r="B1143" t="s">
        <v>255</v>
      </c>
      <c r="C1143" s="17">
        <v>0</v>
      </c>
      <c r="D1143" s="17">
        <v>0</v>
      </c>
      <c r="E1143" s="17">
        <v>0</v>
      </c>
      <c r="F1143" s="17"/>
      <c r="G1143" s="17">
        <v>0</v>
      </c>
      <c r="H1143" s="17">
        <v>0</v>
      </c>
      <c r="I1143" s="17">
        <v>0</v>
      </c>
      <c r="J1143" s="17">
        <v>0</v>
      </c>
      <c r="K1143" s="17">
        <v>0</v>
      </c>
      <c r="L1143" s="17">
        <v>0</v>
      </c>
      <c r="M1143" s="17"/>
      <c r="N1143" s="17">
        <v>0</v>
      </c>
      <c r="O1143" s="17">
        <v>0</v>
      </c>
      <c r="P1143" s="17">
        <v>0</v>
      </c>
      <c r="Q1143" s="17">
        <v>0</v>
      </c>
      <c r="R1143" s="17">
        <v>0</v>
      </c>
    </row>
    <row r="1144" spans="2:18" hidden="1" x14ac:dyDescent="0.3">
      <c r="B1144" t="s">
        <v>256</v>
      </c>
      <c r="C1144" s="17">
        <v>0</v>
      </c>
      <c r="D1144" s="17">
        <v>0</v>
      </c>
      <c r="E1144" s="17">
        <v>0</v>
      </c>
      <c r="F1144" s="17"/>
      <c r="G1144" s="17">
        <v>0</v>
      </c>
      <c r="H1144" s="17">
        <v>0</v>
      </c>
      <c r="I1144" s="17">
        <v>0</v>
      </c>
      <c r="J1144" s="17">
        <v>0</v>
      </c>
      <c r="K1144" s="17">
        <v>0</v>
      </c>
      <c r="L1144" s="17">
        <v>0</v>
      </c>
      <c r="M1144" s="17"/>
      <c r="N1144" s="17">
        <v>0</v>
      </c>
      <c r="O1144" s="17">
        <v>0</v>
      </c>
      <c r="P1144" s="17">
        <v>0</v>
      </c>
      <c r="Q1144" s="17">
        <v>0</v>
      </c>
      <c r="R1144" s="17">
        <v>0</v>
      </c>
    </row>
    <row r="1145" spans="2:18" hidden="1" x14ac:dyDescent="0.3">
      <c r="B1145" t="s">
        <v>257</v>
      </c>
      <c r="C1145" s="17">
        <v>0</v>
      </c>
      <c r="D1145" s="17">
        <v>0</v>
      </c>
      <c r="E1145" s="17">
        <v>0</v>
      </c>
      <c r="F1145" s="17"/>
      <c r="G1145" s="17">
        <v>0</v>
      </c>
      <c r="H1145" s="17">
        <v>0</v>
      </c>
      <c r="I1145" s="17">
        <v>0</v>
      </c>
      <c r="J1145" s="17">
        <v>0</v>
      </c>
      <c r="K1145" s="17">
        <v>0</v>
      </c>
      <c r="L1145" s="17">
        <v>0</v>
      </c>
      <c r="M1145" s="17"/>
      <c r="N1145" s="17">
        <v>0</v>
      </c>
      <c r="O1145" s="17">
        <v>0</v>
      </c>
      <c r="P1145" s="17">
        <v>0</v>
      </c>
      <c r="Q1145" s="17">
        <v>0</v>
      </c>
      <c r="R1145" s="17">
        <v>0</v>
      </c>
    </row>
    <row r="1146" spans="2:18" hidden="1" x14ac:dyDescent="0.3">
      <c r="B1146" t="s">
        <v>258</v>
      </c>
      <c r="C1146" s="17">
        <v>2.6211936796113E-2</v>
      </c>
      <c r="D1146" s="17">
        <v>2.4120713429370399E-2</v>
      </c>
      <c r="E1146" s="17">
        <v>2.8256003305123199E-2</v>
      </c>
      <c r="F1146" s="17"/>
      <c r="G1146" s="17">
        <v>1.34279025536609E-2</v>
      </c>
      <c r="H1146" s="17">
        <v>2.72880355131805E-2</v>
      </c>
      <c r="I1146" s="17">
        <v>1.8800489591006098E-2</v>
      </c>
      <c r="J1146" s="17">
        <v>3.6249571034065599E-2</v>
      </c>
      <c r="K1146" s="17">
        <v>2.77999460134805E-2</v>
      </c>
      <c r="L1146" s="17">
        <v>3.0564308658420799E-2</v>
      </c>
      <c r="M1146" s="17"/>
      <c r="N1146" s="17">
        <v>3.7026805609731997E-2</v>
      </c>
      <c r="O1146" s="17">
        <v>2.6875738639158601E-2</v>
      </c>
      <c r="P1146" s="17">
        <v>1.6356478746812099E-2</v>
      </c>
      <c r="Q1146" s="17">
        <v>3.36257125786548E-2</v>
      </c>
      <c r="R1146" s="17">
        <v>2.8628794013504499E-2</v>
      </c>
    </row>
    <row r="1147" spans="2:18" hidden="1" x14ac:dyDescent="0.3">
      <c r="B1147" t="s">
        <v>259</v>
      </c>
      <c r="C1147" s="17">
        <v>5.4905052436880503E-4</v>
      </c>
      <c r="D1147" s="17">
        <v>1.1107677097055601E-3</v>
      </c>
      <c r="E1147" s="17">
        <v>0</v>
      </c>
      <c r="F1147" s="17"/>
      <c r="G1147" s="17">
        <v>0</v>
      </c>
      <c r="H1147" s="17">
        <v>3.2218876897277099E-3</v>
      </c>
      <c r="I1147" s="17">
        <v>0</v>
      </c>
      <c r="J1147" s="17">
        <v>0</v>
      </c>
      <c r="K1147" s="17">
        <v>0</v>
      </c>
      <c r="L1147" s="17">
        <v>0</v>
      </c>
      <c r="M1147" s="17"/>
      <c r="N1147" s="17">
        <v>0</v>
      </c>
      <c r="O1147" s="17">
        <v>0</v>
      </c>
      <c r="P1147" s="17">
        <v>2.02250484822666E-3</v>
      </c>
      <c r="Q1147" s="17">
        <v>0</v>
      </c>
      <c r="R1147" s="17">
        <v>0</v>
      </c>
    </row>
    <row r="1148" spans="2:18" hidden="1" x14ac:dyDescent="0.3">
      <c r="B1148" t="s">
        <v>260</v>
      </c>
      <c r="C1148" s="17">
        <v>1.1549114144087999E-2</v>
      </c>
      <c r="D1148" s="17">
        <v>9.2581101768356294E-3</v>
      </c>
      <c r="E1148" s="17">
        <v>1.37884562229613E-2</v>
      </c>
      <c r="F1148" s="17"/>
      <c r="G1148" s="17">
        <v>1.74659941018637E-2</v>
      </c>
      <c r="H1148" s="17">
        <v>6.3042233693249199E-3</v>
      </c>
      <c r="I1148" s="17">
        <v>1.5146036671905099E-2</v>
      </c>
      <c r="J1148" s="17">
        <v>5.5371578262192597E-3</v>
      </c>
      <c r="K1148" s="17">
        <v>1.77999245212789E-2</v>
      </c>
      <c r="L1148" s="17">
        <v>9.6798327207193394E-3</v>
      </c>
      <c r="M1148" s="17"/>
      <c r="N1148" s="17">
        <v>9.57255361998215E-3</v>
      </c>
      <c r="O1148" s="17">
        <v>1.4603410048613499E-2</v>
      </c>
      <c r="P1148" s="17">
        <v>1.1323384553945E-2</v>
      </c>
      <c r="Q1148" s="17">
        <v>1.1842628137196901E-2</v>
      </c>
      <c r="R1148" s="17">
        <v>0</v>
      </c>
    </row>
    <row r="1149" spans="2:18" hidden="1" x14ac:dyDescent="0.3">
      <c r="B1149" t="s">
        <v>261</v>
      </c>
      <c r="C1149" s="17">
        <v>4.7179617171551601E-4</v>
      </c>
      <c r="D1149" s="17">
        <v>9.5447673728525097E-4</v>
      </c>
      <c r="E1149" s="17">
        <v>0</v>
      </c>
      <c r="F1149" s="17"/>
      <c r="G1149" s="17">
        <v>3.40721491191625E-3</v>
      </c>
      <c r="H1149" s="17">
        <v>0</v>
      </c>
      <c r="I1149" s="17">
        <v>0</v>
      </c>
      <c r="J1149" s="17">
        <v>0</v>
      </c>
      <c r="K1149" s="17">
        <v>0</v>
      </c>
      <c r="L1149" s="17">
        <v>0</v>
      </c>
      <c r="M1149" s="17"/>
      <c r="N1149" s="17">
        <v>2.21590754956905E-3</v>
      </c>
      <c r="O1149" s="17">
        <v>0</v>
      </c>
      <c r="P1149" s="17">
        <v>0</v>
      </c>
      <c r="Q1149" s="17">
        <v>0</v>
      </c>
      <c r="R1149" s="17">
        <v>0</v>
      </c>
    </row>
    <row r="1150" spans="2:18" hidden="1" x14ac:dyDescent="0.3">
      <c r="B1150" t="s">
        <v>262</v>
      </c>
      <c r="C1150" s="17">
        <v>0</v>
      </c>
      <c r="D1150" s="17">
        <v>0</v>
      </c>
      <c r="E1150" s="17">
        <v>0</v>
      </c>
      <c r="F1150" s="17"/>
      <c r="G1150" s="17">
        <v>0</v>
      </c>
      <c r="H1150" s="17">
        <v>0</v>
      </c>
      <c r="I1150" s="17">
        <v>0</v>
      </c>
      <c r="J1150" s="17">
        <v>0</v>
      </c>
      <c r="K1150" s="17">
        <v>0</v>
      </c>
      <c r="L1150" s="17">
        <v>0</v>
      </c>
      <c r="M1150" s="17"/>
      <c r="N1150" s="17">
        <v>0</v>
      </c>
      <c r="O1150" s="17">
        <v>0</v>
      </c>
      <c r="P1150" s="17">
        <v>0</v>
      </c>
      <c r="Q1150" s="17">
        <v>0</v>
      </c>
      <c r="R1150" s="17">
        <v>0</v>
      </c>
    </row>
    <row r="1151" spans="2:18" hidden="1" x14ac:dyDescent="0.3">
      <c r="B1151" t="s">
        <v>263</v>
      </c>
      <c r="C1151" s="17">
        <v>2.0437398124511E-3</v>
      </c>
      <c r="D1151" s="17">
        <v>4.1346289457060998E-3</v>
      </c>
      <c r="E1151" s="17">
        <v>0</v>
      </c>
      <c r="F1151" s="17"/>
      <c r="G1151" s="17">
        <v>6.8455827738091697E-3</v>
      </c>
      <c r="H1151" s="17">
        <v>3.2502488031033298E-3</v>
      </c>
      <c r="I1151" s="17">
        <v>3.1832824581143901E-3</v>
      </c>
      <c r="J1151" s="17">
        <v>0</v>
      </c>
      <c r="K1151" s="17">
        <v>0</v>
      </c>
      <c r="L1151" s="17">
        <v>0</v>
      </c>
      <c r="M1151" s="17"/>
      <c r="N1151" s="17">
        <v>4.4520756517681002E-3</v>
      </c>
      <c r="O1151" s="17">
        <v>0</v>
      </c>
      <c r="P1151" s="17">
        <v>0</v>
      </c>
      <c r="Q1151" s="17">
        <v>0</v>
      </c>
      <c r="R1151" s="17">
        <v>3.1810198438369103E-2</v>
      </c>
    </row>
    <row r="1152" spans="2:18" hidden="1" x14ac:dyDescent="0.3">
      <c r="B1152" t="s">
        <v>264</v>
      </c>
      <c r="C1152" s="17">
        <v>3.4683864130128001E-3</v>
      </c>
      <c r="D1152" s="17">
        <v>4.1022118201938396E-3</v>
      </c>
      <c r="E1152" s="17">
        <v>2.8488536992996001E-3</v>
      </c>
      <c r="F1152" s="17"/>
      <c r="G1152" s="17">
        <v>3.2510814249717699E-3</v>
      </c>
      <c r="H1152" s="17">
        <v>6.0003906272851001E-3</v>
      </c>
      <c r="I1152" s="17">
        <v>5.9940299936300902E-3</v>
      </c>
      <c r="J1152" s="17">
        <v>0</v>
      </c>
      <c r="K1152" s="17">
        <v>3.4819491039381899E-3</v>
      </c>
      <c r="L1152" s="17">
        <v>2.3168390621672299E-3</v>
      </c>
      <c r="M1152" s="17"/>
      <c r="N1152" s="17">
        <v>2.3022515465829199E-3</v>
      </c>
      <c r="O1152" s="17">
        <v>4.0021590299298901E-3</v>
      </c>
      <c r="P1152" s="17">
        <v>3.6988355392216401E-3</v>
      </c>
      <c r="Q1152" s="17">
        <v>0</v>
      </c>
      <c r="R1152" s="17">
        <v>0</v>
      </c>
    </row>
    <row r="1153" spans="2:18" hidden="1" x14ac:dyDescent="0.3">
      <c r="B1153" t="s">
        <v>265</v>
      </c>
      <c r="C1153" s="17">
        <v>1.23509417476183E-2</v>
      </c>
      <c r="D1153" s="17">
        <v>8.9056046350801804E-3</v>
      </c>
      <c r="E1153" s="17">
        <v>1.5718586885860399E-2</v>
      </c>
      <c r="F1153" s="17"/>
      <c r="G1153" s="17">
        <v>3.4168241120551999E-3</v>
      </c>
      <c r="H1153" s="17">
        <v>2.7881970890953501E-3</v>
      </c>
      <c r="I1153" s="17">
        <v>8.8529105304283994E-3</v>
      </c>
      <c r="J1153" s="17">
        <v>1.41266625382361E-2</v>
      </c>
      <c r="K1153" s="17">
        <v>2.5459532018588998E-2</v>
      </c>
      <c r="L1153" s="17">
        <v>1.8626119850513701E-2</v>
      </c>
      <c r="M1153" s="17"/>
      <c r="N1153" s="17">
        <v>1.6342910152812799E-2</v>
      </c>
      <c r="O1153" s="17">
        <v>1.2942660098698801E-2</v>
      </c>
      <c r="P1153" s="17">
        <v>7.3821938540194598E-3</v>
      </c>
      <c r="Q1153" s="17">
        <v>1.5438180233033399E-2</v>
      </c>
      <c r="R1153" s="17">
        <v>0</v>
      </c>
    </row>
    <row r="1154" spans="2:18" hidden="1" x14ac:dyDescent="0.3">
      <c r="B1154" t="s">
        <v>266</v>
      </c>
      <c r="C1154" s="17">
        <v>0</v>
      </c>
      <c r="D1154" s="17">
        <v>0</v>
      </c>
      <c r="E1154" s="17">
        <v>0</v>
      </c>
      <c r="F1154" s="17"/>
      <c r="G1154" s="17">
        <v>0</v>
      </c>
      <c r="H1154" s="17">
        <v>0</v>
      </c>
      <c r="I1154" s="17">
        <v>0</v>
      </c>
      <c r="J1154" s="17">
        <v>0</v>
      </c>
      <c r="K1154" s="17">
        <v>0</v>
      </c>
      <c r="L1154" s="17">
        <v>0</v>
      </c>
      <c r="M1154" s="17"/>
      <c r="N1154" s="17">
        <v>0</v>
      </c>
      <c r="O1154" s="17">
        <v>0</v>
      </c>
      <c r="P1154" s="17">
        <v>0</v>
      </c>
      <c r="Q1154" s="17">
        <v>0</v>
      </c>
      <c r="R1154" s="17">
        <v>0</v>
      </c>
    </row>
    <row r="1155" spans="2:18" hidden="1" x14ac:dyDescent="0.3">
      <c r="B1155" t="s">
        <v>267</v>
      </c>
      <c r="C1155" s="17">
        <v>2.0955358881488699E-3</v>
      </c>
      <c r="D1155" s="17">
        <v>2.2802244691095502E-3</v>
      </c>
      <c r="E1155" s="17">
        <v>1.9150120144479101E-3</v>
      </c>
      <c r="F1155" s="17"/>
      <c r="G1155" s="17">
        <v>0</v>
      </c>
      <c r="H1155" s="17">
        <v>6.6140085660100897E-3</v>
      </c>
      <c r="I1155" s="17">
        <v>2.8704280879124199E-3</v>
      </c>
      <c r="J1155" s="17">
        <v>0</v>
      </c>
      <c r="K1155" s="17">
        <v>0</v>
      </c>
      <c r="L1155" s="17">
        <v>2.2916511711539699E-3</v>
      </c>
      <c r="M1155" s="17"/>
      <c r="N1155" s="17">
        <v>4.5484475635653096E-3</v>
      </c>
      <c r="O1155" s="17">
        <v>0</v>
      </c>
      <c r="P1155" s="17">
        <v>2.0759358610818899E-3</v>
      </c>
      <c r="Q1155" s="17">
        <v>4.4741562623272701E-3</v>
      </c>
      <c r="R1155" s="17">
        <v>0</v>
      </c>
    </row>
    <row r="1156" spans="2:18" hidden="1" x14ac:dyDescent="0.3">
      <c r="B1156" t="s">
        <v>268</v>
      </c>
      <c r="C1156" s="17">
        <v>0</v>
      </c>
      <c r="D1156" s="17">
        <v>0</v>
      </c>
      <c r="E1156" s="17">
        <v>0</v>
      </c>
      <c r="F1156" s="17"/>
      <c r="G1156" s="17">
        <v>0</v>
      </c>
      <c r="H1156" s="17">
        <v>0</v>
      </c>
      <c r="I1156" s="17">
        <v>0</v>
      </c>
      <c r="J1156" s="17">
        <v>0</v>
      </c>
      <c r="K1156" s="17">
        <v>0</v>
      </c>
      <c r="L1156" s="17">
        <v>0</v>
      </c>
      <c r="M1156" s="17"/>
      <c r="N1156" s="17">
        <v>0</v>
      </c>
      <c r="O1156" s="17">
        <v>0</v>
      </c>
      <c r="P1156" s="17">
        <v>0</v>
      </c>
      <c r="Q1156" s="17">
        <v>0</v>
      </c>
      <c r="R1156" s="17">
        <v>0</v>
      </c>
    </row>
    <row r="1157" spans="2:18" hidden="1" x14ac:dyDescent="0.3">
      <c r="B1157" t="s">
        <v>269</v>
      </c>
      <c r="C1157" s="17">
        <v>0</v>
      </c>
      <c r="D1157" s="17">
        <v>0</v>
      </c>
      <c r="E1157" s="17">
        <v>0</v>
      </c>
      <c r="F1157" s="17"/>
      <c r="G1157" s="17">
        <v>0</v>
      </c>
      <c r="H1157" s="17">
        <v>0</v>
      </c>
      <c r="I1157" s="17">
        <v>0</v>
      </c>
      <c r="J1157" s="17">
        <v>0</v>
      </c>
      <c r="K1157" s="17">
        <v>0</v>
      </c>
      <c r="L1157" s="17">
        <v>0</v>
      </c>
      <c r="M1157" s="17"/>
      <c r="N1157" s="17">
        <v>0</v>
      </c>
      <c r="O1157" s="17">
        <v>0</v>
      </c>
      <c r="P1157" s="17">
        <v>0</v>
      </c>
      <c r="Q1157" s="17">
        <v>0</v>
      </c>
      <c r="R1157" s="17">
        <v>0</v>
      </c>
    </row>
    <row r="1158" spans="2:18" hidden="1" x14ac:dyDescent="0.3">
      <c r="B1158" t="s">
        <v>270</v>
      </c>
      <c r="C1158" s="17">
        <v>0</v>
      </c>
      <c r="D1158" s="17">
        <v>0</v>
      </c>
      <c r="E1158" s="17">
        <v>0</v>
      </c>
      <c r="F1158" s="17"/>
      <c r="G1158" s="17">
        <v>0</v>
      </c>
      <c r="H1158" s="17">
        <v>0</v>
      </c>
      <c r="I1158" s="17">
        <v>0</v>
      </c>
      <c r="J1158" s="17">
        <v>0</v>
      </c>
      <c r="K1158" s="17">
        <v>0</v>
      </c>
      <c r="L1158" s="17">
        <v>0</v>
      </c>
      <c r="M1158" s="17"/>
      <c r="N1158" s="17">
        <v>0</v>
      </c>
      <c r="O1158" s="17">
        <v>0</v>
      </c>
      <c r="P1158" s="17">
        <v>0</v>
      </c>
      <c r="Q1158" s="17">
        <v>0</v>
      </c>
      <c r="R1158" s="17">
        <v>0</v>
      </c>
    </row>
    <row r="1159" spans="2:18" hidden="1" x14ac:dyDescent="0.3">
      <c r="B1159" t="s">
        <v>271</v>
      </c>
      <c r="C1159" s="17">
        <v>0</v>
      </c>
      <c r="D1159" s="17">
        <v>0</v>
      </c>
      <c r="E1159" s="17">
        <v>0</v>
      </c>
      <c r="F1159" s="17"/>
      <c r="G1159" s="17">
        <v>0</v>
      </c>
      <c r="H1159" s="17">
        <v>0</v>
      </c>
      <c r="I1159" s="17">
        <v>0</v>
      </c>
      <c r="J1159" s="17">
        <v>0</v>
      </c>
      <c r="K1159" s="17">
        <v>0</v>
      </c>
      <c r="L1159" s="17">
        <v>0</v>
      </c>
      <c r="M1159" s="17"/>
      <c r="N1159" s="17">
        <v>0</v>
      </c>
      <c r="O1159" s="17">
        <v>0</v>
      </c>
      <c r="P1159" s="17">
        <v>0</v>
      </c>
      <c r="Q1159" s="17">
        <v>0</v>
      </c>
      <c r="R1159" s="17">
        <v>0</v>
      </c>
    </row>
    <row r="1160" spans="2:18" hidden="1" x14ac:dyDescent="0.3">
      <c r="B1160" t="s">
        <v>272</v>
      </c>
      <c r="C1160" s="17">
        <v>0</v>
      </c>
      <c r="D1160" s="17">
        <v>0</v>
      </c>
      <c r="E1160" s="17">
        <v>0</v>
      </c>
      <c r="F1160" s="17"/>
      <c r="G1160" s="17">
        <v>0</v>
      </c>
      <c r="H1160" s="17">
        <v>0</v>
      </c>
      <c r="I1160" s="17">
        <v>0</v>
      </c>
      <c r="J1160" s="17">
        <v>0</v>
      </c>
      <c r="K1160" s="17">
        <v>0</v>
      </c>
      <c r="L1160" s="17">
        <v>0</v>
      </c>
      <c r="M1160" s="17"/>
      <c r="N1160" s="17">
        <v>0</v>
      </c>
      <c r="O1160" s="17">
        <v>0</v>
      </c>
      <c r="P1160" s="17">
        <v>0</v>
      </c>
      <c r="Q1160" s="17">
        <v>0</v>
      </c>
      <c r="R1160" s="17">
        <v>0</v>
      </c>
    </row>
    <row r="1161" spans="2:18" hidden="1" x14ac:dyDescent="0.3">
      <c r="B1161" t="s">
        <v>273</v>
      </c>
      <c r="C1161" s="17">
        <v>5.3628619371023803E-4</v>
      </c>
      <c r="D1161" s="17">
        <v>1.0849445737603899E-3</v>
      </c>
      <c r="E1161" s="17">
        <v>0</v>
      </c>
      <c r="F1161" s="17"/>
      <c r="G1161" s="17">
        <v>0</v>
      </c>
      <c r="H1161" s="17">
        <v>3.1469852208452199E-3</v>
      </c>
      <c r="I1161" s="17">
        <v>0</v>
      </c>
      <c r="J1161" s="17">
        <v>0</v>
      </c>
      <c r="K1161" s="17">
        <v>0</v>
      </c>
      <c r="L1161" s="17">
        <v>0</v>
      </c>
      <c r="M1161" s="17"/>
      <c r="N1161" s="17">
        <v>0</v>
      </c>
      <c r="O1161" s="17">
        <v>0</v>
      </c>
      <c r="P1161" s="17">
        <v>0</v>
      </c>
      <c r="Q1161" s="17">
        <v>0</v>
      </c>
      <c r="R1161" s="17">
        <v>3.0799557333001701E-2</v>
      </c>
    </row>
    <row r="1162" spans="2:18" hidden="1" x14ac:dyDescent="0.3">
      <c r="B1162" t="s">
        <v>274</v>
      </c>
      <c r="C1162" s="17">
        <v>2.37912119977536E-3</v>
      </c>
      <c r="D1162" s="17">
        <v>2.81871557484621E-3</v>
      </c>
      <c r="E1162" s="17">
        <v>1.949439629685E-3</v>
      </c>
      <c r="F1162" s="17"/>
      <c r="G1162" s="17">
        <v>1.3702535005315399E-2</v>
      </c>
      <c r="H1162" s="17">
        <v>0</v>
      </c>
      <c r="I1162" s="17">
        <v>2.82959188891261E-3</v>
      </c>
      <c r="J1162" s="17">
        <v>0</v>
      </c>
      <c r="K1162" s="17">
        <v>0</v>
      </c>
      <c r="L1162" s="17">
        <v>0</v>
      </c>
      <c r="M1162" s="17"/>
      <c r="N1162" s="17">
        <v>4.5162300964676398E-3</v>
      </c>
      <c r="O1162" s="17">
        <v>1.9313936783215001E-3</v>
      </c>
      <c r="P1162" s="17">
        <v>3.5556495725542602E-3</v>
      </c>
      <c r="Q1162" s="17">
        <v>0</v>
      </c>
      <c r="R1162" s="17">
        <v>0</v>
      </c>
    </row>
    <row r="1163" spans="2:18" hidden="1" x14ac:dyDescent="0.3">
      <c r="B1163" t="s">
        <v>275</v>
      </c>
      <c r="C1163" s="17">
        <v>1.9586114229407001E-3</v>
      </c>
      <c r="D1163" s="17">
        <v>9.4215266688419199E-4</v>
      </c>
      <c r="E1163" s="17">
        <v>2.9521491454469299E-3</v>
      </c>
      <c r="F1163" s="17"/>
      <c r="G1163" s="17">
        <v>3.3764045559577698E-3</v>
      </c>
      <c r="H1163" s="17">
        <v>3.15217830944749E-3</v>
      </c>
      <c r="I1163" s="17">
        <v>2.8676026109241198E-3</v>
      </c>
      <c r="J1163" s="17">
        <v>2.7274100686311802E-3</v>
      </c>
      <c r="K1163" s="17">
        <v>0</v>
      </c>
      <c r="L1163" s="17">
        <v>0</v>
      </c>
      <c r="M1163" s="17"/>
      <c r="N1163" s="17">
        <v>2.1872960605967698E-3</v>
      </c>
      <c r="O1163" s="17">
        <v>1.9964206083084601E-3</v>
      </c>
      <c r="P1163" s="17">
        <v>0</v>
      </c>
      <c r="Q1163" s="17">
        <v>8.1406317932048999E-3</v>
      </c>
      <c r="R1163" s="17">
        <v>0</v>
      </c>
    </row>
    <row r="1164" spans="2:18" hidden="1" x14ac:dyDescent="0.3">
      <c r="B1164" t="s">
        <v>276</v>
      </c>
      <c r="C1164" s="17">
        <v>3.6511227066888001E-3</v>
      </c>
      <c r="D1164" s="17">
        <v>5.2187491055836399E-3</v>
      </c>
      <c r="E1164" s="17">
        <v>2.11884611128502E-3</v>
      </c>
      <c r="F1164" s="17"/>
      <c r="G1164" s="17">
        <v>3.25217692865483E-3</v>
      </c>
      <c r="H1164" s="17">
        <v>0</v>
      </c>
      <c r="I1164" s="17">
        <v>9.7564498273984904E-3</v>
      </c>
      <c r="J1164" s="17">
        <v>3.2808343411608902E-3</v>
      </c>
      <c r="K1164" s="17">
        <v>6.9582801969729404E-3</v>
      </c>
      <c r="L1164" s="17">
        <v>0</v>
      </c>
      <c r="M1164" s="17"/>
      <c r="N1164" s="17">
        <v>5.0811027768272298E-3</v>
      </c>
      <c r="O1164" s="17">
        <v>2.2709518670140198E-3</v>
      </c>
      <c r="P1164" s="17">
        <v>0</v>
      </c>
      <c r="Q1164" s="17">
        <v>8.8829128133339902E-3</v>
      </c>
      <c r="R1164" s="17">
        <v>0</v>
      </c>
    </row>
    <row r="1165" spans="2:18" hidden="1" x14ac:dyDescent="0.3">
      <c r="B1165" t="s">
        <v>277</v>
      </c>
      <c r="C1165" s="17">
        <v>5.1463797828733403E-4</v>
      </c>
      <c r="D1165" s="17">
        <v>0</v>
      </c>
      <c r="E1165" s="17">
        <v>1.0176709265660401E-3</v>
      </c>
      <c r="F1165" s="17"/>
      <c r="G1165" s="17">
        <v>3.71660962716831E-3</v>
      </c>
      <c r="H1165" s="17">
        <v>0</v>
      </c>
      <c r="I1165" s="17">
        <v>0</v>
      </c>
      <c r="J1165" s="17">
        <v>0</v>
      </c>
      <c r="K1165" s="17">
        <v>0</v>
      </c>
      <c r="L1165" s="17">
        <v>0</v>
      </c>
      <c r="M1165" s="17"/>
      <c r="N1165" s="17">
        <v>0</v>
      </c>
      <c r="O1165" s="17">
        <v>0</v>
      </c>
      <c r="P1165" s="17">
        <v>1.89574139349795E-3</v>
      </c>
      <c r="Q1165" s="17">
        <v>0</v>
      </c>
      <c r="R1165" s="17">
        <v>0</v>
      </c>
    </row>
    <row r="1166" spans="2:18" hidden="1" x14ac:dyDescent="0.3">
      <c r="B1166" t="s">
        <v>278</v>
      </c>
      <c r="C1166" s="17">
        <v>5.1809226967004004E-4</v>
      </c>
      <c r="D1166" s="17">
        <v>0</v>
      </c>
      <c r="E1166" s="17">
        <v>1.02450161543935E-3</v>
      </c>
      <c r="F1166" s="17"/>
      <c r="G1166" s="17">
        <v>0</v>
      </c>
      <c r="H1166" s="17">
        <v>0</v>
      </c>
      <c r="I1166" s="17">
        <v>0</v>
      </c>
      <c r="J1166" s="17">
        <v>0</v>
      </c>
      <c r="K1166" s="17">
        <v>3.6802217035431699E-3</v>
      </c>
      <c r="L1166" s="17">
        <v>0</v>
      </c>
      <c r="M1166" s="17"/>
      <c r="N1166" s="17">
        <v>0</v>
      </c>
      <c r="O1166" s="17">
        <v>0</v>
      </c>
      <c r="P1166" s="17">
        <v>1.9084657617639601E-3</v>
      </c>
      <c r="Q1166" s="17">
        <v>0</v>
      </c>
      <c r="R1166" s="17">
        <v>0</v>
      </c>
    </row>
    <row r="1167" spans="2:18" hidden="1" x14ac:dyDescent="0.3">
      <c r="B1167" t="s">
        <v>279</v>
      </c>
      <c r="C1167" s="17">
        <v>2.00718776843666E-2</v>
      </c>
      <c r="D1167" s="17">
        <v>2.8638646454902199E-2</v>
      </c>
      <c r="E1167" s="17">
        <v>1.16982886107316E-2</v>
      </c>
      <c r="F1167" s="17"/>
      <c r="G1167" s="17">
        <v>3.5050375632806198E-2</v>
      </c>
      <c r="H1167" s="17">
        <v>2.2117828820008099E-2</v>
      </c>
      <c r="I1167" s="17">
        <v>1.8551628210747999E-2</v>
      </c>
      <c r="J1167" s="17">
        <v>1.7108196092714401E-2</v>
      </c>
      <c r="K1167" s="17">
        <v>2.4309432676849901E-2</v>
      </c>
      <c r="L1167" s="17">
        <v>9.3028350532738807E-3</v>
      </c>
      <c r="M1167" s="17"/>
      <c r="N1167" s="17">
        <v>1.3797867803492099E-2</v>
      </c>
      <c r="O1167" s="17">
        <v>2.5690793968039999E-2</v>
      </c>
      <c r="P1167" s="17">
        <v>1.9167619493694499E-2</v>
      </c>
      <c r="Q1167" s="17">
        <v>1.24468007200559E-2</v>
      </c>
      <c r="R1167" s="17">
        <v>2.59762216763481E-2</v>
      </c>
    </row>
    <row r="1168" spans="2:18" hidden="1" x14ac:dyDescent="0.3">
      <c r="B1168" t="s">
        <v>280</v>
      </c>
      <c r="C1168" s="17">
        <v>4.7242036974134998E-4</v>
      </c>
      <c r="D1168" s="17">
        <v>9.55739533659692E-4</v>
      </c>
      <c r="E1168" s="17">
        <v>0</v>
      </c>
      <c r="F1168" s="17"/>
      <c r="G1168" s="17">
        <v>0</v>
      </c>
      <c r="H1168" s="17">
        <v>0</v>
      </c>
      <c r="I1168" s="17">
        <v>0</v>
      </c>
      <c r="J1168" s="17">
        <v>0</v>
      </c>
      <c r="K1168" s="17">
        <v>3.35579548219332E-3</v>
      </c>
      <c r="L1168" s="17">
        <v>0</v>
      </c>
      <c r="M1168" s="17"/>
      <c r="N1168" s="17">
        <v>2.21883925016518E-3</v>
      </c>
      <c r="O1168" s="17">
        <v>0</v>
      </c>
      <c r="P1168" s="17">
        <v>0</v>
      </c>
      <c r="Q1168" s="17">
        <v>0</v>
      </c>
      <c r="R1168" s="17">
        <v>0</v>
      </c>
    </row>
    <row r="1169" spans="2:18" hidden="1" x14ac:dyDescent="0.3">
      <c r="B1169" t="s">
        <v>281</v>
      </c>
      <c r="C1169" s="17">
        <v>0</v>
      </c>
      <c r="D1169" s="17">
        <v>0</v>
      </c>
      <c r="E1169" s="17">
        <v>0</v>
      </c>
      <c r="F1169" s="17"/>
      <c r="G1169" s="17">
        <v>0</v>
      </c>
      <c r="H1169" s="17">
        <v>0</v>
      </c>
      <c r="I1169" s="17">
        <v>0</v>
      </c>
      <c r="J1169" s="17">
        <v>0</v>
      </c>
      <c r="K1169" s="17">
        <v>0</v>
      </c>
      <c r="L1169" s="17">
        <v>0</v>
      </c>
      <c r="M1169" s="17"/>
      <c r="N1169" s="17">
        <v>0</v>
      </c>
      <c r="O1169" s="17">
        <v>0</v>
      </c>
      <c r="P1169" s="17">
        <v>0</v>
      </c>
      <c r="Q1169" s="17">
        <v>0</v>
      </c>
      <c r="R1169" s="17">
        <v>0</v>
      </c>
    </row>
    <row r="1170" spans="2:18" hidden="1" x14ac:dyDescent="0.3">
      <c r="B1170" t="s">
        <v>282</v>
      </c>
      <c r="C1170" s="17">
        <v>0</v>
      </c>
      <c r="D1170" s="17">
        <v>0</v>
      </c>
      <c r="E1170" s="17">
        <v>0</v>
      </c>
      <c r="F1170" s="17"/>
      <c r="G1170" s="17">
        <v>0</v>
      </c>
      <c r="H1170" s="17">
        <v>0</v>
      </c>
      <c r="I1170" s="17">
        <v>0</v>
      </c>
      <c r="J1170" s="17">
        <v>0</v>
      </c>
      <c r="K1170" s="17">
        <v>0</v>
      </c>
      <c r="L1170" s="17">
        <v>0</v>
      </c>
      <c r="M1170" s="17"/>
      <c r="N1170" s="17">
        <v>0</v>
      </c>
      <c r="O1170" s="17">
        <v>0</v>
      </c>
      <c r="P1170" s="17">
        <v>0</v>
      </c>
      <c r="Q1170" s="17">
        <v>0</v>
      </c>
      <c r="R1170" s="17">
        <v>0</v>
      </c>
    </row>
    <row r="1171" spans="2:18" hidden="1" x14ac:dyDescent="0.3">
      <c r="B1171" t="s">
        <v>283</v>
      </c>
      <c r="C1171" s="17">
        <v>0</v>
      </c>
      <c r="D1171" s="17">
        <v>0</v>
      </c>
      <c r="E1171" s="17">
        <v>0</v>
      </c>
      <c r="F1171" s="17"/>
      <c r="G1171" s="17">
        <v>0</v>
      </c>
      <c r="H1171" s="17">
        <v>0</v>
      </c>
      <c r="I1171" s="17">
        <v>0</v>
      </c>
      <c r="J1171" s="17">
        <v>0</v>
      </c>
      <c r="K1171" s="17">
        <v>0</v>
      </c>
      <c r="L1171" s="17">
        <v>0</v>
      </c>
      <c r="M1171" s="17"/>
      <c r="N1171" s="17">
        <v>0</v>
      </c>
      <c r="O1171" s="17">
        <v>0</v>
      </c>
      <c r="P1171" s="17">
        <v>0</v>
      </c>
      <c r="Q1171" s="17">
        <v>0</v>
      </c>
      <c r="R1171" s="17">
        <v>0</v>
      </c>
    </row>
    <row r="1172" spans="2:18" hidden="1" x14ac:dyDescent="0.3">
      <c r="B1172" t="s">
        <v>284</v>
      </c>
      <c r="C1172" s="17">
        <v>0</v>
      </c>
      <c r="D1172" s="17">
        <v>0</v>
      </c>
      <c r="E1172" s="17">
        <v>0</v>
      </c>
      <c r="F1172" s="17"/>
      <c r="G1172" s="17">
        <v>0</v>
      </c>
      <c r="H1172" s="17">
        <v>0</v>
      </c>
      <c r="I1172" s="17">
        <v>0</v>
      </c>
      <c r="J1172" s="17">
        <v>0</v>
      </c>
      <c r="K1172" s="17">
        <v>0</v>
      </c>
      <c r="L1172" s="17">
        <v>0</v>
      </c>
      <c r="M1172" s="17"/>
      <c r="N1172" s="17">
        <v>0</v>
      </c>
      <c r="O1172" s="17">
        <v>0</v>
      </c>
      <c r="P1172" s="17">
        <v>0</v>
      </c>
      <c r="Q1172" s="17">
        <v>0</v>
      </c>
      <c r="R1172" s="17">
        <v>0</v>
      </c>
    </row>
    <row r="1173" spans="2:18" hidden="1" x14ac:dyDescent="0.3">
      <c r="B1173" t="s">
        <v>285</v>
      </c>
      <c r="C1173" s="17">
        <v>0</v>
      </c>
      <c r="D1173" s="17">
        <v>0</v>
      </c>
      <c r="E1173" s="17">
        <v>0</v>
      </c>
      <c r="F1173" s="17"/>
      <c r="G1173" s="17">
        <v>0</v>
      </c>
      <c r="H1173" s="17">
        <v>0</v>
      </c>
      <c r="I1173" s="17">
        <v>0</v>
      </c>
      <c r="J1173" s="17">
        <v>0</v>
      </c>
      <c r="K1173" s="17">
        <v>0</v>
      </c>
      <c r="L1173" s="17">
        <v>0</v>
      </c>
      <c r="M1173" s="17"/>
      <c r="N1173" s="17">
        <v>0</v>
      </c>
      <c r="O1173" s="17">
        <v>0</v>
      </c>
      <c r="P1173" s="17">
        <v>0</v>
      </c>
      <c r="Q1173" s="17">
        <v>0</v>
      </c>
      <c r="R1173" s="17">
        <v>0</v>
      </c>
    </row>
    <row r="1174" spans="2:18" hidden="1" x14ac:dyDescent="0.3">
      <c r="B1174" t="s">
        <v>286</v>
      </c>
      <c r="C1174" s="17">
        <v>0</v>
      </c>
      <c r="D1174" s="17">
        <v>0</v>
      </c>
      <c r="E1174" s="17">
        <v>0</v>
      </c>
      <c r="F1174" s="17"/>
      <c r="G1174" s="17">
        <v>0</v>
      </c>
      <c r="H1174" s="17">
        <v>0</v>
      </c>
      <c r="I1174" s="17">
        <v>0</v>
      </c>
      <c r="J1174" s="17">
        <v>0</v>
      </c>
      <c r="K1174" s="17">
        <v>0</v>
      </c>
      <c r="L1174" s="17">
        <v>0</v>
      </c>
      <c r="M1174" s="17"/>
      <c r="N1174" s="17">
        <v>0</v>
      </c>
      <c r="O1174" s="17">
        <v>0</v>
      </c>
      <c r="P1174" s="17">
        <v>0</v>
      </c>
      <c r="Q1174" s="17">
        <v>0</v>
      </c>
      <c r="R1174" s="17">
        <v>0</v>
      </c>
    </row>
    <row r="1175" spans="2:18" hidden="1" x14ac:dyDescent="0.3">
      <c r="B1175" t="s">
        <v>287</v>
      </c>
      <c r="C1175" s="17">
        <v>1.55272266850926E-3</v>
      </c>
      <c r="D1175" s="17">
        <v>2.18216842572138E-3</v>
      </c>
      <c r="E1175" s="17">
        <v>9.3747084413815004E-4</v>
      </c>
      <c r="F1175" s="17"/>
      <c r="G1175" s="17">
        <v>0</v>
      </c>
      <c r="H1175" s="17">
        <v>5.8832978923088501E-3</v>
      </c>
      <c r="I1175" s="17">
        <v>3.2313531655451299E-3</v>
      </c>
      <c r="J1175" s="17">
        <v>0</v>
      </c>
      <c r="K1175" s="17">
        <v>0</v>
      </c>
      <c r="L1175" s="17">
        <v>0</v>
      </c>
      <c r="M1175" s="17"/>
      <c r="N1175" s="17">
        <v>0</v>
      </c>
      <c r="O1175" s="17">
        <v>2.3491526632016899E-3</v>
      </c>
      <c r="P1175" s="17">
        <v>0</v>
      </c>
      <c r="Q1175" s="17">
        <v>0</v>
      </c>
      <c r="R1175" s="17">
        <v>0</v>
      </c>
    </row>
    <row r="1176" spans="2:18" hidden="1" x14ac:dyDescent="0.3">
      <c r="B1176" t="s">
        <v>288</v>
      </c>
      <c r="C1176" s="17">
        <v>0</v>
      </c>
      <c r="D1176" s="17">
        <v>0</v>
      </c>
      <c r="E1176" s="17">
        <v>0</v>
      </c>
      <c r="F1176" s="17"/>
      <c r="G1176" s="17">
        <v>0</v>
      </c>
      <c r="H1176" s="17">
        <v>0</v>
      </c>
      <c r="I1176" s="17">
        <v>0</v>
      </c>
      <c r="J1176" s="17">
        <v>0</v>
      </c>
      <c r="K1176" s="17">
        <v>0</v>
      </c>
      <c r="L1176" s="17">
        <v>0</v>
      </c>
      <c r="M1176" s="17"/>
      <c r="N1176" s="17">
        <v>0</v>
      </c>
      <c r="O1176" s="17">
        <v>0</v>
      </c>
      <c r="P1176" s="17">
        <v>0</v>
      </c>
      <c r="Q1176" s="17">
        <v>0</v>
      </c>
      <c r="R1176" s="17">
        <v>0</v>
      </c>
    </row>
    <row r="1177" spans="2:18" hidden="1" x14ac:dyDescent="0.3">
      <c r="B1177" t="s">
        <v>289</v>
      </c>
      <c r="C1177" s="17">
        <v>0</v>
      </c>
      <c r="D1177" s="17">
        <v>0</v>
      </c>
      <c r="E1177" s="17">
        <v>0</v>
      </c>
      <c r="F1177" s="17"/>
      <c r="G1177" s="17">
        <v>0</v>
      </c>
      <c r="H1177" s="17">
        <v>0</v>
      </c>
      <c r="I1177" s="17">
        <v>0</v>
      </c>
      <c r="J1177" s="17">
        <v>0</v>
      </c>
      <c r="K1177" s="17">
        <v>0</v>
      </c>
      <c r="L1177" s="17">
        <v>0</v>
      </c>
      <c r="M1177" s="17"/>
      <c r="N1177" s="17">
        <v>0</v>
      </c>
      <c r="O1177" s="17">
        <v>0</v>
      </c>
      <c r="P1177" s="17">
        <v>0</v>
      </c>
      <c r="Q1177" s="17">
        <v>0</v>
      </c>
      <c r="R1177" s="17">
        <v>0</v>
      </c>
    </row>
    <row r="1178" spans="2:18" hidden="1" x14ac:dyDescent="0.3">
      <c r="B1178" t="s">
        <v>290</v>
      </c>
      <c r="C1178" s="17">
        <v>0</v>
      </c>
      <c r="D1178" s="17">
        <v>0</v>
      </c>
      <c r="E1178" s="17">
        <v>0</v>
      </c>
      <c r="F1178" s="17"/>
      <c r="G1178" s="17">
        <v>0</v>
      </c>
      <c r="H1178" s="17">
        <v>0</v>
      </c>
      <c r="I1178" s="17">
        <v>0</v>
      </c>
      <c r="J1178" s="17">
        <v>0</v>
      </c>
      <c r="K1178" s="17">
        <v>0</v>
      </c>
      <c r="L1178" s="17">
        <v>0</v>
      </c>
      <c r="M1178" s="17"/>
      <c r="N1178" s="17">
        <v>0</v>
      </c>
      <c r="O1178" s="17">
        <v>0</v>
      </c>
      <c r="P1178" s="17">
        <v>0</v>
      </c>
      <c r="Q1178" s="17">
        <v>0</v>
      </c>
      <c r="R1178" s="17">
        <v>0</v>
      </c>
    </row>
    <row r="1179" spans="2:18" hidden="1" x14ac:dyDescent="0.3">
      <c r="B1179" t="s">
        <v>291</v>
      </c>
      <c r="C1179" s="17">
        <v>0</v>
      </c>
      <c r="D1179" s="17">
        <v>0</v>
      </c>
      <c r="E1179" s="17">
        <v>0</v>
      </c>
      <c r="F1179" s="17"/>
      <c r="G1179" s="17">
        <v>0</v>
      </c>
      <c r="H1179" s="17">
        <v>0</v>
      </c>
      <c r="I1179" s="17">
        <v>0</v>
      </c>
      <c r="J1179" s="17">
        <v>0</v>
      </c>
      <c r="K1179" s="17">
        <v>0</v>
      </c>
      <c r="L1179" s="17">
        <v>0</v>
      </c>
      <c r="M1179" s="17"/>
      <c r="N1179" s="17">
        <v>0</v>
      </c>
      <c r="O1179" s="17">
        <v>0</v>
      </c>
      <c r="P1179" s="17">
        <v>0</v>
      </c>
      <c r="Q1179" s="17">
        <v>0</v>
      </c>
      <c r="R1179" s="17">
        <v>0</v>
      </c>
    </row>
    <row r="1180" spans="2:18" hidden="1" x14ac:dyDescent="0.3">
      <c r="B1180" t="s">
        <v>292</v>
      </c>
      <c r="C1180" s="17">
        <v>6.5168177287387302E-3</v>
      </c>
      <c r="D1180" s="17">
        <v>6.1806557134335303E-3</v>
      </c>
      <c r="E1180" s="17">
        <v>6.8453993274404804E-3</v>
      </c>
      <c r="F1180" s="17"/>
      <c r="G1180" s="17">
        <v>3.4823029142793099E-3</v>
      </c>
      <c r="H1180" s="17">
        <v>6.3969719655183402E-3</v>
      </c>
      <c r="I1180" s="17">
        <v>2.8782177108987702E-3</v>
      </c>
      <c r="J1180" s="17">
        <v>8.9053592513160407E-3</v>
      </c>
      <c r="K1180" s="17">
        <v>1.08378841665701E-2</v>
      </c>
      <c r="L1180" s="17">
        <v>6.7266548626856802E-3</v>
      </c>
      <c r="M1180" s="17"/>
      <c r="N1180" s="17">
        <v>4.6451136780963596E-3</v>
      </c>
      <c r="O1180" s="17">
        <v>6.5143763654906201E-3</v>
      </c>
      <c r="P1180" s="17">
        <v>8.86332770530485E-3</v>
      </c>
      <c r="Q1180" s="17">
        <v>1.2671815544952799E-2</v>
      </c>
      <c r="R1180" s="17">
        <v>0</v>
      </c>
    </row>
    <row r="1181" spans="2:18" hidden="1" x14ac:dyDescent="0.3">
      <c r="B1181" t="s">
        <v>293</v>
      </c>
      <c r="C1181" s="17">
        <v>4.7755887237712301E-4</v>
      </c>
      <c r="D1181" s="17">
        <v>0</v>
      </c>
      <c r="E1181" s="17">
        <v>9.4434884452020802E-4</v>
      </c>
      <c r="F1181" s="17"/>
      <c r="G1181" s="17">
        <v>0</v>
      </c>
      <c r="H1181" s="17">
        <v>2.8023669657741201E-3</v>
      </c>
      <c r="I1181" s="17">
        <v>0</v>
      </c>
      <c r="J1181" s="17">
        <v>0</v>
      </c>
      <c r="K1181" s="17">
        <v>0</v>
      </c>
      <c r="L1181" s="17">
        <v>0</v>
      </c>
      <c r="M1181" s="17"/>
      <c r="N1181" s="17">
        <v>0</v>
      </c>
      <c r="O1181" s="17">
        <v>2.03924590998311E-3</v>
      </c>
      <c r="P1181" s="17">
        <v>0</v>
      </c>
      <c r="Q1181" s="17">
        <v>0</v>
      </c>
      <c r="R1181" s="17">
        <v>0</v>
      </c>
    </row>
    <row r="1182" spans="2:18" hidden="1" x14ac:dyDescent="0.3">
      <c r="B1182" t="s">
        <v>294</v>
      </c>
      <c r="C1182" s="17">
        <v>0</v>
      </c>
      <c r="D1182" s="17">
        <v>0</v>
      </c>
      <c r="E1182" s="17">
        <v>0</v>
      </c>
      <c r="F1182" s="17"/>
      <c r="G1182" s="17">
        <v>0</v>
      </c>
      <c r="H1182" s="17">
        <v>0</v>
      </c>
      <c r="I1182" s="17">
        <v>0</v>
      </c>
      <c r="J1182" s="17">
        <v>0</v>
      </c>
      <c r="K1182" s="17">
        <v>0</v>
      </c>
      <c r="L1182" s="17">
        <v>0</v>
      </c>
      <c r="M1182" s="17"/>
      <c r="N1182" s="17">
        <v>0</v>
      </c>
      <c r="O1182" s="17">
        <v>0</v>
      </c>
      <c r="P1182" s="17">
        <v>0</v>
      </c>
      <c r="Q1182" s="17">
        <v>0</v>
      </c>
      <c r="R1182" s="17">
        <v>0</v>
      </c>
    </row>
    <row r="1183" spans="2:18" hidden="1" x14ac:dyDescent="0.3">
      <c r="B1183" t="s">
        <v>295</v>
      </c>
      <c r="C1183" s="17">
        <v>0</v>
      </c>
      <c r="D1183" s="17">
        <v>0</v>
      </c>
      <c r="E1183" s="17">
        <v>0</v>
      </c>
      <c r="F1183" s="17"/>
      <c r="G1183" s="17">
        <v>0</v>
      </c>
      <c r="H1183" s="17">
        <v>0</v>
      </c>
      <c r="I1183" s="17">
        <v>0</v>
      </c>
      <c r="J1183" s="17">
        <v>0</v>
      </c>
      <c r="K1183" s="17">
        <v>0</v>
      </c>
      <c r="L1183" s="17">
        <v>0</v>
      </c>
      <c r="M1183" s="17"/>
      <c r="N1183" s="17">
        <v>0</v>
      </c>
      <c r="O1183" s="17">
        <v>0</v>
      </c>
      <c r="P1183" s="17">
        <v>0</v>
      </c>
      <c r="Q1183" s="17">
        <v>0</v>
      </c>
      <c r="R1183" s="17">
        <v>0</v>
      </c>
    </row>
    <row r="1184" spans="2:18" hidden="1" x14ac:dyDescent="0.3">
      <c r="B1184" t="s">
        <v>296</v>
      </c>
      <c r="C1184" s="17">
        <v>0</v>
      </c>
      <c r="D1184" s="17">
        <v>0</v>
      </c>
      <c r="E1184" s="17">
        <v>0</v>
      </c>
      <c r="F1184" s="17"/>
      <c r="G1184" s="17">
        <v>0</v>
      </c>
      <c r="H1184" s="17">
        <v>0</v>
      </c>
      <c r="I1184" s="17">
        <v>0</v>
      </c>
      <c r="J1184" s="17">
        <v>0</v>
      </c>
      <c r="K1184" s="17">
        <v>0</v>
      </c>
      <c r="L1184" s="17">
        <v>0</v>
      </c>
      <c r="M1184" s="17"/>
      <c r="N1184" s="17">
        <v>0</v>
      </c>
      <c r="O1184" s="17">
        <v>0</v>
      </c>
      <c r="P1184" s="17">
        <v>0</v>
      </c>
      <c r="Q1184" s="17">
        <v>0</v>
      </c>
      <c r="R1184" s="17">
        <v>0</v>
      </c>
    </row>
    <row r="1185" spans="2:18" hidden="1" x14ac:dyDescent="0.3">
      <c r="B1185" t="s">
        <v>297</v>
      </c>
      <c r="C1185" s="17">
        <v>5.4962975219562697E-3</v>
      </c>
      <c r="D1185" s="17">
        <v>5.0341831596356504E-3</v>
      </c>
      <c r="E1185" s="17">
        <v>5.9479912560519701E-3</v>
      </c>
      <c r="F1185" s="17"/>
      <c r="G1185" s="17">
        <v>1.7407892656963499E-2</v>
      </c>
      <c r="H1185" s="17">
        <v>5.9205336103319199E-3</v>
      </c>
      <c r="I1185" s="17">
        <v>6.09072735907189E-3</v>
      </c>
      <c r="J1185" s="17">
        <v>0</v>
      </c>
      <c r="K1185" s="17">
        <v>3.8074162241307102E-3</v>
      </c>
      <c r="L1185" s="17">
        <v>2.40735476598187E-3</v>
      </c>
      <c r="M1185" s="17"/>
      <c r="N1185" s="17">
        <v>4.7695545598385996E-3</v>
      </c>
      <c r="O1185" s="17">
        <v>6.5146000207816903E-3</v>
      </c>
      <c r="P1185" s="17">
        <v>5.1729233330901903E-3</v>
      </c>
      <c r="Q1185" s="17">
        <v>1.2312715029241699E-2</v>
      </c>
      <c r="R1185" s="17">
        <v>0</v>
      </c>
    </row>
    <row r="1186" spans="2:18" hidden="1" x14ac:dyDescent="0.3">
      <c r="B1186" t="s">
        <v>298</v>
      </c>
      <c r="C1186" s="17">
        <v>1.44396549437486E-2</v>
      </c>
      <c r="D1186" s="17">
        <v>2.0307646742745E-2</v>
      </c>
      <c r="E1186" s="17">
        <v>8.7039857167169905E-3</v>
      </c>
      <c r="F1186" s="17"/>
      <c r="G1186" s="17">
        <v>3.1422456891751799E-2</v>
      </c>
      <c r="H1186" s="17">
        <v>9.7399874981305007E-3</v>
      </c>
      <c r="I1186" s="17">
        <v>9.5060070068671496E-3</v>
      </c>
      <c r="J1186" s="17">
        <v>1.6905688638656501E-2</v>
      </c>
      <c r="K1186" s="17">
        <v>7.0236123958902601E-3</v>
      </c>
      <c r="L1186" s="17">
        <v>1.4020071256162E-2</v>
      </c>
      <c r="M1186" s="17"/>
      <c r="N1186" s="17">
        <v>2.2611246336643001E-3</v>
      </c>
      <c r="O1186" s="17">
        <v>2.1063693231658999E-2</v>
      </c>
      <c r="P1186" s="17">
        <v>1.0937462627201799E-2</v>
      </c>
      <c r="Q1186" s="17">
        <v>2.4577152020989701E-2</v>
      </c>
      <c r="R1186" s="17">
        <v>0</v>
      </c>
    </row>
    <row r="1187" spans="2:18" hidden="1" x14ac:dyDescent="0.3">
      <c r="B1187" t="s">
        <v>299</v>
      </c>
      <c r="C1187" s="17">
        <v>0</v>
      </c>
      <c r="D1187" s="17">
        <v>0</v>
      </c>
      <c r="E1187" s="17">
        <v>0</v>
      </c>
      <c r="F1187" s="17"/>
      <c r="G1187" s="17">
        <v>0</v>
      </c>
      <c r="H1187" s="17">
        <v>0</v>
      </c>
      <c r="I1187" s="17">
        <v>0</v>
      </c>
      <c r="J1187" s="17">
        <v>0</v>
      </c>
      <c r="K1187" s="17">
        <v>0</v>
      </c>
      <c r="L1187" s="17">
        <v>0</v>
      </c>
      <c r="M1187" s="17"/>
      <c r="N1187" s="17">
        <v>0</v>
      </c>
      <c r="O1187" s="17">
        <v>0</v>
      </c>
      <c r="P1187" s="17">
        <v>0</v>
      </c>
      <c r="Q1187" s="17">
        <v>0</v>
      </c>
      <c r="R1187" s="17">
        <v>0</v>
      </c>
    </row>
    <row r="1188" spans="2:18" hidden="1" x14ac:dyDescent="0.3">
      <c r="B1188" t="s">
        <v>300</v>
      </c>
      <c r="C1188" s="17">
        <v>1.50283404751723E-2</v>
      </c>
      <c r="D1188" s="17">
        <v>1.6146673695209401E-2</v>
      </c>
      <c r="E1188" s="17">
        <v>1.39352255466833E-2</v>
      </c>
      <c r="F1188" s="17"/>
      <c r="G1188" s="17">
        <v>1.41271789410448E-2</v>
      </c>
      <c r="H1188" s="17">
        <v>9.0881533258310703E-3</v>
      </c>
      <c r="I1188" s="17">
        <v>2.21269106254946E-2</v>
      </c>
      <c r="J1188" s="17">
        <v>8.8939449283910003E-3</v>
      </c>
      <c r="K1188" s="17">
        <v>2.3798648901990099E-2</v>
      </c>
      <c r="L1188" s="17">
        <v>1.37926946159731E-2</v>
      </c>
      <c r="M1188" s="17"/>
      <c r="N1188" s="17">
        <v>1.8150619052874802E-2</v>
      </c>
      <c r="O1188" s="17">
        <v>2.3654198957887899E-2</v>
      </c>
      <c r="P1188" s="17">
        <v>7.3691727078017202E-3</v>
      </c>
      <c r="Q1188" s="17">
        <v>1.6452197367313501E-2</v>
      </c>
      <c r="R1188" s="17">
        <v>0</v>
      </c>
    </row>
    <row r="1189" spans="2:18" hidden="1" x14ac:dyDescent="0.3">
      <c r="B1189" t="s">
        <v>301</v>
      </c>
      <c r="C1189" s="17">
        <v>0</v>
      </c>
      <c r="D1189" s="17">
        <v>0</v>
      </c>
      <c r="E1189" s="17">
        <v>0</v>
      </c>
      <c r="F1189" s="17"/>
      <c r="G1189" s="17">
        <v>0</v>
      </c>
      <c r="H1189" s="17">
        <v>0</v>
      </c>
      <c r="I1189" s="17">
        <v>0</v>
      </c>
      <c r="J1189" s="17">
        <v>0</v>
      </c>
      <c r="K1189" s="17">
        <v>0</v>
      </c>
      <c r="L1189" s="17">
        <v>0</v>
      </c>
      <c r="M1189" s="17"/>
      <c r="N1189" s="17">
        <v>0</v>
      </c>
      <c r="O1189" s="17">
        <v>0</v>
      </c>
      <c r="P1189" s="17">
        <v>0</v>
      </c>
      <c r="Q1189" s="17">
        <v>0</v>
      </c>
      <c r="R1189" s="17">
        <v>0</v>
      </c>
    </row>
    <row r="1190" spans="2:18" hidden="1" x14ac:dyDescent="0.3">
      <c r="B1190" t="s">
        <v>302</v>
      </c>
      <c r="C1190" s="17">
        <v>0</v>
      </c>
      <c r="D1190" s="17">
        <v>0</v>
      </c>
      <c r="E1190" s="17">
        <v>0</v>
      </c>
      <c r="F1190" s="17"/>
      <c r="G1190" s="17">
        <v>0</v>
      </c>
      <c r="H1190" s="17">
        <v>0</v>
      </c>
      <c r="I1190" s="17">
        <v>0</v>
      </c>
      <c r="J1190" s="17">
        <v>0</v>
      </c>
      <c r="K1190" s="17">
        <v>0</v>
      </c>
      <c r="L1190" s="17">
        <v>0</v>
      </c>
      <c r="M1190" s="17"/>
      <c r="N1190" s="17">
        <v>0</v>
      </c>
      <c r="O1190" s="17">
        <v>0</v>
      </c>
      <c r="P1190" s="17">
        <v>0</v>
      </c>
      <c r="Q1190" s="17">
        <v>0</v>
      </c>
      <c r="R1190" s="17">
        <v>0</v>
      </c>
    </row>
    <row r="1191" spans="2:18" hidden="1" x14ac:dyDescent="0.3">
      <c r="B1191" t="s">
        <v>303</v>
      </c>
      <c r="C1191" s="17">
        <v>0</v>
      </c>
      <c r="D1191" s="17">
        <v>0</v>
      </c>
      <c r="E1191" s="17">
        <v>0</v>
      </c>
      <c r="F1191" s="17"/>
      <c r="G1191" s="17">
        <v>0</v>
      </c>
      <c r="H1191" s="17">
        <v>0</v>
      </c>
      <c r="I1191" s="17">
        <v>0</v>
      </c>
      <c r="J1191" s="17">
        <v>0</v>
      </c>
      <c r="K1191" s="17">
        <v>0</v>
      </c>
      <c r="L1191" s="17">
        <v>0</v>
      </c>
      <c r="M1191" s="17"/>
      <c r="N1191" s="17">
        <v>0</v>
      </c>
      <c r="O1191" s="17">
        <v>0</v>
      </c>
      <c r="P1191" s="17">
        <v>0</v>
      </c>
      <c r="Q1191" s="17">
        <v>0</v>
      </c>
      <c r="R1191" s="17">
        <v>0</v>
      </c>
    </row>
    <row r="1192" spans="2:18" hidden="1" x14ac:dyDescent="0.3">
      <c r="B1192" t="s">
        <v>304</v>
      </c>
      <c r="C1192" s="17">
        <v>0</v>
      </c>
      <c r="D1192" s="17">
        <v>0</v>
      </c>
      <c r="E1192" s="17">
        <v>0</v>
      </c>
      <c r="F1192" s="17"/>
      <c r="G1192" s="17">
        <v>0</v>
      </c>
      <c r="H1192" s="17">
        <v>0</v>
      </c>
      <c r="I1192" s="17">
        <v>0</v>
      </c>
      <c r="J1192" s="17">
        <v>0</v>
      </c>
      <c r="K1192" s="17">
        <v>0</v>
      </c>
      <c r="L1192" s="17">
        <v>0</v>
      </c>
      <c r="M1192" s="17"/>
      <c r="N1192" s="17">
        <v>0</v>
      </c>
      <c r="O1192" s="17">
        <v>0</v>
      </c>
      <c r="P1192" s="17">
        <v>0</v>
      </c>
      <c r="Q1192" s="17">
        <v>0</v>
      </c>
      <c r="R1192" s="17">
        <v>0</v>
      </c>
    </row>
    <row r="1193" spans="2:18" hidden="1" x14ac:dyDescent="0.3">
      <c r="B1193" t="s">
        <v>305</v>
      </c>
      <c r="C1193" s="17">
        <v>3.3577057993362101E-2</v>
      </c>
      <c r="D1193" s="17">
        <v>2.80517708758189E-2</v>
      </c>
      <c r="E1193" s="17">
        <v>3.8977750491948501E-2</v>
      </c>
      <c r="F1193" s="17"/>
      <c r="G1193" s="17">
        <v>1.7200827655651198E-2</v>
      </c>
      <c r="H1193" s="17">
        <v>2.3821667389569E-2</v>
      </c>
      <c r="I1193" s="17">
        <v>2.7082653327479299E-2</v>
      </c>
      <c r="J1193" s="17">
        <v>3.1281543756076002E-2</v>
      </c>
      <c r="K1193" s="17">
        <v>3.9490933652230199E-2</v>
      </c>
      <c r="L1193" s="17">
        <v>5.5527484340182398E-2</v>
      </c>
      <c r="M1193" s="17"/>
      <c r="N1193" s="17">
        <v>4.3800960479497802E-2</v>
      </c>
      <c r="O1193" s="17">
        <v>2.3159256545677399E-2</v>
      </c>
      <c r="P1193" s="17">
        <v>3.83046418392156E-2</v>
      </c>
      <c r="Q1193" s="17">
        <v>2.39759922928756E-2</v>
      </c>
      <c r="R1193" s="17">
        <v>0</v>
      </c>
    </row>
    <row r="1194" spans="2:18" hidden="1" x14ac:dyDescent="0.3">
      <c r="B1194" t="s">
        <v>306</v>
      </c>
      <c r="C1194" s="17">
        <v>3.9856153715383799E-2</v>
      </c>
      <c r="D1194" s="17">
        <v>4.4281609267353701E-2</v>
      </c>
      <c r="E1194" s="17">
        <v>3.5530491701102999E-2</v>
      </c>
      <c r="F1194" s="17"/>
      <c r="G1194" s="17">
        <v>3.4733142477691999E-2</v>
      </c>
      <c r="H1194" s="17">
        <v>1.88370173198887E-2</v>
      </c>
      <c r="I1194" s="17">
        <v>4.3498648158889798E-2</v>
      </c>
      <c r="J1194" s="17">
        <v>5.2086293297227103E-2</v>
      </c>
      <c r="K1194" s="17">
        <v>5.1672525479310998E-2</v>
      </c>
      <c r="L1194" s="17">
        <v>3.9471174197982503E-2</v>
      </c>
      <c r="M1194" s="17"/>
      <c r="N1194" s="17">
        <v>3.0095694449773801E-2</v>
      </c>
      <c r="O1194" s="17">
        <v>3.5890327415551503E-2</v>
      </c>
      <c r="P1194" s="17">
        <v>5.6730647070962703E-2</v>
      </c>
      <c r="Q1194" s="17">
        <v>2.00462997152243E-2</v>
      </c>
      <c r="R1194" s="17">
        <v>9.15895647929513E-2</v>
      </c>
    </row>
    <row r="1195" spans="2:18" hidden="1" x14ac:dyDescent="0.3">
      <c r="B1195" t="s">
        <v>307</v>
      </c>
      <c r="C1195" s="17">
        <v>0</v>
      </c>
      <c r="D1195" s="17">
        <v>0</v>
      </c>
      <c r="E1195" s="17">
        <v>0</v>
      </c>
      <c r="F1195" s="17"/>
      <c r="G1195" s="17">
        <v>0</v>
      </c>
      <c r="H1195" s="17">
        <v>0</v>
      </c>
      <c r="I1195" s="17">
        <v>0</v>
      </c>
      <c r="J1195" s="17">
        <v>0</v>
      </c>
      <c r="K1195" s="17">
        <v>0</v>
      </c>
      <c r="L1195" s="17">
        <v>0</v>
      </c>
      <c r="M1195" s="17"/>
      <c r="N1195" s="17">
        <v>0</v>
      </c>
      <c r="O1195" s="17">
        <v>0</v>
      </c>
      <c r="P1195" s="17">
        <v>0</v>
      </c>
      <c r="Q1195" s="17">
        <v>0</v>
      </c>
      <c r="R1195" s="17">
        <v>0</v>
      </c>
    </row>
    <row r="1196" spans="2:18" hidden="1" x14ac:dyDescent="0.3">
      <c r="B1196" t="s">
        <v>308</v>
      </c>
      <c r="C1196" s="17">
        <v>2.9522325702545601E-3</v>
      </c>
      <c r="D1196" s="17">
        <v>4.0652142922959896E-3</v>
      </c>
      <c r="E1196" s="17">
        <v>1.86434846406793E-3</v>
      </c>
      <c r="F1196" s="17"/>
      <c r="G1196" s="17">
        <v>0</v>
      </c>
      <c r="H1196" s="17">
        <v>3.12243874934723E-3</v>
      </c>
      <c r="I1196" s="17">
        <v>0</v>
      </c>
      <c r="J1196" s="17">
        <v>8.2628291319449508E-3</v>
      </c>
      <c r="K1196" s="17">
        <v>3.6624730329087199E-3</v>
      </c>
      <c r="L1196" s="17">
        <v>2.3581566679122799E-3</v>
      </c>
      <c r="M1196" s="17"/>
      <c r="N1196" s="17">
        <v>4.6488437986588801E-3</v>
      </c>
      <c r="O1196" s="17">
        <v>6.1077120733799397E-3</v>
      </c>
      <c r="P1196" s="17">
        <v>0</v>
      </c>
      <c r="Q1196" s="17">
        <v>0</v>
      </c>
      <c r="R1196" s="17">
        <v>0</v>
      </c>
    </row>
    <row r="1197" spans="2:18" hidden="1" x14ac:dyDescent="0.3">
      <c r="B1197" t="s">
        <v>309</v>
      </c>
      <c r="C1197" s="17">
        <v>0</v>
      </c>
      <c r="D1197" s="17">
        <v>0</v>
      </c>
      <c r="E1197" s="17">
        <v>0</v>
      </c>
      <c r="F1197" s="17"/>
      <c r="G1197" s="17">
        <v>0</v>
      </c>
      <c r="H1197" s="17">
        <v>0</v>
      </c>
      <c r="I1197" s="17">
        <v>0</v>
      </c>
      <c r="J1197" s="17">
        <v>0</v>
      </c>
      <c r="K1197" s="17">
        <v>0</v>
      </c>
      <c r="L1197" s="17">
        <v>0</v>
      </c>
      <c r="M1197" s="17"/>
      <c r="N1197" s="17">
        <v>0</v>
      </c>
      <c r="O1197" s="17">
        <v>0</v>
      </c>
      <c r="P1197" s="17">
        <v>0</v>
      </c>
      <c r="Q1197" s="17">
        <v>0</v>
      </c>
      <c r="R1197" s="17">
        <v>0</v>
      </c>
    </row>
    <row r="1198" spans="2:18" hidden="1" x14ac:dyDescent="0.3">
      <c r="B1198" t="s">
        <v>310</v>
      </c>
      <c r="C1198" s="17">
        <v>0</v>
      </c>
      <c r="D1198" s="17">
        <v>0</v>
      </c>
      <c r="E1198" s="17">
        <v>0</v>
      </c>
      <c r="F1198" s="17"/>
      <c r="G1198" s="17">
        <v>0</v>
      </c>
      <c r="H1198" s="17">
        <v>0</v>
      </c>
      <c r="I1198" s="17">
        <v>0</v>
      </c>
      <c r="J1198" s="17">
        <v>0</v>
      </c>
      <c r="K1198" s="17">
        <v>0</v>
      </c>
      <c r="L1198" s="17">
        <v>0</v>
      </c>
      <c r="M1198" s="17"/>
      <c r="N1198" s="17">
        <v>0</v>
      </c>
      <c r="O1198" s="17">
        <v>0</v>
      </c>
      <c r="P1198" s="17">
        <v>0</v>
      </c>
      <c r="Q1198" s="17">
        <v>0</v>
      </c>
      <c r="R1198" s="17">
        <v>0</v>
      </c>
    </row>
    <row r="1199" spans="2:18" hidden="1" x14ac:dyDescent="0.3">
      <c r="B1199" t="s">
        <v>311</v>
      </c>
      <c r="C1199" s="17">
        <v>4.8296581395829098E-4</v>
      </c>
      <c r="D1199" s="17">
        <v>9.7707370674721605E-4</v>
      </c>
      <c r="E1199" s="17">
        <v>0</v>
      </c>
      <c r="F1199" s="17"/>
      <c r="G1199" s="17">
        <v>0</v>
      </c>
      <c r="H1199" s="17">
        <v>0</v>
      </c>
      <c r="I1199" s="17">
        <v>0</v>
      </c>
      <c r="J1199" s="17">
        <v>0</v>
      </c>
      <c r="K1199" s="17">
        <v>0</v>
      </c>
      <c r="L1199" s="17">
        <v>2.3070704126451798E-3</v>
      </c>
      <c r="M1199" s="17"/>
      <c r="N1199" s="17">
        <v>0</v>
      </c>
      <c r="O1199" s="17">
        <v>0</v>
      </c>
      <c r="P1199" s="17">
        <v>0</v>
      </c>
      <c r="Q1199" s="17">
        <v>0</v>
      </c>
      <c r="R1199" s="17">
        <v>0</v>
      </c>
    </row>
    <row r="1200" spans="2:18" hidden="1" x14ac:dyDescent="0.3">
      <c r="B1200" t="s">
        <v>312</v>
      </c>
      <c r="C1200" s="17">
        <v>0</v>
      </c>
      <c r="D1200" s="17">
        <v>0</v>
      </c>
      <c r="E1200" s="17">
        <v>0</v>
      </c>
      <c r="F1200" s="17"/>
      <c r="G1200" s="17">
        <v>0</v>
      </c>
      <c r="H1200" s="17">
        <v>0</v>
      </c>
      <c r="I1200" s="17">
        <v>0</v>
      </c>
      <c r="J1200" s="17">
        <v>0</v>
      </c>
      <c r="K1200" s="17">
        <v>0</v>
      </c>
      <c r="L1200" s="17">
        <v>0</v>
      </c>
      <c r="M1200" s="17"/>
      <c r="N1200" s="17">
        <v>0</v>
      </c>
      <c r="O1200" s="17">
        <v>0</v>
      </c>
      <c r="P1200" s="17">
        <v>0</v>
      </c>
      <c r="Q1200" s="17">
        <v>0</v>
      </c>
      <c r="R1200" s="17">
        <v>0</v>
      </c>
    </row>
    <row r="1201" spans="2:18" hidden="1" x14ac:dyDescent="0.3">
      <c r="B1201" t="s">
        <v>313</v>
      </c>
      <c r="C1201" s="17">
        <v>0</v>
      </c>
      <c r="D1201" s="17">
        <v>0</v>
      </c>
      <c r="E1201" s="17">
        <v>0</v>
      </c>
      <c r="F1201" s="17"/>
      <c r="G1201" s="17">
        <v>0</v>
      </c>
      <c r="H1201" s="17">
        <v>0</v>
      </c>
      <c r="I1201" s="17">
        <v>0</v>
      </c>
      <c r="J1201" s="17">
        <v>0</v>
      </c>
      <c r="K1201" s="17">
        <v>0</v>
      </c>
      <c r="L1201" s="17">
        <v>0</v>
      </c>
      <c r="M1201" s="17"/>
      <c r="N1201" s="17">
        <v>0</v>
      </c>
      <c r="O1201" s="17">
        <v>0</v>
      </c>
      <c r="P1201" s="17">
        <v>0</v>
      </c>
      <c r="Q1201" s="17">
        <v>0</v>
      </c>
      <c r="R1201" s="17">
        <v>0</v>
      </c>
    </row>
    <row r="1202" spans="2:18" hidden="1" x14ac:dyDescent="0.3">
      <c r="B1202" t="s">
        <v>314</v>
      </c>
      <c r="C1202" s="17">
        <v>0</v>
      </c>
      <c r="D1202" s="17">
        <v>0</v>
      </c>
      <c r="E1202" s="17">
        <v>0</v>
      </c>
      <c r="F1202" s="17"/>
      <c r="G1202" s="17">
        <v>0</v>
      </c>
      <c r="H1202" s="17">
        <v>0</v>
      </c>
      <c r="I1202" s="17">
        <v>0</v>
      </c>
      <c r="J1202" s="17">
        <v>0</v>
      </c>
      <c r="K1202" s="17">
        <v>0</v>
      </c>
      <c r="L1202" s="17">
        <v>0</v>
      </c>
      <c r="M1202" s="17"/>
      <c r="N1202" s="17">
        <v>0</v>
      </c>
      <c r="O1202" s="17">
        <v>0</v>
      </c>
      <c r="P1202" s="17">
        <v>0</v>
      </c>
      <c r="Q1202" s="17">
        <v>0</v>
      </c>
      <c r="R1202" s="17">
        <v>0</v>
      </c>
    </row>
    <row r="1203" spans="2:18" hidden="1" x14ac:dyDescent="0.3">
      <c r="B1203" t="s">
        <v>315</v>
      </c>
      <c r="C1203" s="17">
        <v>0</v>
      </c>
      <c r="D1203" s="17">
        <v>0</v>
      </c>
      <c r="E1203" s="17">
        <v>0</v>
      </c>
      <c r="F1203" s="17"/>
      <c r="G1203" s="17">
        <v>0</v>
      </c>
      <c r="H1203" s="17">
        <v>0</v>
      </c>
      <c r="I1203" s="17">
        <v>0</v>
      </c>
      <c r="J1203" s="17">
        <v>0</v>
      </c>
      <c r="K1203" s="17">
        <v>0</v>
      </c>
      <c r="L1203" s="17">
        <v>0</v>
      </c>
      <c r="M1203" s="17"/>
      <c r="N1203" s="17">
        <v>0</v>
      </c>
      <c r="O1203" s="17">
        <v>0</v>
      </c>
      <c r="P1203" s="17">
        <v>0</v>
      </c>
      <c r="Q1203" s="17">
        <v>0</v>
      </c>
      <c r="R1203" s="17">
        <v>0</v>
      </c>
    </row>
    <row r="1204" spans="2:18" hidden="1" x14ac:dyDescent="0.3">
      <c r="B1204" t="s">
        <v>316</v>
      </c>
      <c r="C1204" s="17">
        <v>0</v>
      </c>
      <c r="D1204" s="17">
        <v>0</v>
      </c>
      <c r="E1204" s="17">
        <v>0</v>
      </c>
      <c r="F1204" s="17"/>
      <c r="G1204" s="17">
        <v>0</v>
      </c>
      <c r="H1204" s="17">
        <v>0</v>
      </c>
      <c r="I1204" s="17">
        <v>0</v>
      </c>
      <c r="J1204" s="17">
        <v>0</v>
      </c>
      <c r="K1204" s="17">
        <v>0</v>
      </c>
      <c r="L1204" s="17">
        <v>0</v>
      </c>
      <c r="M1204" s="17"/>
      <c r="N1204" s="17">
        <v>0</v>
      </c>
      <c r="O1204" s="17">
        <v>0</v>
      </c>
      <c r="P1204" s="17">
        <v>0</v>
      </c>
      <c r="Q1204" s="17">
        <v>0</v>
      </c>
      <c r="R1204" s="17">
        <v>0</v>
      </c>
    </row>
    <row r="1205" spans="2:18" hidden="1" x14ac:dyDescent="0.3">
      <c r="B1205" t="s">
        <v>317</v>
      </c>
      <c r="C1205" s="17">
        <v>9.6973993581802003E-4</v>
      </c>
      <c r="D1205" s="17">
        <v>0</v>
      </c>
      <c r="E1205" s="17">
        <v>1.917612342362E-3</v>
      </c>
      <c r="F1205" s="17"/>
      <c r="G1205" s="17">
        <v>0</v>
      </c>
      <c r="H1205" s="17">
        <v>0</v>
      </c>
      <c r="I1205" s="17">
        <v>2.8359394232501602E-3</v>
      </c>
      <c r="J1205" s="17">
        <v>2.8516865218288401E-3</v>
      </c>
      <c r="K1205" s="17">
        <v>0</v>
      </c>
      <c r="L1205" s="17">
        <v>0</v>
      </c>
      <c r="M1205" s="17"/>
      <c r="N1205" s="17">
        <v>0</v>
      </c>
      <c r="O1205" s="17">
        <v>0</v>
      </c>
      <c r="P1205" s="17">
        <v>1.7785183220215899E-3</v>
      </c>
      <c r="Q1205" s="17">
        <v>0</v>
      </c>
      <c r="R1205" s="17">
        <v>0</v>
      </c>
    </row>
    <row r="1206" spans="2:18" hidden="1" x14ac:dyDescent="0.3">
      <c r="B1206" t="s">
        <v>318</v>
      </c>
      <c r="C1206" s="17">
        <v>4.7944933887163698E-4</v>
      </c>
      <c r="D1206" s="17">
        <v>0</v>
      </c>
      <c r="E1206" s="17">
        <v>9.4808714769697099E-4</v>
      </c>
      <c r="F1206" s="17"/>
      <c r="G1206" s="17">
        <v>0</v>
      </c>
      <c r="H1206" s="17">
        <v>2.8134604270425899E-3</v>
      </c>
      <c r="I1206" s="17">
        <v>0</v>
      </c>
      <c r="J1206" s="17">
        <v>0</v>
      </c>
      <c r="K1206" s="17">
        <v>0</v>
      </c>
      <c r="L1206" s="17">
        <v>0</v>
      </c>
      <c r="M1206" s="17"/>
      <c r="N1206" s="17">
        <v>0</v>
      </c>
      <c r="O1206" s="17">
        <v>2.0473184771363701E-3</v>
      </c>
      <c r="P1206" s="17">
        <v>0</v>
      </c>
      <c r="Q1206" s="17">
        <v>0</v>
      </c>
      <c r="R1206" s="17">
        <v>0</v>
      </c>
    </row>
    <row r="1207" spans="2:18" hidden="1" x14ac:dyDescent="0.3">
      <c r="B1207" t="s">
        <v>319</v>
      </c>
      <c r="C1207" s="17">
        <v>0</v>
      </c>
      <c r="D1207" s="17">
        <v>0</v>
      </c>
      <c r="E1207" s="17">
        <v>0</v>
      </c>
      <c r="F1207" s="17"/>
      <c r="G1207" s="17">
        <v>0</v>
      </c>
      <c r="H1207" s="17">
        <v>0</v>
      </c>
      <c r="I1207" s="17">
        <v>0</v>
      </c>
      <c r="J1207" s="17">
        <v>0</v>
      </c>
      <c r="K1207" s="17">
        <v>0</v>
      </c>
      <c r="L1207" s="17">
        <v>0</v>
      </c>
      <c r="M1207" s="17"/>
      <c r="N1207" s="17">
        <v>0</v>
      </c>
      <c r="O1207" s="17">
        <v>0</v>
      </c>
      <c r="P1207" s="17">
        <v>0</v>
      </c>
      <c r="Q1207" s="17">
        <v>0</v>
      </c>
      <c r="R1207" s="17">
        <v>0</v>
      </c>
    </row>
    <row r="1208" spans="2:18" hidden="1" x14ac:dyDescent="0.3">
      <c r="B1208" t="s">
        <v>320</v>
      </c>
      <c r="C1208" s="17">
        <v>0</v>
      </c>
      <c r="D1208" s="17">
        <v>0</v>
      </c>
      <c r="E1208" s="17">
        <v>0</v>
      </c>
      <c r="F1208" s="17"/>
      <c r="G1208" s="17">
        <v>0</v>
      </c>
      <c r="H1208" s="17">
        <v>0</v>
      </c>
      <c r="I1208" s="17">
        <v>0</v>
      </c>
      <c r="J1208" s="17">
        <v>0</v>
      </c>
      <c r="K1208" s="17">
        <v>0</v>
      </c>
      <c r="L1208" s="17">
        <v>0</v>
      </c>
      <c r="M1208" s="17"/>
      <c r="N1208" s="17">
        <v>0</v>
      </c>
      <c r="O1208" s="17">
        <v>0</v>
      </c>
      <c r="P1208" s="17">
        <v>0</v>
      </c>
      <c r="Q1208" s="17">
        <v>0</v>
      </c>
      <c r="R1208" s="17">
        <v>0</v>
      </c>
    </row>
    <row r="1209" spans="2:18" hidden="1" x14ac:dyDescent="0.3">
      <c r="B1209" t="s">
        <v>321</v>
      </c>
      <c r="C1209" s="17">
        <v>9.6434368135661305E-4</v>
      </c>
      <c r="D1209" s="17">
        <v>1.9509348862582899E-3</v>
      </c>
      <c r="E1209" s="17">
        <v>0</v>
      </c>
      <c r="F1209" s="17"/>
      <c r="G1209" s="17">
        <v>3.4136886504593901E-3</v>
      </c>
      <c r="H1209" s="17">
        <v>0</v>
      </c>
      <c r="I1209" s="17">
        <v>0</v>
      </c>
      <c r="J1209" s="17">
        <v>2.87936752372357E-3</v>
      </c>
      <c r="K1209" s="17">
        <v>0</v>
      </c>
      <c r="L1209" s="17">
        <v>0</v>
      </c>
      <c r="M1209" s="17"/>
      <c r="N1209" s="17">
        <v>0</v>
      </c>
      <c r="O1209" s="17">
        <v>0</v>
      </c>
      <c r="P1209" s="17">
        <v>0</v>
      </c>
      <c r="Q1209" s="17">
        <v>0</v>
      </c>
      <c r="R1209" s="17">
        <v>0</v>
      </c>
    </row>
    <row r="1210" spans="2:18" hidden="1" x14ac:dyDescent="0.3">
      <c r="B1210" t="s">
        <v>322</v>
      </c>
      <c r="C1210" s="17">
        <v>1.1672667829155801E-2</v>
      </c>
      <c r="D1210" s="17">
        <v>1.3581912578872399E-2</v>
      </c>
      <c r="E1210" s="17">
        <v>9.8064763393016698E-3</v>
      </c>
      <c r="F1210" s="17"/>
      <c r="G1210" s="17">
        <v>1.3721152831001599E-2</v>
      </c>
      <c r="H1210" s="17">
        <v>1.3104820840322599E-2</v>
      </c>
      <c r="I1210" s="17">
        <v>2.0601381587507499E-2</v>
      </c>
      <c r="J1210" s="17">
        <v>1.18973067752292E-2</v>
      </c>
      <c r="K1210" s="17">
        <v>0</v>
      </c>
      <c r="L1210" s="17">
        <v>9.5568830698470192E-3</v>
      </c>
      <c r="M1210" s="17"/>
      <c r="N1210" s="17">
        <v>1.1560061742323499E-2</v>
      </c>
      <c r="O1210" s="17">
        <v>1.34223762807605E-2</v>
      </c>
      <c r="P1210" s="17">
        <v>1.1618545648340301E-2</v>
      </c>
      <c r="Q1210" s="17">
        <v>3.8315763790601402E-3</v>
      </c>
      <c r="R1210" s="17">
        <v>2.59762216763481E-2</v>
      </c>
    </row>
    <row r="1211" spans="2:18" hidden="1" x14ac:dyDescent="0.3">
      <c r="B1211" t="s">
        <v>323</v>
      </c>
      <c r="C1211" s="17">
        <v>6.5807711876397904E-2</v>
      </c>
      <c r="D1211" s="17">
        <v>6.5614893020490006E-2</v>
      </c>
      <c r="E1211" s="17">
        <v>6.5996182688237107E-2</v>
      </c>
      <c r="F1211" s="17"/>
      <c r="G1211" s="17">
        <v>9.4256655634796502E-2</v>
      </c>
      <c r="H1211" s="17">
        <v>4.92064891472868E-2</v>
      </c>
      <c r="I1211" s="17">
        <v>6.5432826562789204E-2</v>
      </c>
      <c r="J1211" s="17">
        <v>6.3263843398012706E-2</v>
      </c>
      <c r="K1211" s="17">
        <v>6.9032578173523804E-2</v>
      </c>
      <c r="L1211" s="17">
        <v>6.0715274532353897E-2</v>
      </c>
      <c r="M1211" s="17"/>
      <c r="N1211" s="17">
        <v>8.1534214815658798E-2</v>
      </c>
      <c r="O1211" s="17">
        <v>7.0103223839388606E-2</v>
      </c>
      <c r="P1211" s="17">
        <v>4.5990997655925403E-2</v>
      </c>
      <c r="Q1211" s="17">
        <v>5.6288403796728302E-2</v>
      </c>
      <c r="R1211" s="17">
        <v>2.9934737369577798E-2</v>
      </c>
    </row>
    <row r="1212" spans="2:18" hidden="1" x14ac:dyDescent="0.3">
      <c r="B1212" t="s">
        <v>324</v>
      </c>
      <c r="C1212" s="17">
        <v>6.5959665837475506E-2</v>
      </c>
      <c r="D1212" s="17">
        <v>5.1482464560053703E-2</v>
      </c>
      <c r="E1212" s="17">
        <v>8.0110407812720205E-2</v>
      </c>
      <c r="F1212" s="17"/>
      <c r="G1212" s="17">
        <v>5.1353781701043301E-2</v>
      </c>
      <c r="H1212" s="17">
        <v>6.4235509561465301E-2</v>
      </c>
      <c r="I1212" s="17">
        <v>4.5334458034030203E-2</v>
      </c>
      <c r="J1212" s="17">
        <v>8.1333138498364599E-2</v>
      </c>
      <c r="K1212" s="17">
        <v>6.0762909746219201E-2</v>
      </c>
      <c r="L1212" s="17">
        <v>8.47532506220013E-2</v>
      </c>
      <c r="M1212" s="17"/>
      <c r="N1212" s="17">
        <v>7.2009391889911595E-2</v>
      </c>
      <c r="O1212" s="17">
        <v>6.1858815957238897E-2</v>
      </c>
      <c r="P1212" s="17">
        <v>4.72403900822322E-2</v>
      </c>
      <c r="Q1212" s="17">
        <v>5.74093638515005E-2</v>
      </c>
      <c r="R1212" s="17">
        <v>0.11340116072187199</v>
      </c>
    </row>
    <row r="1213" spans="2:18" hidden="1" x14ac:dyDescent="0.3">
      <c r="B1213" t="s">
        <v>325</v>
      </c>
      <c r="C1213" s="17">
        <v>0</v>
      </c>
      <c r="D1213" s="17">
        <v>0</v>
      </c>
      <c r="E1213" s="17">
        <v>0</v>
      </c>
      <c r="F1213" s="17"/>
      <c r="G1213" s="17">
        <v>0</v>
      </c>
      <c r="H1213" s="17">
        <v>0</v>
      </c>
      <c r="I1213" s="17">
        <v>0</v>
      </c>
      <c r="J1213" s="17">
        <v>0</v>
      </c>
      <c r="K1213" s="17">
        <v>0</v>
      </c>
      <c r="L1213" s="17">
        <v>0</v>
      </c>
      <c r="M1213" s="17"/>
      <c r="N1213" s="17">
        <v>0</v>
      </c>
      <c r="O1213" s="17">
        <v>0</v>
      </c>
      <c r="P1213" s="17">
        <v>0</v>
      </c>
      <c r="Q1213" s="17">
        <v>0</v>
      </c>
      <c r="R1213" s="17">
        <v>0</v>
      </c>
    </row>
    <row r="1214" spans="2:18" hidden="1" x14ac:dyDescent="0.3">
      <c r="B1214" t="s">
        <v>326</v>
      </c>
      <c r="C1214" s="17">
        <v>0</v>
      </c>
      <c r="D1214" s="17">
        <v>0</v>
      </c>
      <c r="E1214" s="17">
        <v>0</v>
      </c>
      <c r="F1214" s="17"/>
      <c r="G1214" s="17">
        <v>0</v>
      </c>
      <c r="H1214" s="17">
        <v>0</v>
      </c>
      <c r="I1214" s="17">
        <v>0</v>
      </c>
      <c r="J1214" s="17">
        <v>0</v>
      </c>
      <c r="K1214" s="17">
        <v>0</v>
      </c>
      <c r="L1214" s="17">
        <v>0</v>
      </c>
      <c r="M1214" s="17"/>
      <c r="N1214" s="17">
        <v>0</v>
      </c>
      <c r="O1214" s="17">
        <v>0</v>
      </c>
      <c r="P1214" s="17">
        <v>0</v>
      </c>
      <c r="Q1214" s="17">
        <v>0</v>
      </c>
      <c r="R1214" s="17">
        <v>0</v>
      </c>
    </row>
    <row r="1215" spans="2:18" hidden="1" x14ac:dyDescent="0.3">
      <c r="B1215" t="s">
        <v>327</v>
      </c>
      <c r="C1215" s="17">
        <v>5.2834233020336899E-4</v>
      </c>
      <c r="D1215" s="17">
        <v>0</v>
      </c>
      <c r="E1215" s="17">
        <v>1.04477059876433E-3</v>
      </c>
      <c r="F1215" s="17"/>
      <c r="G1215" s="17">
        <v>0</v>
      </c>
      <c r="H1215" s="17">
        <v>0</v>
      </c>
      <c r="I1215" s="17">
        <v>3.1033536846455899E-3</v>
      </c>
      <c r="J1215" s="17">
        <v>0</v>
      </c>
      <c r="K1215" s="17">
        <v>0</v>
      </c>
      <c r="L1215" s="17">
        <v>0</v>
      </c>
      <c r="M1215" s="17"/>
      <c r="N1215" s="17">
        <v>0</v>
      </c>
      <c r="O1215" s="17">
        <v>0</v>
      </c>
      <c r="P1215" s="17">
        <v>1.946223301741E-3</v>
      </c>
      <c r="Q1215" s="17">
        <v>0</v>
      </c>
      <c r="R1215" s="17">
        <v>0</v>
      </c>
    </row>
    <row r="1216" spans="2:18" hidden="1" x14ac:dyDescent="0.3">
      <c r="B1216" t="s">
        <v>328</v>
      </c>
      <c r="C1216" s="17">
        <v>0</v>
      </c>
      <c r="D1216" s="17">
        <v>0</v>
      </c>
      <c r="E1216" s="17">
        <v>0</v>
      </c>
      <c r="F1216" s="17"/>
      <c r="G1216" s="17">
        <v>0</v>
      </c>
      <c r="H1216" s="17">
        <v>0</v>
      </c>
      <c r="I1216" s="17">
        <v>0</v>
      </c>
      <c r="J1216" s="17">
        <v>0</v>
      </c>
      <c r="K1216" s="17">
        <v>0</v>
      </c>
      <c r="L1216" s="17">
        <v>0</v>
      </c>
      <c r="M1216" s="17"/>
      <c r="N1216" s="17">
        <v>0</v>
      </c>
      <c r="O1216" s="17">
        <v>0</v>
      </c>
      <c r="P1216" s="17">
        <v>0</v>
      </c>
      <c r="Q1216" s="17">
        <v>0</v>
      </c>
      <c r="R1216" s="17">
        <v>0</v>
      </c>
    </row>
    <row r="1217" spans="2:18" hidden="1" x14ac:dyDescent="0.3">
      <c r="B1217" t="s">
        <v>329</v>
      </c>
      <c r="C1217" s="17">
        <v>0</v>
      </c>
      <c r="D1217" s="17">
        <v>0</v>
      </c>
      <c r="E1217" s="17">
        <v>0</v>
      </c>
      <c r="F1217" s="17"/>
      <c r="G1217" s="17">
        <v>0</v>
      </c>
      <c r="H1217" s="17">
        <v>0</v>
      </c>
      <c r="I1217" s="17">
        <v>0</v>
      </c>
      <c r="J1217" s="17">
        <v>0</v>
      </c>
      <c r="K1217" s="17">
        <v>0</v>
      </c>
      <c r="L1217" s="17">
        <v>0</v>
      </c>
      <c r="M1217" s="17"/>
      <c r="N1217" s="17">
        <v>0</v>
      </c>
      <c r="O1217" s="17">
        <v>0</v>
      </c>
      <c r="P1217" s="17">
        <v>0</v>
      </c>
      <c r="Q1217" s="17">
        <v>0</v>
      </c>
      <c r="R1217" s="17">
        <v>0</v>
      </c>
    </row>
    <row r="1218" spans="2:18" hidden="1" x14ac:dyDescent="0.3">
      <c r="B1218" t="s">
        <v>330</v>
      </c>
      <c r="C1218" s="17">
        <v>4.8120691339801301E-4</v>
      </c>
      <c r="D1218" s="17">
        <v>0</v>
      </c>
      <c r="E1218" s="17">
        <v>9.5156266363677496E-4</v>
      </c>
      <c r="F1218" s="17"/>
      <c r="G1218" s="17">
        <v>0</v>
      </c>
      <c r="H1218" s="17">
        <v>0</v>
      </c>
      <c r="I1218" s="17">
        <v>0</v>
      </c>
      <c r="J1218" s="17">
        <v>2.8182009134390599E-3</v>
      </c>
      <c r="K1218" s="17">
        <v>0</v>
      </c>
      <c r="L1218" s="17">
        <v>0</v>
      </c>
      <c r="M1218" s="17"/>
      <c r="N1218" s="17">
        <v>2.2601074282273801E-3</v>
      </c>
      <c r="O1218" s="17">
        <v>0</v>
      </c>
      <c r="P1218" s="17">
        <v>0</v>
      </c>
      <c r="Q1218" s="17">
        <v>0</v>
      </c>
      <c r="R1218" s="17">
        <v>0</v>
      </c>
    </row>
    <row r="1219" spans="2:18" hidden="1" x14ac:dyDescent="0.3">
      <c r="B1219" t="s">
        <v>331</v>
      </c>
      <c r="C1219" s="17">
        <v>0</v>
      </c>
      <c r="D1219" s="17">
        <v>0</v>
      </c>
      <c r="E1219" s="17">
        <v>0</v>
      </c>
      <c r="F1219" s="17"/>
      <c r="G1219" s="17">
        <v>0</v>
      </c>
      <c r="H1219" s="17">
        <v>0</v>
      </c>
      <c r="I1219" s="17">
        <v>0</v>
      </c>
      <c r="J1219" s="17">
        <v>0</v>
      </c>
      <c r="K1219" s="17">
        <v>0</v>
      </c>
      <c r="L1219" s="17">
        <v>0</v>
      </c>
      <c r="M1219" s="17"/>
      <c r="N1219" s="17">
        <v>0</v>
      </c>
      <c r="O1219" s="17">
        <v>0</v>
      </c>
      <c r="P1219" s="17">
        <v>0</v>
      </c>
      <c r="Q1219" s="17">
        <v>0</v>
      </c>
      <c r="R1219" s="17">
        <v>0</v>
      </c>
    </row>
    <row r="1220" spans="2:18" hidden="1" x14ac:dyDescent="0.3">
      <c r="B1220" t="s">
        <v>332</v>
      </c>
      <c r="C1220" s="17">
        <v>0</v>
      </c>
      <c r="D1220" s="17">
        <v>0</v>
      </c>
      <c r="E1220" s="17">
        <v>0</v>
      </c>
      <c r="F1220" s="17"/>
      <c r="G1220" s="17">
        <v>0</v>
      </c>
      <c r="H1220" s="17">
        <v>0</v>
      </c>
      <c r="I1220" s="17">
        <v>0</v>
      </c>
      <c r="J1220" s="17">
        <v>0</v>
      </c>
      <c r="K1220" s="17">
        <v>0</v>
      </c>
      <c r="L1220" s="17">
        <v>0</v>
      </c>
      <c r="M1220" s="17"/>
      <c r="N1220" s="17">
        <v>0</v>
      </c>
      <c r="O1220" s="17">
        <v>0</v>
      </c>
      <c r="P1220" s="17">
        <v>0</v>
      </c>
      <c r="Q1220" s="17">
        <v>0</v>
      </c>
      <c r="R1220" s="17">
        <v>0</v>
      </c>
    </row>
    <row r="1221" spans="2:18" hidden="1" x14ac:dyDescent="0.3">
      <c r="C1221" s="17"/>
      <c r="D1221" s="17"/>
      <c r="E1221" s="17"/>
      <c r="F1221" s="17"/>
      <c r="G1221" s="17"/>
      <c r="H1221" s="17"/>
      <c r="I1221" s="17"/>
      <c r="J1221" s="17"/>
      <c r="K1221" s="17"/>
      <c r="L1221" s="17"/>
      <c r="M1221" s="17"/>
      <c r="N1221" s="17"/>
      <c r="O1221" s="17"/>
      <c r="P1221" s="17"/>
      <c r="Q1221" s="17"/>
      <c r="R1221" s="17"/>
    </row>
    <row r="1222" spans="2:18" x14ac:dyDescent="0.3">
      <c r="B1222" s="6" t="s">
        <v>359</v>
      </c>
      <c r="C1222" s="17"/>
      <c r="D1222" s="17"/>
      <c r="E1222" s="17"/>
      <c r="F1222" s="17"/>
      <c r="G1222" s="17"/>
      <c r="H1222" s="17"/>
      <c r="I1222" s="17"/>
      <c r="J1222" s="17"/>
      <c r="K1222" s="17"/>
      <c r="L1222" s="17"/>
      <c r="M1222" s="17"/>
      <c r="N1222" s="17"/>
      <c r="O1222" s="17"/>
      <c r="P1222" s="17"/>
      <c r="Q1222" s="17"/>
      <c r="R1222" s="17"/>
    </row>
    <row r="1223" spans="2:18" x14ac:dyDescent="0.3">
      <c r="B1223" s="24" t="s">
        <v>49</v>
      </c>
      <c r="C1223" s="17"/>
      <c r="D1223" s="17"/>
      <c r="E1223" s="17"/>
      <c r="F1223" s="17"/>
      <c r="G1223" s="17"/>
      <c r="H1223" s="17"/>
      <c r="I1223" s="17"/>
      <c r="J1223" s="17"/>
      <c r="K1223" s="17"/>
      <c r="L1223" s="17"/>
      <c r="M1223" s="17"/>
      <c r="N1223" s="17"/>
      <c r="O1223" s="17"/>
      <c r="P1223" s="17"/>
      <c r="Q1223" s="17"/>
      <c r="R1223" s="17"/>
    </row>
    <row r="1224" spans="2:18" x14ac:dyDescent="0.3">
      <c r="B1224" t="s">
        <v>354</v>
      </c>
      <c r="C1224" s="17">
        <v>0.119730637781781</v>
      </c>
      <c r="D1224" s="17">
        <v>0.13909112710949101</v>
      </c>
      <c r="E1224" s="17">
        <v>0.100806725366598</v>
      </c>
      <c r="F1224" s="17"/>
      <c r="G1224" s="17">
        <v>9.5729549581923506E-2</v>
      </c>
      <c r="H1224" s="17">
        <v>0.17818775466294001</v>
      </c>
      <c r="I1224" s="17">
        <v>0.133834127386985</v>
      </c>
      <c r="J1224" s="17">
        <v>0.11498188854491</v>
      </c>
      <c r="K1224" s="17">
        <v>0.122287084442985</v>
      </c>
      <c r="L1224" s="17">
        <v>7.8704129959085906E-2</v>
      </c>
      <c r="M1224" s="17"/>
      <c r="N1224" s="17">
        <v>0.102997646282366</v>
      </c>
      <c r="O1224" s="17">
        <v>9.0381712722694199E-2</v>
      </c>
      <c r="P1224" s="17">
        <v>0.138101491514868</v>
      </c>
      <c r="Q1224" s="17">
        <v>0.15692885042764301</v>
      </c>
      <c r="R1224" s="17">
        <v>0.29121370439322503</v>
      </c>
    </row>
    <row r="1225" spans="2:18" x14ac:dyDescent="0.3">
      <c r="B1225" t="s">
        <v>355</v>
      </c>
      <c r="C1225" s="17">
        <v>0.47704769579039802</v>
      </c>
      <c r="D1225" s="17">
        <v>0.45970861154634102</v>
      </c>
      <c r="E1225" s="17">
        <v>0.49399578558502899</v>
      </c>
      <c r="F1225" s="17"/>
      <c r="G1225" s="17">
        <v>0.55745510232100104</v>
      </c>
      <c r="H1225" s="17">
        <v>0.52101058690239699</v>
      </c>
      <c r="I1225" s="17">
        <v>0.512146288399705</v>
      </c>
      <c r="J1225" s="17">
        <v>0.48245943613553</v>
      </c>
      <c r="K1225" s="17">
        <v>0.43786540401759499</v>
      </c>
      <c r="L1225" s="17">
        <v>0.38146520932104699</v>
      </c>
      <c r="M1225" s="17"/>
      <c r="N1225" s="17">
        <v>0.42541810744872199</v>
      </c>
      <c r="O1225" s="17">
        <v>0.46984989637952101</v>
      </c>
      <c r="P1225" s="17">
        <v>0.53367514559041396</v>
      </c>
      <c r="Q1225" s="17">
        <v>0.54750404806895103</v>
      </c>
      <c r="R1225" s="17">
        <v>0.33576985710547202</v>
      </c>
    </row>
    <row r="1226" spans="2:18" x14ac:dyDescent="0.3">
      <c r="B1226" t="s">
        <v>346</v>
      </c>
      <c r="C1226" s="17">
        <v>0.297849806960993</v>
      </c>
      <c r="D1226" s="17">
        <v>0.28177147736859998</v>
      </c>
      <c r="E1226" s="17">
        <v>0.31356557198318302</v>
      </c>
      <c r="F1226" s="17"/>
      <c r="G1226" s="17">
        <v>0.19298982469144901</v>
      </c>
      <c r="H1226" s="17">
        <v>0.183396410262361</v>
      </c>
      <c r="I1226" s="17">
        <v>0.23386029184870399</v>
      </c>
      <c r="J1226" s="17">
        <v>0.32002443898342797</v>
      </c>
      <c r="K1226" s="17">
        <v>0.34709654787504002</v>
      </c>
      <c r="L1226" s="17">
        <v>0.46121553252286002</v>
      </c>
      <c r="M1226" s="17"/>
      <c r="N1226" s="17">
        <v>0.34531575433565398</v>
      </c>
      <c r="O1226" s="17">
        <v>0.32506345964515598</v>
      </c>
      <c r="P1226" s="17">
        <v>0.242020102301268</v>
      </c>
      <c r="Q1226" s="17">
        <v>0.19544125697279299</v>
      </c>
      <c r="R1226" s="17">
        <v>0.25460538383595899</v>
      </c>
    </row>
    <row r="1227" spans="2:18" x14ac:dyDescent="0.3">
      <c r="B1227" t="s">
        <v>356</v>
      </c>
      <c r="C1227" s="17">
        <v>9.3671035484486395E-2</v>
      </c>
      <c r="D1227" s="17">
        <v>0.103708166364492</v>
      </c>
      <c r="E1227" s="17">
        <v>8.3860240805805106E-2</v>
      </c>
      <c r="F1227" s="17"/>
      <c r="G1227" s="17">
        <v>0.15026074630973801</v>
      </c>
      <c r="H1227" s="17">
        <v>0.11140140406865701</v>
      </c>
      <c r="I1227" s="17">
        <v>0.105607893364113</v>
      </c>
      <c r="J1227" s="17">
        <v>7.3971670111644003E-2</v>
      </c>
      <c r="K1227" s="17">
        <v>6.5670771450873799E-2</v>
      </c>
      <c r="L1227" s="17">
        <v>6.6995917325236298E-2</v>
      </c>
      <c r="M1227" s="17"/>
      <c r="N1227" s="17">
        <v>0.112762572299687</v>
      </c>
      <c r="O1227" s="17">
        <v>0.110708821930072</v>
      </c>
      <c r="P1227" s="17">
        <v>7.6919322782573199E-2</v>
      </c>
      <c r="Q1227" s="17">
        <v>9.2169293701160004E-2</v>
      </c>
      <c r="R1227" s="17">
        <v>8.9960299504676794E-2</v>
      </c>
    </row>
    <row r="1228" spans="2:18" x14ac:dyDescent="0.3">
      <c r="B1228" t="s">
        <v>357</v>
      </c>
      <c r="C1228" s="17">
        <v>1.17008239823411E-2</v>
      </c>
      <c r="D1228" s="17">
        <v>1.5720617611075599E-2</v>
      </c>
      <c r="E1228" s="17">
        <v>7.7716762593851704E-3</v>
      </c>
      <c r="F1228" s="17"/>
      <c r="G1228" s="17">
        <v>3.56477709588806E-3</v>
      </c>
      <c r="H1228" s="17">
        <v>6.0038441036457998E-3</v>
      </c>
      <c r="I1228" s="17">
        <v>1.4551399000494099E-2</v>
      </c>
      <c r="J1228" s="17">
        <v>8.5625662244875594E-3</v>
      </c>
      <c r="K1228" s="17">
        <v>2.70801922135053E-2</v>
      </c>
      <c r="L1228" s="17">
        <v>1.1619210871770799E-2</v>
      </c>
      <c r="M1228" s="17"/>
      <c r="N1228" s="17">
        <v>1.3505919633570699E-2</v>
      </c>
      <c r="O1228" s="17">
        <v>3.9961093225560698E-3</v>
      </c>
      <c r="P1228" s="17">
        <v>9.2839378108772498E-3</v>
      </c>
      <c r="Q1228" s="17">
        <v>7.9565508294528794E-3</v>
      </c>
      <c r="R1228" s="17">
        <v>2.84507551606679E-2</v>
      </c>
    </row>
    <row r="1229" spans="2:18" x14ac:dyDescent="0.3">
      <c r="C1229" s="17"/>
      <c r="D1229" s="17"/>
      <c r="E1229" s="17"/>
      <c r="F1229" s="17"/>
      <c r="G1229" s="17"/>
      <c r="H1229" s="17"/>
      <c r="I1229" s="17"/>
      <c r="J1229" s="17"/>
      <c r="K1229" s="17"/>
      <c r="L1229" s="17"/>
      <c r="M1229" s="17"/>
      <c r="N1229" s="17"/>
      <c r="O1229" s="17"/>
      <c r="P1229" s="17"/>
      <c r="Q1229" s="17"/>
      <c r="R1229" s="17"/>
    </row>
    <row r="1230" spans="2:18" x14ac:dyDescent="0.3">
      <c r="B1230" s="6" t="s">
        <v>360</v>
      </c>
      <c r="C1230" s="17"/>
      <c r="D1230" s="17"/>
      <c r="E1230" s="17"/>
      <c r="F1230" s="17"/>
      <c r="G1230" s="17"/>
      <c r="H1230" s="17"/>
      <c r="I1230" s="17"/>
      <c r="J1230" s="17"/>
      <c r="K1230" s="17"/>
      <c r="L1230" s="17"/>
      <c r="M1230" s="17"/>
      <c r="N1230" s="17"/>
      <c r="O1230" s="17"/>
      <c r="P1230" s="17"/>
      <c r="Q1230" s="17"/>
      <c r="R1230" s="17"/>
    </row>
    <row r="1231" spans="2:18" x14ac:dyDescent="0.3">
      <c r="B1231" s="24" t="s">
        <v>49</v>
      </c>
      <c r="C1231" s="17"/>
      <c r="D1231" s="17"/>
      <c r="E1231" s="17"/>
      <c r="F1231" s="17"/>
      <c r="G1231" s="17"/>
      <c r="H1231" s="17"/>
      <c r="I1231" s="17"/>
      <c r="J1231" s="17"/>
      <c r="K1231" s="17"/>
      <c r="L1231" s="17"/>
      <c r="M1231" s="17"/>
      <c r="N1231" s="17"/>
      <c r="O1231" s="17"/>
      <c r="P1231" s="17"/>
      <c r="Q1231" s="17"/>
      <c r="R1231" s="17"/>
    </row>
    <row r="1232" spans="2:18" x14ac:dyDescent="0.3">
      <c r="B1232" t="s">
        <v>354</v>
      </c>
      <c r="C1232" s="17">
        <v>0.19069636400375101</v>
      </c>
      <c r="D1232" s="17">
        <v>0.22311644036164299</v>
      </c>
      <c r="E1232" s="17">
        <v>0.159007356814651</v>
      </c>
      <c r="F1232" s="17"/>
      <c r="G1232" s="17">
        <v>0.14440573097186399</v>
      </c>
      <c r="H1232" s="17">
        <v>0.241357121688691</v>
      </c>
      <c r="I1232" s="17">
        <v>0.20204822356598301</v>
      </c>
      <c r="J1232" s="17">
        <v>0.1994322629927</v>
      </c>
      <c r="K1232" s="17">
        <v>0.20999063354244499</v>
      </c>
      <c r="L1232" s="17">
        <v>0.15074312675664001</v>
      </c>
      <c r="M1232" s="17"/>
      <c r="N1232" s="17">
        <v>0.16563726634116499</v>
      </c>
      <c r="O1232" s="17">
        <v>0.17898766405497099</v>
      </c>
      <c r="P1232" s="17">
        <v>0.23012444230312501</v>
      </c>
      <c r="Q1232" s="17">
        <v>0.21916714623134501</v>
      </c>
      <c r="R1232" s="17">
        <v>0.193373258548698</v>
      </c>
    </row>
    <row r="1233" spans="2:18" x14ac:dyDescent="0.3">
      <c r="B1233" t="s">
        <v>355</v>
      </c>
      <c r="C1233" s="17">
        <v>0.479578907978367</v>
      </c>
      <c r="D1233" s="17">
        <v>0.47220284200642998</v>
      </c>
      <c r="E1233" s="17">
        <v>0.48678864447101799</v>
      </c>
      <c r="F1233" s="17"/>
      <c r="G1233" s="17">
        <v>0.46677357366509398</v>
      </c>
      <c r="H1233" s="17">
        <v>0.47700123547506601</v>
      </c>
      <c r="I1233" s="17">
        <v>0.467092169653964</v>
      </c>
      <c r="J1233" s="17">
        <v>0.50885872942291599</v>
      </c>
      <c r="K1233" s="17">
        <v>0.43609702821774199</v>
      </c>
      <c r="L1233" s="17">
        <v>0.50566077799905296</v>
      </c>
      <c r="M1233" s="17"/>
      <c r="N1233" s="17">
        <v>0.44569327490414501</v>
      </c>
      <c r="O1233" s="17">
        <v>0.45213968651744701</v>
      </c>
      <c r="P1233" s="17">
        <v>0.49663563229517799</v>
      </c>
      <c r="Q1233" s="17">
        <v>0.574011221705506</v>
      </c>
      <c r="R1233" s="17">
        <v>0.451789719749287</v>
      </c>
    </row>
    <row r="1234" spans="2:18" x14ac:dyDescent="0.3">
      <c r="B1234" t="s">
        <v>346</v>
      </c>
      <c r="C1234" s="17">
        <v>0.21894618581981701</v>
      </c>
      <c r="D1234" s="17">
        <v>0.192261119991568</v>
      </c>
      <c r="E1234" s="17">
        <v>0.24502950633818801</v>
      </c>
      <c r="F1234" s="17"/>
      <c r="G1234" s="17">
        <v>0.21268136159076401</v>
      </c>
      <c r="H1234" s="17">
        <v>0.15678976997225599</v>
      </c>
      <c r="I1234" s="17">
        <v>0.209530254336217</v>
      </c>
      <c r="J1234" s="17">
        <v>0.20067069106617999</v>
      </c>
      <c r="K1234" s="17">
        <v>0.248732870341764</v>
      </c>
      <c r="L1234" s="17">
        <v>0.27622110163081698</v>
      </c>
      <c r="M1234" s="17"/>
      <c r="N1234" s="17">
        <v>0.24112914882796599</v>
      </c>
      <c r="O1234" s="17">
        <v>0.26964386158999798</v>
      </c>
      <c r="P1234" s="17">
        <v>0.185688806649319</v>
      </c>
      <c r="Q1234" s="17">
        <v>9.7931730224876098E-2</v>
      </c>
      <c r="R1234" s="17">
        <v>0.26487672219733799</v>
      </c>
    </row>
    <row r="1235" spans="2:18" x14ac:dyDescent="0.3">
      <c r="B1235" t="s">
        <v>356</v>
      </c>
      <c r="C1235" s="17">
        <v>9.5367472787523805E-2</v>
      </c>
      <c r="D1235" s="17">
        <v>9.3177115696655599E-2</v>
      </c>
      <c r="E1235" s="17">
        <v>9.7508437566045103E-2</v>
      </c>
      <c r="F1235" s="17"/>
      <c r="G1235" s="17">
        <v>0.15899673224856001</v>
      </c>
      <c r="H1235" s="17">
        <v>0.10709330990029201</v>
      </c>
      <c r="I1235" s="17">
        <v>0.111926802397912</v>
      </c>
      <c r="J1235" s="17">
        <v>7.9421957287197406E-2</v>
      </c>
      <c r="K1235" s="17">
        <v>7.7096741790675799E-2</v>
      </c>
      <c r="L1235" s="17">
        <v>5.5559971020273699E-2</v>
      </c>
      <c r="M1235" s="17"/>
      <c r="N1235" s="17">
        <v>0.12435370273591601</v>
      </c>
      <c r="O1235" s="17">
        <v>9.4932907516322398E-2</v>
      </c>
      <c r="P1235" s="17">
        <v>7.6756052877562694E-2</v>
      </c>
      <c r="Q1235" s="17">
        <v>8.8477433441041503E-2</v>
      </c>
      <c r="R1235" s="17">
        <v>8.9960299504676794E-2</v>
      </c>
    </row>
    <row r="1236" spans="2:18" x14ac:dyDescent="0.3">
      <c r="B1236" t="s">
        <v>357</v>
      </c>
      <c r="C1236" s="17">
        <v>1.5411069410541101E-2</v>
      </c>
      <c r="D1236" s="17">
        <v>1.9242481943703101E-2</v>
      </c>
      <c r="E1236" s="17">
        <v>1.1666054810098201E-2</v>
      </c>
      <c r="F1236" s="17"/>
      <c r="G1236" s="17">
        <v>1.7142601523718101E-2</v>
      </c>
      <c r="H1236" s="17">
        <v>1.77585629636943E-2</v>
      </c>
      <c r="I1236" s="17">
        <v>9.4025500459236598E-3</v>
      </c>
      <c r="J1236" s="17">
        <v>1.16163592310076E-2</v>
      </c>
      <c r="K1236" s="17">
        <v>2.80827261073738E-2</v>
      </c>
      <c r="L1236" s="17">
        <v>1.1815022593215299E-2</v>
      </c>
      <c r="M1236" s="17"/>
      <c r="N1236" s="17">
        <v>2.3186607190808999E-2</v>
      </c>
      <c r="O1236" s="17">
        <v>4.2958803212619903E-3</v>
      </c>
      <c r="P1236" s="17">
        <v>1.0795065874815201E-2</v>
      </c>
      <c r="Q1236" s="17">
        <v>2.04124683972313E-2</v>
      </c>
      <c r="R1236" s="17">
        <v>0</v>
      </c>
    </row>
    <row r="1237" spans="2:18" x14ac:dyDescent="0.3">
      <c r="C1237" s="17"/>
      <c r="D1237" s="17"/>
      <c r="E1237" s="17"/>
      <c r="F1237" s="17"/>
      <c r="G1237" s="17"/>
      <c r="H1237" s="17"/>
      <c r="I1237" s="17"/>
      <c r="J1237" s="17"/>
      <c r="K1237" s="17"/>
      <c r="L1237" s="17"/>
      <c r="M1237" s="17"/>
      <c r="N1237" s="17"/>
      <c r="O1237" s="17"/>
      <c r="P1237" s="17"/>
      <c r="Q1237" s="17"/>
      <c r="R1237" s="17"/>
    </row>
    <row r="1238" spans="2:18" x14ac:dyDescent="0.3">
      <c r="B1238" s="6" t="s">
        <v>361</v>
      </c>
      <c r="C1238" s="17"/>
      <c r="D1238" s="17"/>
      <c r="E1238" s="17"/>
      <c r="F1238" s="17"/>
      <c r="G1238" s="17"/>
      <c r="H1238" s="17"/>
      <c r="I1238" s="17"/>
      <c r="J1238" s="17"/>
      <c r="K1238" s="17"/>
      <c r="L1238" s="17"/>
      <c r="M1238" s="17"/>
      <c r="N1238" s="17"/>
      <c r="O1238" s="17"/>
      <c r="P1238" s="17"/>
      <c r="Q1238" s="17"/>
      <c r="R1238" s="17"/>
    </row>
    <row r="1239" spans="2:18" x14ac:dyDescent="0.3">
      <c r="B1239" s="24" t="s">
        <v>49</v>
      </c>
      <c r="C1239" s="17"/>
      <c r="D1239" s="17"/>
      <c r="E1239" s="17"/>
      <c r="F1239" s="17"/>
      <c r="G1239" s="17"/>
      <c r="H1239" s="17"/>
      <c r="I1239" s="17"/>
      <c r="J1239" s="17"/>
      <c r="K1239" s="17"/>
      <c r="L1239" s="17"/>
      <c r="M1239" s="17"/>
      <c r="N1239" s="17"/>
      <c r="O1239" s="17"/>
      <c r="P1239" s="17"/>
      <c r="Q1239" s="17"/>
      <c r="R1239" s="17"/>
    </row>
    <row r="1240" spans="2:18" x14ac:dyDescent="0.3">
      <c r="B1240" t="s">
        <v>354</v>
      </c>
      <c r="C1240" s="17">
        <v>0.13654508571593399</v>
      </c>
      <c r="D1240" s="17">
        <v>0.17414216342883801</v>
      </c>
      <c r="E1240" s="17">
        <v>9.9795817985003699E-2</v>
      </c>
      <c r="F1240" s="17"/>
      <c r="G1240" s="17">
        <v>0.133397495404042</v>
      </c>
      <c r="H1240" s="17">
        <v>0.21293973633044699</v>
      </c>
      <c r="I1240" s="17">
        <v>0.153853744231496</v>
      </c>
      <c r="J1240" s="17">
        <v>0.13338177229352799</v>
      </c>
      <c r="K1240" s="17">
        <v>0.12920924073641199</v>
      </c>
      <c r="L1240" s="17">
        <v>6.9875614862515298E-2</v>
      </c>
      <c r="M1240" s="17"/>
      <c r="N1240" s="17">
        <v>7.8526113937031794E-2</v>
      </c>
      <c r="O1240" s="17">
        <v>0.12784709189162899</v>
      </c>
      <c r="P1240" s="17">
        <v>0.17473456516144401</v>
      </c>
      <c r="Q1240" s="17">
        <v>0.20283344382057999</v>
      </c>
      <c r="R1240" s="17">
        <v>0.15374370887320701</v>
      </c>
    </row>
    <row r="1241" spans="2:18" x14ac:dyDescent="0.3">
      <c r="B1241" t="s">
        <v>355</v>
      </c>
      <c r="C1241" s="17">
        <v>0.41554391460220103</v>
      </c>
      <c r="D1241" s="17">
        <v>0.41590774597938102</v>
      </c>
      <c r="E1241" s="17">
        <v>0.41518828758270199</v>
      </c>
      <c r="F1241" s="17"/>
      <c r="G1241" s="17">
        <v>0.47040669104921001</v>
      </c>
      <c r="H1241" s="17">
        <v>0.43759155599668498</v>
      </c>
      <c r="I1241" s="17">
        <v>0.41200107025935701</v>
      </c>
      <c r="J1241" s="17">
        <v>0.46340874189995801</v>
      </c>
      <c r="K1241" s="17">
        <v>0.37847937751771799</v>
      </c>
      <c r="L1241" s="17">
        <v>0.350072361260022</v>
      </c>
      <c r="M1241" s="17"/>
      <c r="N1241" s="17">
        <v>0.42972513563687698</v>
      </c>
      <c r="O1241" s="17">
        <v>0.38621350612073702</v>
      </c>
      <c r="P1241" s="17">
        <v>0.40972118175083999</v>
      </c>
      <c r="Q1241" s="17">
        <v>0.51269865974378404</v>
      </c>
      <c r="R1241" s="17">
        <v>0.41145057969460402</v>
      </c>
    </row>
    <row r="1242" spans="2:18" x14ac:dyDescent="0.3">
      <c r="B1242" t="s">
        <v>346</v>
      </c>
      <c r="C1242" s="17">
        <v>0.30021467784372702</v>
      </c>
      <c r="D1242" s="17">
        <v>0.25792521203315799</v>
      </c>
      <c r="E1242" s="17">
        <v>0.341550520834981</v>
      </c>
      <c r="F1242" s="17"/>
      <c r="G1242" s="17">
        <v>0.20957040455432499</v>
      </c>
      <c r="H1242" s="17">
        <v>0.19666576827950699</v>
      </c>
      <c r="I1242" s="17">
        <v>0.28519512136721797</v>
      </c>
      <c r="J1242" s="17">
        <v>0.31497317886327397</v>
      </c>
      <c r="K1242" s="17">
        <v>0.35398551859093003</v>
      </c>
      <c r="L1242" s="17">
        <v>0.408482057998175</v>
      </c>
      <c r="M1242" s="17"/>
      <c r="N1242" s="17">
        <v>0.31190710904708002</v>
      </c>
      <c r="O1242" s="17">
        <v>0.35774907897202302</v>
      </c>
      <c r="P1242" s="17">
        <v>0.28085657363570499</v>
      </c>
      <c r="Q1242" s="17">
        <v>0.15494841011641799</v>
      </c>
      <c r="R1242" s="17">
        <v>0.28214804865698401</v>
      </c>
    </row>
    <row r="1243" spans="2:18" x14ac:dyDescent="0.3">
      <c r="B1243" t="s">
        <v>356</v>
      </c>
      <c r="C1243" s="17">
        <v>0.12457629396002699</v>
      </c>
      <c r="D1243" s="17">
        <v>0.123557783374664</v>
      </c>
      <c r="E1243" s="17">
        <v>0.125571837243314</v>
      </c>
      <c r="F1243" s="17"/>
      <c r="G1243" s="17">
        <v>0.16555975928214001</v>
      </c>
      <c r="H1243" s="17">
        <v>0.13838043685839499</v>
      </c>
      <c r="I1243" s="17">
        <v>0.123373174777534</v>
      </c>
      <c r="J1243" s="17">
        <v>7.3542486936398796E-2</v>
      </c>
      <c r="K1243" s="17">
        <v>9.6254976443346699E-2</v>
      </c>
      <c r="L1243" s="17">
        <v>0.14788015839771301</v>
      </c>
      <c r="M1243" s="17"/>
      <c r="N1243" s="17">
        <v>0.149489093929836</v>
      </c>
      <c r="O1243" s="17">
        <v>0.112716941432162</v>
      </c>
      <c r="P1243" s="17">
        <v>0.117922739171251</v>
      </c>
      <c r="Q1243" s="17">
        <v>0.113049600446806</v>
      </c>
      <c r="R1243" s="17">
        <v>0.15265766277520401</v>
      </c>
    </row>
    <row r="1244" spans="2:18" x14ac:dyDescent="0.3">
      <c r="B1244" t="s">
        <v>357</v>
      </c>
      <c r="C1244" s="17">
        <v>2.3120027878111401E-2</v>
      </c>
      <c r="D1244" s="17">
        <v>2.8467095183958999E-2</v>
      </c>
      <c r="E1244" s="17">
        <v>1.7893536353998801E-2</v>
      </c>
      <c r="F1244" s="17"/>
      <c r="G1244" s="17">
        <v>2.1065649710282301E-2</v>
      </c>
      <c r="H1244" s="17">
        <v>1.44225025349656E-2</v>
      </c>
      <c r="I1244" s="17">
        <v>2.5576889364395099E-2</v>
      </c>
      <c r="J1244" s="17">
        <v>1.46938200068404E-2</v>
      </c>
      <c r="K1244" s="17">
        <v>4.2070886711592898E-2</v>
      </c>
      <c r="L1244" s="17">
        <v>2.3689807481574399E-2</v>
      </c>
      <c r="M1244" s="17"/>
      <c r="N1244" s="17">
        <v>3.03525474491756E-2</v>
      </c>
      <c r="O1244" s="17">
        <v>1.5473381583449301E-2</v>
      </c>
      <c r="P1244" s="17">
        <v>1.6764940280760501E-2</v>
      </c>
      <c r="Q1244" s="17">
        <v>1.6469885872411199E-2</v>
      </c>
      <c r="R1244" s="17">
        <v>0</v>
      </c>
    </row>
    <row r="1245" spans="2:18" x14ac:dyDescent="0.3">
      <c r="C1245" s="17"/>
      <c r="D1245" s="17"/>
      <c r="E1245" s="17"/>
      <c r="F1245" s="17"/>
      <c r="G1245" s="17"/>
      <c r="H1245" s="17"/>
      <c r="I1245" s="17"/>
      <c r="J1245" s="17"/>
      <c r="K1245" s="17"/>
      <c r="L1245" s="17"/>
      <c r="M1245" s="17"/>
      <c r="N1245" s="17"/>
      <c r="O1245" s="17"/>
      <c r="P1245" s="17"/>
      <c r="Q1245" s="17"/>
      <c r="R1245" s="17"/>
    </row>
    <row r="1246" spans="2:18" x14ac:dyDescent="0.3">
      <c r="B1246" s="6" t="s">
        <v>362</v>
      </c>
      <c r="C1246" s="17"/>
      <c r="D1246" s="17"/>
      <c r="E1246" s="17"/>
      <c r="F1246" s="17"/>
      <c r="G1246" s="17"/>
      <c r="H1246" s="17"/>
      <c r="I1246" s="17"/>
      <c r="J1246" s="17"/>
      <c r="K1246" s="17"/>
      <c r="L1246" s="17"/>
      <c r="M1246" s="17"/>
      <c r="N1246" s="17"/>
      <c r="O1246" s="17"/>
      <c r="P1246" s="17"/>
      <c r="Q1246" s="17"/>
      <c r="R1246" s="17"/>
    </row>
    <row r="1247" spans="2:18" x14ac:dyDescent="0.3">
      <c r="B1247" s="24" t="s">
        <v>49</v>
      </c>
      <c r="C1247" s="17"/>
      <c r="D1247" s="17"/>
      <c r="E1247" s="17"/>
      <c r="F1247" s="17"/>
      <c r="G1247" s="17"/>
      <c r="H1247" s="17"/>
      <c r="I1247" s="17"/>
      <c r="J1247" s="17"/>
      <c r="K1247" s="17"/>
      <c r="L1247" s="17"/>
      <c r="M1247" s="17"/>
      <c r="N1247" s="17"/>
      <c r="O1247" s="17"/>
      <c r="P1247" s="17"/>
      <c r="Q1247" s="17"/>
      <c r="R1247" s="17"/>
    </row>
    <row r="1248" spans="2:18" x14ac:dyDescent="0.3">
      <c r="B1248" t="s">
        <v>354</v>
      </c>
      <c r="C1248" s="17">
        <v>0.14096503786228201</v>
      </c>
      <c r="D1248" s="17">
        <v>0.15984749334394999</v>
      </c>
      <c r="E1248" s="17">
        <v>0.12250837968230301</v>
      </c>
      <c r="F1248" s="17"/>
      <c r="G1248" s="17">
        <v>8.2001874600782301E-2</v>
      </c>
      <c r="H1248" s="17">
        <v>0.19868608306271501</v>
      </c>
      <c r="I1248" s="17">
        <v>0.15216614845170601</v>
      </c>
      <c r="J1248" s="17">
        <v>0.13729524512767799</v>
      </c>
      <c r="K1248" s="17">
        <v>0.15514786885169099</v>
      </c>
      <c r="L1248" s="17">
        <v>0.117325364466956</v>
      </c>
      <c r="M1248" s="17"/>
      <c r="N1248" s="17">
        <v>0.12746972084088601</v>
      </c>
      <c r="O1248" s="17">
        <v>0.13968562531280401</v>
      </c>
      <c r="P1248" s="17">
        <v>0.14872721073364101</v>
      </c>
      <c r="Q1248" s="17">
        <v>0.18174184757793099</v>
      </c>
      <c r="R1248" s="17">
        <v>0.176688887088716</v>
      </c>
    </row>
    <row r="1249" spans="2:18" x14ac:dyDescent="0.3">
      <c r="B1249" t="s">
        <v>355</v>
      </c>
      <c r="C1249" s="17">
        <v>0.47530127827728302</v>
      </c>
      <c r="D1249" s="17">
        <v>0.440230983450701</v>
      </c>
      <c r="E1249" s="17">
        <v>0.50958074179905399</v>
      </c>
      <c r="F1249" s="17"/>
      <c r="G1249" s="17">
        <v>0.49795124214370501</v>
      </c>
      <c r="H1249" s="17">
        <v>0.48294654364040102</v>
      </c>
      <c r="I1249" s="17">
        <v>0.46445744666248101</v>
      </c>
      <c r="J1249" s="17">
        <v>0.512491229422668</v>
      </c>
      <c r="K1249" s="17">
        <v>0.44929265304433602</v>
      </c>
      <c r="L1249" s="17">
        <v>0.45007084474163001</v>
      </c>
      <c r="M1249" s="17"/>
      <c r="N1249" s="17">
        <v>0.49019624325493999</v>
      </c>
      <c r="O1249" s="17">
        <v>0.43439711643416801</v>
      </c>
      <c r="P1249" s="17">
        <v>0.47351762854943702</v>
      </c>
      <c r="Q1249" s="17">
        <v>0.55069750984496202</v>
      </c>
      <c r="R1249" s="17">
        <v>0.37447621005836401</v>
      </c>
    </row>
    <row r="1250" spans="2:18" x14ac:dyDescent="0.3">
      <c r="B1250" t="s">
        <v>346</v>
      </c>
      <c r="C1250" s="17">
        <v>0.26140065651302702</v>
      </c>
      <c r="D1250" s="17">
        <v>0.267160837609213</v>
      </c>
      <c r="E1250" s="17">
        <v>0.25577036686927401</v>
      </c>
      <c r="F1250" s="17"/>
      <c r="G1250" s="17">
        <v>0.213395333696207</v>
      </c>
      <c r="H1250" s="17">
        <v>0.188623315511357</v>
      </c>
      <c r="I1250" s="17">
        <v>0.246596286159557</v>
      </c>
      <c r="J1250" s="17">
        <v>0.24656936959164</v>
      </c>
      <c r="K1250" s="17">
        <v>0.30665217800170602</v>
      </c>
      <c r="L1250" s="17">
        <v>0.346104014304906</v>
      </c>
      <c r="M1250" s="17"/>
      <c r="N1250" s="17">
        <v>0.25573035362814101</v>
      </c>
      <c r="O1250" s="17">
        <v>0.30251916215581598</v>
      </c>
      <c r="P1250" s="17">
        <v>0.26137116422453699</v>
      </c>
      <c r="Q1250" s="17">
        <v>0.153907342792614</v>
      </c>
      <c r="R1250" s="17">
        <v>0.358874603348243</v>
      </c>
    </row>
    <row r="1251" spans="2:18" x14ac:dyDescent="0.3">
      <c r="B1251" t="s">
        <v>356</v>
      </c>
      <c r="C1251" s="17">
        <v>0.10129867354703601</v>
      </c>
      <c r="D1251" s="17">
        <v>0.111148855961997</v>
      </c>
      <c r="E1251" s="17">
        <v>9.1670611666002003E-2</v>
      </c>
      <c r="F1251" s="17"/>
      <c r="G1251" s="17">
        <v>0.189412560377623</v>
      </c>
      <c r="H1251" s="17">
        <v>0.115015594942314</v>
      </c>
      <c r="I1251" s="17">
        <v>0.115217235047675</v>
      </c>
      <c r="J1251" s="17">
        <v>8.2892348675480801E-2</v>
      </c>
      <c r="K1251" s="17">
        <v>5.7842103195880498E-2</v>
      </c>
      <c r="L1251" s="17">
        <v>6.4766596090589698E-2</v>
      </c>
      <c r="M1251" s="17"/>
      <c r="N1251" s="17">
        <v>0.106012907063034</v>
      </c>
      <c r="O1251" s="17">
        <v>0.10582002936045599</v>
      </c>
      <c r="P1251" s="17">
        <v>9.9744084179537104E-2</v>
      </c>
      <c r="Q1251" s="17">
        <v>8.5029973056549704E-2</v>
      </c>
      <c r="R1251" s="17">
        <v>8.9960299504676794E-2</v>
      </c>
    </row>
    <row r="1252" spans="2:18" x14ac:dyDescent="0.3">
      <c r="B1252" t="s">
        <v>357</v>
      </c>
      <c r="C1252" s="17">
        <v>2.1034353800372E-2</v>
      </c>
      <c r="D1252" s="17">
        <v>2.16118296341395E-2</v>
      </c>
      <c r="E1252" s="17">
        <v>2.0469899983367498E-2</v>
      </c>
      <c r="F1252" s="17"/>
      <c r="G1252" s="17">
        <v>1.7238989181683199E-2</v>
      </c>
      <c r="H1252" s="17">
        <v>1.4728462843214499E-2</v>
      </c>
      <c r="I1252" s="17">
        <v>2.1562883678580599E-2</v>
      </c>
      <c r="J1252" s="17">
        <v>2.0751807182532299E-2</v>
      </c>
      <c r="K1252" s="17">
        <v>3.10651969063865E-2</v>
      </c>
      <c r="L1252" s="17">
        <v>2.17331803959178E-2</v>
      </c>
      <c r="M1252" s="17"/>
      <c r="N1252" s="17">
        <v>2.05907752129997E-2</v>
      </c>
      <c r="O1252" s="17">
        <v>1.7578066736757499E-2</v>
      </c>
      <c r="P1252" s="17">
        <v>1.66399123128473E-2</v>
      </c>
      <c r="Q1252" s="17">
        <v>2.8623326727943401E-2</v>
      </c>
      <c r="R1252" s="17">
        <v>0</v>
      </c>
    </row>
    <row r="1253" spans="2:18" x14ac:dyDescent="0.3">
      <c r="C1253" s="17"/>
      <c r="D1253" s="17"/>
      <c r="E1253" s="17"/>
      <c r="F1253" s="17"/>
      <c r="G1253" s="17"/>
      <c r="H1253" s="17"/>
      <c r="I1253" s="17"/>
      <c r="J1253" s="17"/>
      <c r="K1253" s="17"/>
      <c r="L1253" s="17"/>
      <c r="M1253" s="17"/>
      <c r="N1253" s="17"/>
      <c r="O1253" s="17"/>
      <c r="P1253" s="17"/>
      <c r="Q1253" s="17"/>
      <c r="R1253" s="17"/>
    </row>
    <row r="1254" spans="2:18" x14ac:dyDescent="0.3">
      <c r="B1254" s="6" t="s">
        <v>363</v>
      </c>
      <c r="C1254" s="17"/>
      <c r="D1254" s="17"/>
      <c r="E1254" s="17"/>
      <c r="F1254" s="17"/>
      <c r="G1254" s="17"/>
      <c r="H1254" s="17"/>
      <c r="I1254" s="17"/>
      <c r="J1254" s="17"/>
      <c r="K1254" s="17"/>
      <c r="L1254" s="17"/>
      <c r="M1254" s="17"/>
      <c r="N1254" s="17"/>
      <c r="O1254" s="17"/>
      <c r="P1254" s="17"/>
      <c r="Q1254" s="17"/>
      <c r="R1254" s="17"/>
    </row>
    <row r="1255" spans="2:18" x14ac:dyDescent="0.3">
      <c r="B1255" s="24" t="s">
        <v>49</v>
      </c>
      <c r="C1255" s="17"/>
      <c r="D1255" s="17"/>
      <c r="E1255" s="17"/>
      <c r="F1255" s="17"/>
      <c r="G1255" s="17"/>
      <c r="H1255" s="17"/>
      <c r="I1255" s="17"/>
      <c r="J1255" s="17"/>
      <c r="K1255" s="17"/>
      <c r="L1255" s="17"/>
      <c r="M1255" s="17"/>
      <c r="N1255" s="17"/>
      <c r="O1255" s="17"/>
      <c r="P1255" s="17"/>
      <c r="Q1255" s="17"/>
      <c r="R1255" s="17"/>
    </row>
    <row r="1256" spans="2:18" x14ac:dyDescent="0.3">
      <c r="B1256" t="s">
        <v>354</v>
      </c>
      <c r="C1256" s="17">
        <v>0.109666558545804</v>
      </c>
      <c r="D1256" s="17">
        <v>0.12263811020103201</v>
      </c>
      <c r="E1256" s="17">
        <v>9.6987513958783994E-2</v>
      </c>
      <c r="F1256" s="17"/>
      <c r="G1256" s="17">
        <v>0.116740723818267</v>
      </c>
      <c r="H1256" s="17">
        <v>0.15757379362323801</v>
      </c>
      <c r="I1256" s="17">
        <v>0.115405507818262</v>
      </c>
      <c r="J1256" s="17">
        <v>9.4860602430801105E-2</v>
      </c>
      <c r="K1256" s="17">
        <v>0.115133287136808</v>
      </c>
      <c r="L1256" s="17">
        <v>6.9721858121883695E-2</v>
      </c>
      <c r="M1256" s="17"/>
      <c r="N1256" s="17">
        <v>8.4749199239683798E-2</v>
      </c>
      <c r="O1256" s="17">
        <v>9.3196317185442995E-2</v>
      </c>
      <c r="P1256" s="17">
        <v>0.12678378047942801</v>
      </c>
      <c r="Q1256" s="17">
        <v>0.14322026622360801</v>
      </c>
      <c r="R1256" s="17">
        <v>0.216508047480822</v>
      </c>
    </row>
    <row r="1257" spans="2:18" x14ac:dyDescent="0.3">
      <c r="B1257" t="s">
        <v>355</v>
      </c>
      <c r="C1257" s="17">
        <v>0.38906116038912902</v>
      </c>
      <c r="D1257" s="17">
        <v>0.364524770869744</v>
      </c>
      <c r="E1257" s="17">
        <v>0.413044257013919</v>
      </c>
      <c r="F1257" s="17"/>
      <c r="G1257" s="17">
        <v>0.43237783890471998</v>
      </c>
      <c r="H1257" s="17">
        <v>0.41863063307666998</v>
      </c>
      <c r="I1257" s="17">
        <v>0.36516341980721601</v>
      </c>
      <c r="J1257" s="17">
        <v>0.43607557390214402</v>
      </c>
      <c r="K1257" s="17">
        <v>0.337927630653655</v>
      </c>
      <c r="L1257" s="17">
        <v>0.35181224378951098</v>
      </c>
      <c r="M1257" s="17"/>
      <c r="N1257" s="17">
        <v>0.38402144663302001</v>
      </c>
      <c r="O1257" s="17">
        <v>0.38108046841335702</v>
      </c>
      <c r="P1257" s="17">
        <v>0.38134417297689899</v>
      </c>
      <c r="Q1257" s="17">
        <v>0.44753438834450798</v>
      </c>
      <c r="R1257" s="17">
        <v>0.323010412246034</v>
      </c>
    </row>
    <row r="1258" spans="2:18" x14ac:dyDescent="0.3">
      <c r="B1258" t="s">
        <v>346</v>
      </c>
      <c r="C1258" s="17">
        <v>0.31478575027425099</v>
      </c>
      <c r="D1258" s="17">
        <v>0.312710103930536</v>
      </c>
      <c r="E1258" s="17">
        <v>0.316814591020395</v>
      </c>
      <c r="F1258" s="17"/>
      <c r="G1258" s="17">
        <v>0.209392091404418</v>
      </c>
      <c r="H1258" s="17">
        <v>0.21857176081060001</v>
      </c>
      <c r="I1258" s="17">
        <v>0.31374041836293698</v>
      </c>
      <c r="J1258" s="17">
        <v>0.31460418919829303</v>
      </c>
      <c r="K1258" s="17">
        <v>0.35097889546910899</v>
      </c>
      <c r="L1258" s="17">
        <v>0.43948005685874297</v>
      </c>
      <c r="M1258" s="17"/>
      <c r="N1258" s="17">
        <v>0.32213019350699101</v>
      </c>
      <c r="O1258" s="17">
        <v>0.34344044245955202</v>
      </c>
      <c r="P1258" s="17">
        <v>0.32267171267306499</v>
      </c>
      <c r="Q1258" s="17">
        <v>0.20875056394741401</v>
      </c>
      <c r="R1258" s="17">
        <v>0.34481394313917202</v>
      </c>
    </row>
    <row r="1259" spans="2:18" x14ac:dyDescent="0.3">
      <c r="B1259" t="s">
        <v>356</v>
      </c>
      <c r="C1259" s="17">
        <v>0.155134454419493</v>
      </c>
      <c r="D1259" s="17">
        <v>0.157815288756019</v>
      </c>
      <c r="E1259" s="17">
        <v>0.15251407260345001</v>
      </c>
      <c r="F1259" s="17"/>
      <c r="G1259" s="17">
        <v>0.20384804485062899</v>
      </c>
      <c r="H1259" s="17">
        <v>0.17170836578363499</v>
      </c>
      <c r="I1259" s="17">
        <v>0.16588392252238901</v>
      </c>
      <c r="J1259" s="17">
        <v>0.140522662252791</v>
      </c>
      <c r="K1259" s="17">
        <v>0.143600713647734</v>
      </c>
      <c r="L1259" s="17">
        <v>0.12035303635493599</v>
      </c>
      <c r="M1259" s="17"/>
      <c r="N1259" s="17">
        <v>0.16307340659866101</v>
      </c>
      <c r="O1259" s="17">
        <v>0.15848073461644699</v>
      </c>
      <c r="P1259" s="17">
        <v>0.148773182955452</v>
      </c>
      <c r="Q1259" s="17">
        <v>0.164968368925794</v>
      </c>
      <c r="R1259" s="17">
        <v>8.9960299504676794E-2</v>
      </c>
    </row>
    <row r="1260" spans="2:18" x14ac:dyDescent="0.3">
      <c r="B1260" t="s">
        <v>357</v>
      </c>
      <c r="C1260" s="17">
        <v>3.1352076371322597E-2</v>
      </c>
      <c r="D1260" s="17">
        <v>4.2311726242668803E-2</v>
      </c>
      <c r="E1260" s="17">
        <v>2.0639565403452301E-2</v>
      </c>
      <c r="F1260" s="17"/>
      <c r="G1260" s="17">
        <v>3.76413010219665E-2</v>
      </c>
      <c r="H1260" s="17">
        <v>3.3515446705856398E-2</v>
      </c>
      <c r="I1260" s="17">
        <v>3.9806731489195397E-2</v>
      </c>
      <c r="J1260" s="17">
        <v>1.3936972215971E-2</v>
      </c>
      <c r="K1260" s="17">
        <v>5.2359473092694002E-2</v>
      </c>
      <c r="L1260" s="17">
        <v>1.8632804874927002E-2</v>
      </c>
      <c r="M1260" s="17"/>
      <c r="N1260" s="17">
        <v>4.6025754021643203E-2</v>
      </c>
      <c r="O1260" s="17">
        <v>2.3802037325201301E-2</v>
      </c>
      <c r="P1260" s="17">
        <v>2.0427150915156799E-2</v>
      </c>
      <c r="Q1260" s="17">
        <v>3.55264125586763E-2</v>
      </c>
      <c r="R1260" s="17">
        <v>2.57072976292963E-2</v>
      </c>
    </row>
    <row r="1261" spans="2:18" x14ac:dyDescent="0.3">
      <c r="C1261" s="17"/>
      <c r="D1261" s="17"/>
      <c r="E1261" s="17"/>
      <c r="F1261" s="17"/>
      <c r="G1261" s="17"/>
      <c r="H1261" s="17"/>
      <c r="I1261" s="17"/>
      <c r="J1261" s="17"/>
      <c r="K1261" s="17"/>
      <c r="L1261" s="17"/>
      <c r="M1261" s="17"/>
      <c r="N1261" s="17"/>
      <c r="O1261" s="17"/>
      <c r="P1261" s="17"/>
      <c r="Q1261" s="17"/>
      <c r="R1261" s="17"/>
    </row>
    <row r="1262" spans="2:18" x14ac:dyDescent="0.3">
      <c r="B1262" s="6" t="s">
        <v>364</v>
      </c>
      <c r="C1262" s="17"/>
      <c r="D1262" s="17"/>
      <c r="E1262" s="17"/>
      <c r="F1262" s="17"/>
      <c r="G1262" s="17"/>
      <c r="H1262" s="17"/>
      <c r="I1262" s="17"/>
      <c r="J1262" s="17"/>
      <c r="K1262" s="17"/>
      <c r="L1262" s="17"/>
      <c r="M1262" s="17"/>
      <c r="N1262" s="17"/>
      <c r="O1262" s="17"/>
      <c r="P1262" s="17"/>
      <c r="Q1262" s="17"/>
      <c r="R1262" s="17"/>
    </row>
    <row r="1263" spans="2:18" x14ac:dyDescent="0.3">
      <c r="B1263" s="24" t="s">
        <v>49</v>
      </c>
      <c r="C1263" s="17"/>
      <c r="D1263" s="17"/>
      <c r="E1263" s="17"/>
      <c r="F1263" s="17"/>
      <c r="G1263" s="17"/>
      <c r="H1263" s="17"/>
      <c r="I1263" s="17"/>
      <c r="J1263" s="17"/>
      <c r="K1263" s="17"/>
      <c r="L1263" s="17"/>
      <c r="M1263" s="17"/>
      <c r="N1263" s="17"/>
      <c r="O1263" s="17"/>
      <c r="P1263" s="17"/>
      <c r="Q1263" s="17"/>
      <c r="R1263" s="17"/>
    </row>
    <row r="1264" spans="2:18" x14ac:dyDescent="0.3">
      <c r="B1264" t="s">
        <v>354</v>
      </c>
      <c r="C1264" s="17">
        <v>0.13203230754880299</v>
      </c>
      <c r="D1264" s="17">
        <v>0.136841420704751</v>
      </c>
      <c r="E1264" s="17">
        <v>0.127331639367466</v>
      </c>
      <c r="F1264" s="17"/>
      <c r="G1264" s="17">
        <v>0.104801884893876</v>
      </c>
      <c r="H1264" s="17">
        <v>0.20734169573662101</v>
      </c>
      <c r="I1264" s="17">
        <v>0.138460167667389</v>
      </c>
      <c r="J1264" s="17">
        <v>0.116856896758756</v>
      </c>
      <c r="K1264" s="17">
        <v>0.14245628857954801</v>
      </c>
      <c r="L1264" s="17">
        <v>8.8879461346823202E-2</v>
      </c>
      <c r="M1264" s="17"/>
      <c r="N1264" s="17">
        <v>0.110356249979256</v>
      </c>
      <c r="O1264" s="17">
        <v>0.118925043043229</v>
      </c>
      <c r="P1264" s="17">
        <v>0.14069377181964199</v>
      </c>
      <c r="Q1264" s="17">
        <v>0.186321126276733</v>
      </c>
      <c r="R1264" s="17">
        <v>9.0128278551717303E-2</v>
      </c>
    </row>
    <row r="1265" spans="2:18" x14ac:dyDescent="0.3">
      <c r="B1265" t="s">
        <v>355</v>
      </c>
      <c r="C1265" s="17">
        <v>0.37623425680199302</v>
      </c>
      <c r="D1265" s="17">
        <v>0.37845174413334298</v>
      </c>
      <c r="E1265" s="17">
        <v>0.37406677356694001</v>
      </c>
      <c r="F1265" s="17"/>
      <c r="G1265" s="17">
        <v>0.40235011978046198</v>
      </c>
      <c r="H1265" s="17">
        <v>0.40997935171059302</v>
      </c>
      <c r="I1265" s="17">
        <v>0.36393047445777799</v>
      </c>
      <c r="J1265" s="17">
        <v>0.38968851518234499</v>
      </c>
      <c r="K1265" s="17">
        <v>0.34743083094400101</v>
      </c>
      <c r="L1265" s="17">
        <v>0.349891754455465</v>
      </c>
      <c r="M1265" s="17"/>
      <c r="N1265" s="17">
        <v>0.39740727919775798</v>
      </c>
      <c r="O1265" s="17">
        <v>0.359325244972657</v>
      </c>
      <c r="P1265" s="17">
        <v>0.374964021278274</v>
      </c>
      <c r="Q1265" s="17">
        <v>0.42732097838907501</v>
      </c>
      <c r="R1265" s="17">
        <v>0.410801476138136</v>
      </c>
    </row>
    <row r="1266" spans="2:18" x14ac:dyDescent="0.3">
      <c r="B1266" t="s">
        <v>346</v>
      </c>
      <c r="C1266" s="17">
        <v>0.34171024407728601</v>
      </c>
      <c r="D1266" s="17">
        <v>0.32746949225855498</v>
      </c>
      <c r="E1266" s="17">
        <v>0.35562986850321898</v>
      </c>
      <c r="F1266" s="17"/>
      <c r="G1266" s="17">
        <v>0.25981969152050499</v>
      </c>
      <c r="H1266" s="17">
        <v>0.22205293447619801</v>
      </c>
      <c r="I1266" s="17">
        <v>0.32995040944166998</v>
      </c>
      <c r="J1266" s="17">
        <v>0.37660586089472298</v>
      </c>
      <c r="K1266" s="17">
        <v>0.36772720448095397</v>
      </c>
      <c r="L1266" s="17">
        <v>0.45688834362256397</v>
      </c>
      <c r="M1266" s="17"/>
      <c r="N1266" s="17">
        <v>0.34946553274974801</v>
      </c>
      <c r="O1266" s="17">
        <v>0.374059168020067</v>
      </c>
      <c r="P1266" s="17">
        <v>0.34977717117405599</v>
      </c>
      <c r="Q1266" s="17">
        <v>0.233244682616182</v>
      </c>
      <c r="R1266" s="17">
        <v>0.26244830721458001</v>
      </c>
    </row>
    <row r="1267" spans="2:18" x14ac:dyDescent="0.3">
      <c r="B1267" t="s">
        <v>356</v>
      </c>
      <c r="C1267" s="17">
        <v>0.13210066595851</v>
      </c>
      <c r="D1267" s="17">
        <v>0.13768013202733501</v>
      </c>
      <c r="E1267" s="17">
        <v>0.12664701623805399</v>
      </c>
      <c r="F1267" s="17"/>
      <c r="G1267" s="17">
        <v>0.21265436139483199</v>
      </c>
      <c r="H1267" s="17">
        <v>0.13402716351445201</v>
      </c>
      <c r="I1267" s="17">
        <v>0.145716497312145</v>
      </c>
      <c r="J1267" s="17">
        <v>0.10837688283774299</v>
      </c>
      <c r="K1267" s="17">
        <v>0.121262104359393</v>
      </c>
      <c r="L1267" s="17">
        <v>9.2815713795039403E-2</v>
      </c>
      <c r="M1267" s="17"/>
      <c r="N1267" s="17">
        <v>0.13355633395790201</v>
      </c>
      <c r="O1267" s="17">
        <v>0.129302457290982</v>
      </c>
      <c r="P1267" s="17">
        <v>0.122920484866679</v>
      </c>
      <c r="Q1267" s="17">
        <v>0.14079890682936999</v>
      </c>
      <c r="R1267" s="17">
        <v>0.124833087436822</v>
      </c>
    </row>
    <row r="1268" spans="2:18" x14ac:dyDescent="0.3">
      <c r="B1268" t="s">
        <v>357</v>
      </c>
      <c r="C1268" s="17">
        <v>1.79225256134086E-2</v>
      </c>
      <c r="D1268" s="17">
        <v>1.95572108760153E-2</v>
      </c>
      <c r="E1268" s="17">
        <v>1.6324702324320199E-2</v>
      </c>
      <c r="F1268" s="17"/>
      <c r="G1268" s="17">
        <v>2.0373942410325099E-2</v>
      </c>
      <c r="H1268" s="17">
        <v>2.65988545621378E-2</v>
      </c>
      <c r="I1268" s="17">
        <v>2.1942451121017299E-2</v>
      </c>
      <c r="J1268" s="17">
        <v>8.4718443264329597E-3</v>
      </c>
      <c r="K1268" s="17">
        <v>2.1123571636104399E-2</v>
      </c>
      <c r="L1268" s="17">
        <v>1.15247267801081E-2</v>
      </c>
      <c r="M1268" s="17"/>
      <c r="N1268" s="17">
        <v>9.2146041153363303E-3</v>
      </c>
      <c r="O1268" s="17">
        <v>1.8388086673065601E-2</v>
      </c>
      <c r="P1268" s="17">
        <v>1.1644550861348E-2</v>
      </c>
      <c r="Q1268" s="17">
        <v>1.23143058886395E-2</v>
      </c>
      <c r="R1268" s="17">
        <v>0.111788850658745</v>
      </c>
    </row>
    <row r="1269" spans="2:18" x14ac:dyDescent="0.3">
      <c r="C1269" s="17"/>
      <c r="D1269" s="17"/>
      <c r="E1269" s="17"/>
      <c r="F1269" s="17"/>
      <c r="G1269" s="17"/>
      <c r="H1269" s="17"/>
      <c r="I1269" s="17"/>
      <c r="J1269" s="17"/>
      <c r="K1269" s="17"/>
      <c r="L1269" s="17"/>
      <c r="M1269" s="17"/>
      <c r="N1269" s="17"/>
      <c r="O1269" s="17"/>
      <c r="P1269" s="17"/>
      <c r="Q1269" s="17"/>
      <c r="R1269" s="17"/>
    </row>
    <row r="1270" spans="2:18" x14ac:dyDescent="0.3">
      <c r="B1270" s="6" t="s">
        <v>366</v>
      </c>
      <c r="C1270" s="17"/>
      <c r="D1270" s="17"/>
      <c r="E1270" s="17"/>
      <c r="F1270" s="17"/>
      <c r="G1270" s="17"/>
      <c r="H1270" s="17"/>
      <c r="I1270" s="17"/>
      <c r="J1270" s="17"/>
      <c r="K1270" s="17"/>
      <c r="L1270" s="17"/>
      <c r="M1270" s="17"/>
      <c r="N1270" s="17"/>
      <c r="O1270" s="17"/>
      <c r="P1270" s="17"/>
      <c r="Q1270" s="17"/>
      <c r="R1270" s="17"/>
    </row>
    <row r="1271" spans="2:18" x14ac:dyDescent="0.3">
      <c r="B1271" s="24" t="s">
        <v>49</v>
      </c>
      <c r="C1271" s="17"/>
      <c r="D1271" s="17"/>
      <c r="E1271" s="17"/>
      <c r="F1271" s="17"/>
      <c r="G1271" s="17"/>
      <c r="H1271" s="17"/>
      <c r="I1271" s="17"/>
      <c r="J1271" s="17"/>
      <c r="K1271" s="17"/>
      <c r="L1271" s="17"/>
      <c r="M1271" s="17"/>
      <c r="N1271" s="17"/>
      <c r="O1271" s="17"/>
      <c r="P1271" s="17"/>
      <c r="Q1271" s="17"/>
      <c r="R1271" s="17"/>
    </row>
    <row r="1272" spans="2:18" x14ac:dyDescent="0.3">
      <c r="B1272" t="s">
        <v>341</v>
      </c>
      <c r="C1272" s="17">
        <v>0.24728406439402101</v>
      </c>
      <c r="D1272" s="17">
        <v>0.252932291508361</v>
      </c>
      <c r="E1272" s="17">
        <v>0.24176320418209199</v>
      </c>
      <c r="F1272" s="17"/>
      <c r="G1272" s="17">
        <v>0.23924804082828099</v>
      </c>
      <c r="H1272" s="17">
        <v>0.30310675531195802</v>
      </c>
      <c r="I1272" s="17">
        <v>0.28369733236774303</v>
      </c>
      <c r="J1272" s="17">
        <v>0.238117837791883</v>
      </c>
      <c r="K1272" s="17">
        <v>0.260101657375716</v>
      </c>
      <c r="L1272" s="17">
        <v>0.17640105565528</v>
      </c>
      <c r="M1272" s="17"/>
      <c r="N1272" s="17">
        <v>0.23999034970199201</v>
      </c>
      <c r="O1272" s="17">
        <v>0.189569891834138</v>
      </c>
      <c r="P1272" s="17">
        <v>0.26734910891656399</v>
      </c>
      <c r="Q1272" s="17">
        <v>0.35423450086024699</v>
      </c>
      <c r="R1272" s="17">
        <v>0.318432524072362</v>
      </c>
    </row>
    <row r="1273" spans="2:18" x14ac:dyDescent="0.3">
      <c r="B1273" t="s">
        <v>365</v>
      </c>
      <c r="C1273" s="17">
        <v>0.53081223158937596</v>
      </c>
      <c r="D1273" s="17">
        <v>0.51864992257000597</v>
      </c>
      <c r="E1273" s="17">
        <v>0.542700281873287</v>
      </c>
      <c r="F1273" s="17"/>
      <c r="G1273" s="17">
        <v>0.58554179681349905</v>
      </c>
      <c r="H1273" s="17">
        <v>0.54319116303061998</v>
      </c>
      <c r="I1273" s="17">
        <v>0.51488544933087299</v>
      </c>
      <c r="J1273" s="17">
        <v>0.53090115602104904</v>
      </c>
      <c r="K1273" s="17">
        <v>0.476270402466552</v>
      </c>
      <c r="L1273" s="17">
        <v>0.53409240494510102</v>
      </c>
      <c r="M1273" s="17"/>
      <c r="N1273" s="17">
        <v>0.52466214868754801</v>
      </c>
      <c r="O1273" s="17">
        <v>0.56550378239026899</v>
      </c>
      <c r="P1273" s="17">
        <v>0.53212470712034898</v>
      </c>
      <c r="Q1273" s="17">
        <v>0.51333568498083704</v>
      </c>
      <c r="R1273" s="17">
        <v>0.478423734782701</v>
      </c>
    </row>
    <row r="1274" spans="2:18" x14ac:dyDescent="0.3">
      <c r="B1274" t="s">
        <v>342</v>
      </c>
      <c r="C1274" s="17">
        <v>0.11943607645137801</v>
      </c>
      <c r="D1274" s="17">
        <v>0.14174285321731001</v>
      </c>
      <c r="E1274" s="17">
        <v>9.7632315056806598E-2</v>
      </c>
      <c r="F1274" s="17"/>
      <c r="G1274" s="17">
        <v>0.12028710296559</v>
      </c>
      <c r="H1274" s="17">
        <v>8.3547892090724898E-2</v>
      </c>
      <c r="I1274" s="17">
        <v>0.10493913805891</v>
      </c>
      <c r="J1274" s="17">
        <v>0.11198667003707199</v>
      </c>
      <c r="K1274" s="17">
        <v>0.13200333178929899</v>
      </c>
      <c r="L1274" s="17">
        <v>0.15750230204343099</v>
      </c>
      <c r="M1274" s="17"/>
      <c r="N1274" s="17">
        <v>0.119961772041398</v>
      </c>
      <c r="O1274" s="17">
        <v>0.13958175629096101</v>
      </c>
      <c r="P1274" s="17">
        <v>0.120295919151338</v>
      </c>
      <c r="Q1274" s="17">
        <v>7.9493217740279606E-2</v>
      </c>
      <c r="R1274" s="17">
        <v>2.84507551606679E-2</v>
      </c>
    </row>
    <row r="1275" spans="2:18" x14ac:dyDescent="0.3">
      <c r="B1275" t="s">
        <v>343</v>
      </c>
      <c r="C1275" s="17">
        <v>1.33373447302923E-2</v>
      </c>
      <c r="D1275" s="17">
        <v>1.8100795305424602E-2</v>
      </c>
      <c r="E1275" s="17">
        <v>8.6813094435788402E-3</v>
      </c>
      <c r="F1275" s="17"/>
      <c r="G1275" s="17">
        <v>3.3639521025590402E-3</v>
      </c>
      <c r="H1275" s="17">
        <v>8.9620869829164802E-3</v>
      </c>
      <c r="I1275" s="17">
        <v>2.1453627599429901E-2</v>
      </c>
      <c r="J1275" s="17">
        <v>1.10802383062604E-2</v>
      </c>
      <c r="K1275" s="17">
        <v>1.03871788718937E-2</v>
      </c>
      <c r="L1275" s="17">
        <v>2.0720215248820201E-2</v>
      </c>
      <c r="M1275" s="17"/>
      <c r="N1275" s="17">
        <v>1.21736432895234E-2</v>
      </c>
      <c r="O1275" s="17">
        <v>8.3843269120914207E-3</v>
      </c>
      <c r="P1275" s="17">
        <v>9.0828206984583694E-3</v>
      </c>
      <c r="Q1275" s="17">
        <v>1.20680247546819E-2</v>
      </c>
      <c r="R1275" s="17">
        <v>0</v>
      </c>
    </row>
    <row r="1276" spans="2:18" x14ac:dyDescent="0.3">
      <c r="B1276" t="s">
        <v>73</v>
      </c>
      <c r="C1276" s="17">
        <v>8.9130282834932906E-2</v>
      </c>
      <c r="D1276" s="17">
        <v>6.8574137398898102E-2</v>
      </c>
      <c r="E1276" s="17">
        <v>0.109222889444236</v>
      </c>
      <c r="F1276" s="17"/>
      <c r="G1276" s="17">
        <v>5.1559107290071897E-2</v>
      </c>
      <c r="H1276" s="17">
        <v>6.1192102583780501E-2</v>
      </c>
      <c r="I1276" s="17">
        <v>7.5024452643044803E-2</v>
      </c>
      <c r="J1276" s="17">
        <v>0.107914097843735</v>
      </c>
      <c r="K1276" s="17">
        <v>0.121237429496539</v>
      </c>
      <c r="L1276" s="17">
        <v>0.111284022107368</v>
      </c>
      <c r="M1276" s="17"/>
      <c r="N1276" s="17">
        <v>0.103212086279539</v>
      </c>
      <c r="O1276" s="17">
        <v>9.6960242572540906E-2</v>
      </c>
      <c r="P1276" s="17">
        <v>7.1147444113289798E-2</v>
      </c>
      <c r="Q1276" s="17">
        <v>4.0868571663955203E-2</v>
      </c>
      <c r="R1276" s="17">
        <v>0.174692985984268</v>
      </c>
    </row>
    <row r="1277" spans="2:18" x14ac:dyDescent="0.3">
      <c r="B1277" t="s">
        <v>344</v>
      </c>
      <c r="C1277" s="17">
        <v>0.77809629598339702</v>
      </c>
      <c r="D1277" s="17">
        <v>0.77158221407836802</v>
      </c>
      <c r="E1277" s="17">
        <v>0.78446348605537897</v>
      </c>
      <c r="F1277" s="17"/>
      <c r="G1277" s="17">
        <v>0.82478983764177904</v>
      </c>
      <c r="H1277" s="17">
        <v>0.84629791834257795</v>
      </c>
      <c r="I1277" s="17">
        <v>0.79858278169861596</v>
      </c>
      <c r="J1277" s="17">
        <v>0.76901899381293304</v>
      </c>
      <c r="K1277" s="17">
        <v>0.73637205984226795</v>
      </c>
      <c r="L1277" s="17">
        <v>0.71049346060038099</v>
      </c>
      <c r="M1277" s="17"/>
      <c r="N1277" s="17">
        <v>0.76465249838953997</v>
      </c>
      <c r="O1277" s="17">
        <v>0.75507367422440697</v>
      </c>
      <c r="P1277" s="17">
        <v>0.79947381603691303</v>
      </c>
      <c r="Q1277" s="17">
        <v>0.86757018584108303</v>
      </c>
      <c r="R1277" s="17">
        <v>0.79685625885506395</v>
      </c>
    </row>
    <row r="1278" spans="2:18" hidden="1" x14ac:dyDescent="0.3">
      <c r="B1278" t="s">
        <v>345</v>
      </c>
      <c r="C1278" s="17">
        <v>-0.68896601314846395</v>
      </c>
      <c r="D1278" s="17">
        <v>-0.70300807667946996</v>
      </c>
      <c r="E1278" s="17">
        <v>-0.675240596611143</v>
      </c>
      <c r="F1278" s="17"/>
      <c r="G1278" s="17">
        <v>-0.77323073035170797</v>
      </c>
      <c r="H1278" s="17">
        <v>-0.78510581575879801</v>
      </c>
      <c r="I1278" s="17">
        <v>-0.72355832905557105</v>
      </c>
      <c r="J1278" s="17">
        <v>-0.66110489596919797</v>
      </c>
      <c r="K1278" s="17">
        <v>-0.61513463034572902</v>
      </c>
      <c r="L1278" s="17">
        <v>-0.599209438493014</v>
      </c>
      <c r="M1278" s="17"/>
      <c r="N1278" s="17">
        <v>-0.66144041211000004</v>
      </c>
      <c r="O1278" s="17">
        <v>-0.65811343165186598</v>
      </c>
      <c r="P1278" s="17">
        <v>-0.72832637192362404</v>
      </c>
      <c r="Q1278" s="17">
        <v>-0.82670161417712795</v>
      </c>
      <c r="R1278" s="17">
        <v>-0.62216327287079598</v>
      </c>
    </row>
    <row r="1279" spans="2:18" x14ac:dyDescent="0.3">
      <c r="C1279" s="17"/>
      <c r="D1279" s="17"/>
      <c r="E1279" s="17"/>
      <c r="F1279" s="17"/>
      <c r="G1279" s="17"/>
      <c r="H1279" s="17"/>
      <c r="I1279" s="17"/>
      <c r="J1279" s="17"/>
      <c r="K1279" s="17"/>
      <c r="L1279" s="17"/>
      <c r="M1279" s="17"/>
      <c r="N1279" s="17"/>
      <c r="O1279" s="17"/>
      <c r="P1279" s="17"/>
      <c r="Q1279" s="17"/>
      <c r="R1279" s="17"/>
    </row>
    <row r="1280" spans="2:18" x14ac:dyDescent="0.3">
      <c r="B1280" s="6" t="s">
        <v>380</v>
      </c>
      <c r="C1280" s="17"/>
      <c r="D1280" s="17"/>
      <c r="E1280" s="17"/>
      <c r="F1280" s="17"/>
      <c r="G1280" s="17"/>
      <c r="H1280" s="17"/>
      <c r="I1280" s="17"/>
      <c r="J1280" s="17"/>
      <c r="K1280" s="17"/>
      <c r="L1280" s="17"/>
      <c r="M1280" s="17"/>
      <c r="N1280" s="17"/>
      <c r="O1280" s="17"/>
      <c r="P1280" s="17"/>
      <c r="Q1280" s="17"/>
      <c r="R1280" s="17"/>
    </row>
    <row r="1281" spans="2:18" x14ac:dyDescent="0.3">
      <c r="B1281" s="24" t="s">
        <v>49</v>
      </c>
      <c r="C1281" s="17"/>
      <c r="D1281" s="17"/>
      <c r="E1281" s="17"/>
      <c r="F1281" s="17"/>
      <c r="G1281" s="17"/>
      <c r="H1281" s="17"/>
      <c r="I1281" s="17"/>
      <c r="J1281" s="17"/>
      <c r="K1281" s="17"/>
      <c r="L1281" s="17"/>
      <c r="M1281" s="17"/>
      <c r="N1281" s="17"/>
      <c r="O1281" s="17"/>
      <c r="P1281" s="17"/>
      <c r="Q1281" s="17"/>
      <c r="R1281" s="17"/>
    </row>
    <row r="1282" spans="2:18" x14ac:dyDescent="0.3">
      <c r="B1282" t="s">
        <v>372</v>
      </c>
      <c r="C1282" s="17">
        <v>0.20455528595323899</v>
      </c>
      <c r="D1282" s="17">
        <v>0.216130047098265</v>
      </c>
      <c r="E1282" s="17">
        <v>0.19324153440349801</v>
      </c>
      <c r="F1282" s="17"/>
      <c r="G1282" s="17">
        <v>0.186961915225904</v>
      </c>
      <c r="H1282" s="17">
        <v>0.23571584092776399</v>
      </c>
      <c r="I1282" s="17">
        <v>0.241540858550642</v>
      </c>
      <c r="J1282" s="17">
        <v>0.183458832303007</v>
      </c>
      <c r="K1282" s="17">
        <v>0.19359224590913601</v>
      </c>
      <c r="L1282" s="17">
        <v>0.18532741667604399</v>
      </c>
      <c r="M1282" s="17"/>
      <c r="N1282" s="17">
        <v>0.193299845988436</v>
      </c>
      <c r="O1282" s="17">
        <v>0.19824529145842801</v>
      </c>
      <c r="P1282" s="17">
        <v>0.21119249553434799</v>
      </c>
      <c r="Q1282" s="17">
        <v>0.22855492492952401</v>
      </c>
      <c r="R1282" s="17">
        <v>0.204798765747876</v>
      </c>
    </row>
    <row r="1283" spans="2:18" x14ac:dyDescent="0.3">
      <c r="B1283" t="s">
        <v>373</v>
      </c>
      <c r="C1283" s="17">
        <v>0.42559048816955197</v>
      </c>
      <c r="D1283" s="17">
        <v>0.42632695810266902</v>
      </c>
      <c r="E1283" s="17">
        <v>0.42487062555271399</v>
      </c>
      <c r="F1283" s="17"/>
      <c r="G1283" s="17">
        <v>0.41431869609188199</v>
      </c>
      <c r="H1283" s="17">
        <v>0.43952367016955801</v>
      </c>
      <c r="I1283" s="17">
        <v>0.39461245039295001</v>
      </c>
      <c r="J1283" s="17">
        <v>0.449928779382893</v>
      </c>
      <c r="K1283" s="17">
        <v>0.43738777277239399</v>
      </c>
      <c r="L1283" s="17">
        <v>0.419112265901951</v>
      </c>
      <c r="M1283" s="17"/>
      <c r="N1283" s="17">
        <v>0.44805367721320999</v>
      </c>
      <c r="O1283" s="17">
        <v>0.393921849799373</v>
      </c>
      <c r="P1283" s="17">
        <v>0.44147465756181198</v>
      </c>
      <c r="Q1283" s="17">
        <v>0.44769902849869497</v>
      </c>
      <c r="R1283" s="17">
        <v>0.41676986966902202</v>
      </c>
    </row>
    <row r="1284" spans="2:18" x14ac:dyDescent="0.3">
      <c r="B1284" t="s">
        <v>374</v>
      </c>
      <c r="C1284" s="17">
        <v>0.23052500143295299</v>
      </c>
      <c r="D1284" s="17">
        <v>0.20940823465554001</v>
      </c>
      <c r="E1284" s="17">
        <v>0.251165587433827</v>
      </c>
      <c r="F1284" s="17"/>
      <c r="G1284" s="17">
        <v>0.24350401907664301</v>
      </c>
      <c r="H1284" s="17">
        <v>0.19810237271367501</v>
      </c>
      <c r="I1284" s="17">
        <v>0.23925557654764101</v>
      </c>
      <c r="J1284" s="17">
        <v>0.21507130962631399</v>
      </c>
      <c r="K1284" s="17">
        <v>0.23935848906328999</v>
      </c>
      <c r="L1284" s="17">
        <v>0.24789762452983799</v>
      </c>
      <c r="M1284" s="17"/>
      <c r="N1284" s="17">
        <v>0.22312710369529601</v>
      </c>
      <c r="O1284" s="17">
        <v>0.23483184765385301</v>
      </c>
      <c r="P1284" s="17">
        <v>0.22174469044108899</v>
      </c>
      <c r="Q1284" s="17">
        <v>0.21957280981741301</v>
      </c>
      <c r="R1284" s="17">
        <v>0.232195849651573</v>
      </c>
    </row>
    <row r="1285" spans="2:18" x14ac:dyDescent="0.3">
      <c r="B1285" t="s">
        <v>375</v>
      </c>
      <c r="C1285" s="17">
        <v>6.9092516014632205E-2</v>
      </c>
      <c r="D1285" s="17">
        <v>7.6801633365766106E-2</v>
      </c>
      <c r="E1285" s="17">
        <v>6.1557238414885702E-2</v>
      </c>
      <c r="F1285" s="17"/>
      <c r="G1285" s="17">
        <v>9.3045923275136305E-2</v>
      </c>
      <c r="H1285" s="17">
        <v>7.5053022756160007E-2</v>
      </c>
      <c r="I1285" s="17">
        <v>6.07523933405393E-2</v>
      </c>
      <c r="J1285" s="17">
        <v>6.77460822977968E-2</v>
      </c>
      <c r="K1285" s="17">
        <v>4.1684082475371302E-2</v>
      </c>
      <c r="L1285" s="17">
        <v>7.4708795160771793E-2</v>
      </c>
      <c r="M1285" s="17"/>
      <c r="N1285" s="17">
        <v>5.9015772920368401E-2</v>
      </c>
      <c r="O1285" s="17">
        <v>8.0192799177142796E-2</v>
      </c>
      <c r="P1285" s="17">
        <v>6.9395033621914307E-2</v>
      </c>
      <c r="Q1285" s="17">
        <v>5.9672498867648201E-2</v>
      </c>
      <c r="R1285" s="17">
        <v>6.2278619319199403E-2</v>
      </c>
    </row>
    <row r="1286" spans="2:18" x14ac:dyDescent="0.3">
      <c r="B1286" t="s">
        <v>376</v>
      </c>
      <c r="C1286" s="17">
        <v>2.0054245372641898E-2</v>
      </c>
      <c r="D1286" s="17">
        <v>2.5442725371199799E-2</v>
      </c>
      <c r="E1286" s="17">
        <v>1.4787275007501099E-2</v>
      </c>
      <c r="F1286" s="17"/>
      <c r="G1286" s="17">
        <v>3.4517599347571398E-2</v>
      </c>
      <c r="H1286" s="17">
        <v>1.8740162642302601E-2</v>
      </c>
      <c r="I1286" s="17">
        <v>1.5500392823905499E-2</v>
      </c>
      <c r="J1286" s="17">
        <v>2.3343455455106299E-2</v>
      </c>
      <c r="K1286" s="17">
        <v>2.47599720481128E-2</v>
      </c>
      <c r="L1286" s="17">
        <v>9.4132437742115594E-3</v>
      </c>
      <c r="M1286" s="17"/>
      <c r="N1286" s="17">
        <v>1.6289076714965801E-2</v>
      </c>
      <c r="O1286" s="17">
        <v>1.63099408381615E-2</v>
      </c>
      <c r="P1286" s="17">
        <v>1.8800819123112999E-2</v>
      </c>
      <c r="Q1286" s="17">
        <v>2.8768187625310301E-2</v>
      </c>
      <c r="R1286" s="17">
        <v>2.57072976292963E-2</v>
      </c>
    </row>
    <row r="1287" spans="2:18" x14ac:dyDescent="0.3">
      <c r="B1287" t="s">
        <v>73</v>
      </c>
      <c r="C1287" s="17">
        <v>5.0182463056980903E-2</v>
      </c>
      <c r="D1287" s="17">
        <v>4.5890401406560297E-2</v>
      </c>
      <c r="E1287" s="17">
        <v>5.4377739187573E-2</v>
      </c>
      <c r="F1287" s="17"/>
      <c r="G1287" s="17">
        <v>2.76518469828635E-2</v>
      </c>
      <c r="H1287" s="17">
        <v>3.2864930790540203E-2</v>
      </c>
      <c r="I1287" s="17">
        <v>4.8338328344322098E-2</v>
      </c>
      <c r="J1287" s="17">
        <v>6.0451540934882898E-2</v>
      </c>
      <c r="K1287" s="17">
        <v>6.32174377316959E-2</v>
      </c>
      <c r="L1287" s="17">
        <v>6.3540653957183002E-2</v>
      </c>
      <c r="M1287" s="17"/>
      <c r="N1287" s="17">
        <v>6.0214523467723498E-2</v>
      </c>
      <c r="O1287" s="17">
        <v>7.6498271073042398E-2</v>
      </c>
      <c r="P1287" s="17">
        <v>3.7392303717723403E-2</v>
      </c>
      <c r="Q1287" s="17">
        <v>1.57325502614096E-2</v>
      </c>
      <c r="R1287" s="17">
        <v>5.8249597983034002E-2</v>
      </c>
    </row>
    <row r="1288" spans="2:18" x14ac:dyDescent="0.3">
      <c r="B1288" t="s">
        <v>377</v>
      </c>
      <c r="C1288" s="17">
        <v>0.63014577412279205</v>
      </c>
      <c r="D1288" s="17">
        <v>0.64245700520093296</v>
      </c>
      <c r="E1288" s="17">
        <v>0.61811215995621305</v>
      </c>
      <c r="F1288" s="17"/>
      <c r="G1288" s="17">
        <v>0.60128061131778598</v>
      </c>
      <c r="H1288" s="17">
        <v>0.67523951109732205</v>
      </c>
      <c r="I1288" s="17">
        <v>0.63615330894359201</v>
      </c>
      <c r="J1288" s="17">
        <v>0.63338761168589996</v>
      </c>
      <c r="K1288" s="17">
        <v>0.63098001868152997</v>
      </c>
      <c r="L1288" s="17">
        <v>0.60443968257799596</v>
      </c>
      <c r="M1288" s="17"/>
      <c r="N1288" s="17">
        <v>0.64135352320164596</v>
      </c>
      <c r="O1288" s="17">
        <v>0.59216714125780101</v>
      </c>
      <c r="P1288" s="17">
        <v>0.65266715309616097</v>
      </c>
      <c r="Q1288" s="17">
        <v>0.67625395342821903</v>
      </c>
      <c r="R1288" s="17">
        <v>0.621568635416897</v>
      </c>
    </row>
    <row r="1289" spans="2:18" x14ac:dyDescent="0.3">
      <c r="B1289" t="s">
        <v>378</v>
      </c>
      <c r="C1289" s="17">
        <v>8.9146761387274204E-2</v>
      </c>
      <c r="D1289" s="17">
        <v>0.102244358736966</v>
      </c>
      <c r="E1289" s="17">
        <v>7.6344513422386906E-2</v>
      </c>
      <c r="F1289" s="17"/>
      <c r="G1289" s="17">
        <v>0.12756352262270801</v>
      </c>
      <c r="H1289" s="17">
        <v>9.3793185398462597E-2</v>
      </c>
      <c r="I1289" s="17">
        <v>7.6252786164444794E-2</v>
      </c>
      <c r="J1289" s="17">
        <v>9.1089537752903099E-2</v>
      </c>
      <c r="K1289" s="17">
        <v>6.6444054523484106E-2</v>
      </c>
      <c r="L1289" s="17">
        <v>8.4122038934983295E-2</v>
      </c>
      <c r="M1289" s="17"/>
      <c r="N1289" s="17">
        <v>7.5304849635334306E-2</v>
      </c>
      <c r="O1289" s="17">
        <v>9.6502740015304303E-2</v>
      </c>
      <c r="P1289" s="17">
        <v>8.8195852745027295E-2</v>
      </c>
      <c r="Q1289" s="17">
        <v>8.8440686492958498E-2</v>
      </c>
      <c r="R1289" s="17">
        <v>8.7985916948495696E-2</v>
      </c>
    </row>
    <row r="1290" spans="2:18" hidden="1" x14ac:dyDescent="0.3">
      <c r="B1290" t="s">
        <v>345</v>
      </c>
      <c r="C1290" s="17">
        <v>0.54099901273551798</v>
      </c>
      <c r="D1290" s="17">
        <v>0.54021264646396805</v>
      </c>
      <c r="E1290" s="17">
        <v>0.54176764653382603</v>
      </c>
      <c r="F1290" s="17"/>
      <c r="G1290" s="17">
        <v>0.473717088695078</v>
      </c>
      <c r="H1290" s="17">
        <v>0.58144632569886001</v>
      </c>
      <c r="I1290" s="17">
        <v>0.55990052277914804</v>
      </c>
      <c r="J1290" s="17">
        <v>0.542298073932997</v>
      </c>
      <c r="K1290" s="17">
        <v>0.56453596415804597</v>
      </c>
      <c r="L1290" s="17">
        <v>0.52031764364301203</v>
      </c>
      <c r="M1290" s="17"/>
      <c r="N1290" s="17">
        <v>0.56604867356631205</v>
      </c>
      <c r="O1290" s="17">
        <v>0.495664401242496</v>
      </c>
      <c r="P1290" s="17">
        <v>0.56447130035113302</v>
      </c>
      <c r="Q1290" s="17">
        <v>0.58781326693526004</v>
      </c>
      <c r="R1290" s="17">
        <v>0.533582718468402</v>
      </c>
    </row>
    <row r="1291" spans="2:18" x14ac:dyDescent="0.3">
      <c r="C1291" s="17"/>
      <c r="D1291" s="17"/>
      <c r="E1291" s="17"/>
      <c r="F1291" s="17"/>
      <c r="G1291" s="17"/>
      <c r="H1291" s="17"/>
      <c r="I1291" s="17"/>
      <c r="J1291" s="17"/>
      <c r="K1291" s="17"/>
      <c r="L1291" s="17"/>
      <c r="M1291" s="17"/>
      <c r="N1291" s="17"/>
      <c r="O1291" s="17"/>
      <c r="P1291" s="17"/>
      <c r="Q1291" s="17"/>
      <c r="R1291" s="17"/>
    </row>
    <row r="1292" spans="2:18" x14ac:dyDescent="0.3">
      <c r="B1292" s="6" t="s">
        <v>381</v>
      </c>
      <c r="C1292" s="17"/>
      <c r="D1292" s="17"/>
      <c r="E1292" s="17"/>
      <c r="F1292" s="17"/>
      <c r="G1292" s="17"/>
      <c r="H1292" s="17"/>
      <c r="I1292" s="17"/>
      <c r="J1292" s="17"/>
      <c r="K1292" s="17"/>
      <c r="L1292" s="17"/>
      <c r="M1292" s="17"/>
      <c r="N1292" s="17"/>
      <c r="O1292" s="17"/>
      <c r="P1292" s="17"/>
      <c r="Q1292" s="17"/>
      <c r="R1292" s="17"/>
    </row>
    <row r="1293" spans="2:18" x14ac:dyDescent="0.3">
      <c r="B1293" s="24" t="s">
        <v>49</v>
      </c>
      <c r="C1293" s="17"/>
      <c r="D1293" s="17"/>
      <c r="E1293" s="17"/>
      <c r="F1293" s="17"/>
      <c r="G1293" s="17"/>
      <c r="H1293" s="17"/>
      <c r="I1293" s="17"/>
      <c r="J1293" s="17"/>
      <c r="K1293" s="17"/>
      <c r="L1293" s="17"/>
      <c r="M1293" s="17"/>
      <c r="N1293" s="17"/>
      <c r="O1293" s="17"/>
      <c r="P1293" s="17"/>
      <c r="Q1293" s="17"/>
      <c r="R1293" s="17"/>
    </row>
    <row r="1294" spans="2:18" x14ac:dyDescent="0.3">
      <c r="B1294" t="s">
        <v>372</v>
      </c>
      <c r="C1294" s="17">
        <v>0.23497486590288899</v>
      </c>
      <c r="D1294" s="17">
        <v>0.24250125953455101</v>
      </c>
      <c r="E1294" s="17">
        <v>0.227618191622767</v>
      </c>
      <c r="F1294" s="17"/>
      <c r="G1294" s="17">
        <v>0.19244100689416799</v>
      </c>
      <c r="H1294" s="17">
        <v>0.288380370322455</v>
      </c>
      <c r="I1294" s="17">
        <v>0.27898082034456101</v>
      </c>
      <c r="J1294" s="17">
        <v>0.21644741128676001</v>
      </c>
      <c r="K1294" s="17">
        <v>0.22904880422787599</v>
      </c>
      <c r="L1294" s="17">
        <v>0.20294362122390799</v>
      </c>
      <c r="M1294" s="17"/>
      <c r="N1294" s="17">
        <v>0.20392751165568801</v>
      </c>
      <c r="O1294" s="17">
        <v>0.20990839034484701</v>
      </c>
      <c r="P1294" s="17">
        <v>0.231004081661352</v>
      </c>
      <c r="Q1294" s="17">
        <v>0.32109712606294</v>
      </c>
      <c r="R1294" s="17">
        <v>0.34191296667500298</v>
      </c>
    </row>
    <row r="1295" spans="2:18" x14ac:dyDescent="0.3">
      <c r="B1295" t="s">
        <v>373</v>
      </c>
      <c r="C1295" s="17">
        <v>0.49391093921659202</v>
      </c>
      <c r="D1295" s="17">
        <v>0.495771049028364</v>
      </c>
      <c r="E1295" s="17">
        <v>0.49209277467721702</v>
      </c>
      <c r="F1295" s="17"/>
      <c r="G1295" s="17">
        <v>0.51135212871063296</v>
      </c>
      <c r="H1295" s="17">
        <v>0.50615496819103001</v>
      </c>
      <c r="I1295" s="17">
        <v>0.467723609592328</v>
      </c>
      <c r="J1295" s="17">
        <v>0.52037021817808904</v>
      </c>
      <c r="K1295" s="17">
        <v>0.47574503057417999</v>
      </c>
      <c r="L1295" s="17">
        <v>0.48433894955821599</v>
      </c>
      <c r="M1295" s="17"/>
      <c r="N1295" s="17">
        <v>0.48742372976735698</v>
      </c>
      <c r="O1295" s="17">
        <v>0.474092568085351</v>
      </c>
      <c r="P1295" s="17">
        <v>0.55296787802326897</v>
      </c>
      <c r="Q1295" s="17">
        <v>0.48485351581491998</v>
      </c>
      <c r="R1295" s="17">
        <v>0.45383578491813997</v>
      </c>
    </row>
    <row r="1296" spans="2:18" x14ac:dyDescent="0.3">
      <c r="B1296" t="s">
        <v>374</v>
      </c>
      <c r="C1296" s="17">
        <v>0.18585829450168201</v>
      </c>
      <c r="D1296" s="17">
        <v>0.17797926153996599</v>
      </c>
      <c r="E1296" s="17">
        <v>0.19355965613361401</v>
      </c>
      <c r="F1296" s="17"/>
      <c r="G1296" s="17">
        <v>0.209577011508913</v>
      </c>
      <c r="H1296" s="17">
        <v>0.13527706008364099</v>
      </c>
      <c r="I1296" s="17">
        <v>0.17819089113383199</v>
      </c>
      <c r="J1296" s="17">
        <v>0.15790825318131699</v>
      </c>
      <c r="K1296" s="17">
        <v>0.19633734334370401</v>
      </c>
      <c r="L1296" s="17">
        <v>0.23333081028482699</v>
      </c>
      <c r="M1296" s="17"/>
      <c r="N1296" s="17">
        <v>0.226826223181466</v>
      </c>
      <c r="O1296" s="17">
        <v>0.19822028830236299</v>
      </c>
      <c r="P1296" s="17">
        <v>0.14055164236385101</v>
      </c>
      <c r="Q1296" s="17">
        <v>0.14976974160428</v>
      </c>
      <c r="R1296" s="17">
        <v>0.14048864687874801</v>
      </c>
    </row>
    <row r="1297" spans="2:18" x14ac:dyDescent="0.3">
      <c r="B1297" t="s">
        <v>375</v>
      </c>
      <c r="C1297" s="17">
        <v>3.6805145372956101E-2</v>
      </c>
      <c r="D1297" s="17">
        <v>4.0831470953394698E-2</v>
      </c>
      <c r="E1297" s="17">
        <v>3.2869612993091303E-2</v>
      </c>
      <c r="F1297" s="17"/>
      <c r="G1297" s="17">
        <v>5.5357628019824301E-2</v>
      </c>
      <c r="H1297" s="17">
        <v>4.0990052738157999E-2</v>
      </c>
      <c r="I1297" s="17">
        <v>2.80689782985271E-2</v>
      </c>
      <c r="J1297" s="17">
        <v>3.63680336138541E-2</v>
      </c>
      <c r="K1297" s="17">
        <v>3.8414288385694301E-2</v>
      </c>
      <c r="L1297" s="17">
        <v>2.7506033593943501E-2</v>
      </c>
      <c r="M1297" s="17"/>
      <c r="N1297" s="17">
        <v>3.0748155356177399E-2</v>
      </c>
      <c r="O1297" s="17">
        <v>5.3833383742931402E-2</v>
      </c>
      <c r="P1297" s="17">
        <v>3.2770195409413901E-2</v>
      </c>
      <c r="Q1297" s="17">
        <v>2.39244658199016E-2</v>
      </c>
      <c r="R1297" s="17">
        <v>0</v>
      </c>
    </row>
    <row r="1298" spans="2:18" x14ac:dyDescent="0.3">
      <c r="B1298" t="s">
        <v>376</v>
      </c>
      <c r="C1298" s="17">
        <v>8.5324798421941399E-3</v>
      </c>
      <c r="D1298" s="17">
        <v>8.4646084178395496E-3</v>
      </c>
      <c r="E1298" s="17">
        <v>8.5988207733678993E-3</v>
      </c>
      <c r="F1298" s="17"/>
      <c r="G1298" s="17">
        <v>1.00211717826029E-2</v>
      </c>
      <c r="H1298" s="17">
        <v>6.2122617731937401E-3</v>
      </c>
      <c r="I1298" s="17">
        <v>1.26919142613298E-2</v>
      </c>
      <c r="J1298" s="17">
        <v>5.6840604415375603E-3</v>
      </c>
      <c r="K1298" s="17">
        <v>1.07203735277008E-2</v>
      </c>
      <c r="L1298" s="17">
        <v>6.9058444778227297E-3</v>
      </c>
      <c r="M1298" s="17"/>
      <c r="N1298" s="17">
        <v>2.3642998831213402E-3</v>
      </c>
      <c r="O1298" s="17">
        <v>8.4011228776691097E-3</v>
      </c>
      <c r="P1298" s="17">
        <v>1.1082318609313999E-2</v>
      </c>
      <c r="Q1298" s="17">
        <v>4.0070723613399003E-3</v>
      </c>
      <c r="R1298" s="17">
        <v>3.38278641585315E-2</v>
      </c>
    </row>
    <row r="1299" spans="2:18" x14ac:dyDescent="0.3">
      <c r="B1299" t="s">
        <v>73</v>
      </c>
      <c r="C1299" s="17">
        <v>3.9918275163686401E-2</v>
      </c>
      <c r="D1299" s="17">
        <v>3.4452350525885002E-2</v>
      </c>
      <c r="E1299" s="17">
        <v>4.5260943799943401E-2</v>
      </c>
      <c r="F1299" s="17"/>
      <c r="G1299" s="17">
        <v>2.12510530838587E-2</v>
      </c>
      <c r="H1299" s="17">
        <v>2.2985286891523099E-2</v>
      </c>
      <c r="I1299" s="17">
        <v>3.4343786369422702E-2</v>
      </c>
      <c r="J1299" s="17">
        <v>6.3222023298442398E-2</v>
      </c>
      <c r="K1299" s="17">
        <v>4.9734159940844902E-2</v>
      </c>
      <c r="L1299" s="17">
        <v>4.4974740861282801E-2</v>
      </c>
      <c r="M1299" s="17"/>
      <c r="N1299" s="17">
        <v>4.8710080156190397E-2</v>
      </c>
      <c r="O1299" s="17">
        <v>5.5544246646838498E-2</v>
      </c>
      <c r="P1299" s="17">
        <v>3.1623883932800301E-2</v>
      </c>
      <c r="Q1299" s="17">
        <v>1.63480783366186E-2</v>
      </c>
      <c r="R1299" s="17">
        <v>2.9934737369577798E-2</v>
      </c>
    </row>
    <row r="1300" spans="2:18" x14ac:dyDescent="0.3">
      <c r="B1300" t="s">
        <v>377</v>
      </c>
      <c r="C1300" s="17">
        <v>0.72888580511948098</v>
      </c>
      <c r="D1300" s="17">
        <v>0.73827230856291404</v>
      </c>
      <c r="E1300" s="17">
        <v>0.71971096629998399</v>
      </c>
      <c r="F1300" s="17"/>
      <c r="G1300" s="17">
        <v>0.70379313560480095</v>
      </c>
      <c r="H1300" s="17">
        <v>0.79453533851348401</v>
      </c>
      <c r="I1300" s="17">
        <v>0.74670442993688801</v>
      </c>
      <c r="J1300" s="17">
        <v>0.73681762946484897</v>
      </c>
      <c r="K1300" s="17">
        <v>0.70479383480205604</v>
      </c>
      <c r="L1300" s="17">
        <v>0.68728257078212396</v>
      </c>
      <c r="M1300" s="17"/>
      <c r="N1300" s="17">
        <v>0.69135124142304405</v>
      </c>
      <c r="O1300" s="17">
        <v>0.68400095843019804</v>
      </c>
      <c r="P1300" s="17">
        <v>0.78397195968462097</v>
      </c>
      <c r="Q1300" s="17">
        <v>0.80595064187786003</v>
      </c>
      <c r="R1300" s="17">
        <v>0.79574875159314296</v>
      </c>
    </row>
    <row r="1301" spans="2:18" x14ac:dyDescent="0.3">
      <c r="B1301" t="s">
        <v>378</v>
      </c>
      <c r="C1301" s="17">
        <v>4.53376252151503E-2</v>
      </c>
      <c r="D1301" s="17">
        <v>4.9296079371234203E-2</v>
      </c>
      <c r="E1301" s="17">
        <v>4.1468433766459201E-2</v>
      </c>
      <c r="F1301" s="17"/>
      <c r="G1301" s="17">
        <v>6.5378799802427195E-2</v>
      </c>
      <c r="H1301" s="17">
        <v>4.7202314511351699E-2</v>
      </c>
      <c r="I1301" s="17">
        <v>4.0760892559856897E-2</v>
      </c>
      <c r="J1301" s="17">
        <v>4.2052094055391703E-2</v>
      </c>
      <c r="K1301" s="17">
        <v>4.9134661913395099E-2</v>
      </c>
      <c r="L1301" s="17">
        <v>3.4411878071766197E-2</v>
      </c>
      <c r="M1301" s="17"/>
      <c r="N1301" s="17">
        <v>3.3112455239298802E-2</v>
      </c>
      <c r="O1301" s="17">
        <v>6.2234506620600601E-2</v>
      </c>
      <c r="P1301" s="17">
        <v>4.3852514018727903E-2</v>
      </c>
      <c r="Q1301" s="17">
        <v>2.79315381812415E-2</v>
      </c>
      <c r="R1301" s="17">
        <v>3.38278641585315E-2</v>
      </c>
    </row>
    <row r="1302" spans="2:18" hidden="1" x14ac:dyDescent="0.3">
      <c r="B1302" t="s">
        <v>345</v>
      </c>
      <c r="C1302" s="17">
        <v>0.68354817990433103</v>
      </c>
      <c r="D1302" s="17">
        <v>0.68897622919168</v>
      </c>
      <c r="E1302" s="17">
        <v>0.67824253253352496</v>
      </c>
      <c r="F1302" s="17"/>
      <c r="G1302" s="17">
        <v>0.63841433580237394</v>
      </c>
      <c r="H1302" s="17">
        <v>0.74733302400213297</v>
      </c>
      <c r="I1302" s="17">
        <v>0.70594353737703097</v>
      </c>
      <c r="J1302" s="17">
        <v>0.69476553540945696</v>
      </c>
      <c r="K1302" s="17">
        <v>0.65565917288866105</v>
      </c>
      <c r="L1302" s="17">
        <v>0.65287069271035802</v>
      </c>
      <c r="M1302" s="17"/>
      <c r="N1302" s="17">
        <v>0.65823878618374598</v>
      </c>
      <c r="O1302" s="17">
        <v>0.621766451809597</v>
      </c>
      <c r="P1302" s="17">
        <v>0.74011944566589305</v>
      </c>
      <c r="Q1302" s="17">
        <v>0.77801910369661798</v>
      </c>
      <c r="R1302" s="17">
        <v>0.76192088743461095</v>
      </c>
    </row>
    <row r="1303" spans="2:18" x14ac:dyDescent="0.3">
      <c r="C1303" s="17"/>
      <c r="D1303" s="17"/>
      <c r="E1303" s="17"/>
      <c r="F1303" s="17"/>
      <c r="G1303" s="17"/>
      <c r="H1303" s="17"/>
      <c r="I1303" s="17"/>
      <c r="J1303" s="17"/>
      <c r="K1303" s="17"/>
      <c r="L1303" s="17"/>
      <c r="M1303" s="17"/>
      <c r="N1303" s="17"/>
      <c r="O1303" s="17"/>
      <c r="P1303" s="17"/>
      <c r="Q1303" s="17"/>
      <c r="R1303" s="17"/>
    </row>
    <row r="1304" spans="2:18" x14ac:dyDescent="0.3">
      <c r="B1304" s="6" t="s">
        <v>382</v>
      </c>
      <c r="C1304" s="17"/>
      <c r="D1304" s="17"/>
      <c r="E1304" s="17"/>
      <c r="F1304" s="17"/>
      <c r="G1304" s="17"/>
      <c r="H1304" s="17"/>
      <c r="I1304" s="17"/>
      <c r="J1304" s="17"/>
      <c r="K1304" s="17"/>
      <c r="L1304" s="17"/>
      <c r="M1304" s="17"/>
      <c r="N1304" s="17"/>
      <c r="O1304" s="17"/>
      <c r="P1304" s="17"/>
      <c r="Q1304" s="17"/>
      <c r="R1304" s="17"/>
    </row>
    <row r="1305" spans="2:18" x14ac:dyDescent="0.3">
      <c r="B1305" s="24" t="s">
        <v>49</v>
      </c>
      <c r="C1305" s="17"/>
      <c r="D1305" s="17"/>
      <c r="E1305" s="17"/>
      <c r="F1305" s="17"/>
      <c r="G1305" s="17"/>
      <c r="H1305" s="17"/>
      <c r="I1305" s="17"/>
      <c r="J1305" s="17"/>
      <c r="K1305" s="17"/>
      <c r="L1305" s="17"/>
      <c r="M1305" s="17"/>
      <c r="N1305" s="17"/>
      <c r="O1305" s="17"/>
      <c r="P1305" s="17"/>
      <c r="Q1305" s="17"/>
      <c r="R1305" s="17"/>
    </row>
    <row r="1306" spans="2:18" x14ac:dyDescent="0.3">
      <c r="B1306" t="s">
        <v>372</v>
      </c>
      <c r="C1306" s="17">
        <v>0.26543926986274802</v>
      </c>
      <c r="D1306" s="17">
        <v>0.26642748649843101</v>
      </c>
      <c r="E1306" s="17">
        <v>0.264473337403896</v>
      </c>
      <c r="F1306" s="17"/>
      <c r="G1306" s="17">
        <v>0.20562111466664901</v>
      </c>
      <c r="H1306" s="17">
        <v>0.329012194652469</v>
      </c>
      <c r="I1306" s="17">
        <v>0.293289459264851</v>
      </c>
      <c r="J1306" s="17">
        <v>0.25879756840621498</v>
      </c>
      <c r="K1306" s="17">
        <v>0.29792953265268202</v>
      </c>
      <c r="L1306" s="17">
        <v>0.21417416783654</v>
      </c>
      <c r="M1306" s="17"/>
      <c r="N1306" s="17">
        <v>0.248648876348188</v>
      </c>
      <c r="O1306" s="17">
        <v>0.22590242183397699</v>
      </c>
      <c r="P1306" s="17">
        <v>0.27802392033148099</v>
      </c>
      <c r="Q1306" s="17">
        <v>0.360420337483221</v>
      </c>
      <c r="R1306" s="17">
        <v>0.22981382384305199</v>
      </c>
    </row>
    <row r="1307" spans="2:18" x14ac:dyDescent="0.3">
      <c r="B1307" t="s">
        <v>373</v>
      </c>
      <c r="C1307" s="17">
        <v>0.46678230119844999</v>
      </c>
      <c r="D1307" s="17">
        <v>0.44185080889974199</v>
      </c>
      <c r="E1307" s="17">
        <v>0.49115159107819001</v>
      </c>
      <c r="F1307" s="17"/>
      <c r="G1307" s="17">
        <v>0.45458428715154398</v>
      </c>
      <c r="H1307" s="17">
        <v>0.43141453413474201</v>
      </c>
      <c r="I1307" s="17">
        <v>0.48331284877270397</v>
      </c>
      <c r="J1307" s="17">
        <v>0.50433674117489902</v>
      </c>
      <c r="K1307" s="17">
        <v>0.44838196364036897</v>
      </c>
      <c r="L1307" s="17">
        <v>0.47194042381839901</v>
      </c>
      <c r="M1307" s="17"/>
      <c r="N1307" s="17">
        <v>0.47058903027454901</v>
      </c>
      <c r="O1307" s="17">
        <v>0.47707004223478</v>
      </c>
      <c r="P1307" s="17">
        <v>0.49492135878648102</v>
      </c>
      <c r="Q1307" s="17">
        <v>0.43239782963990903</v>
      </c>
      <c r="R1307" s="17">
        <v>0.52792095656230298</v>
      </c>
    </row>
    <row r="1308" spans="2:18" x14ac:dyDescent="0.3">
      <c r="B1308" t="s">
        <v>374</v>
      </c>
      <c r="C1308" s="17">
        <v>0.191705596149952</v>
      </c>
      <c r="D1308" s="17">
        <v>0.209490346823929</v>
      </c>
      <c r="E1308" s="17">
        <v>0.174321889654553</v>
      </c>
      <c r="F1308" s="17"/>
      <c r="G1308" s="17">
        <v>0.21500002315198799</v>
      </c>
      <c r="H1308" s="17">
        <v>0.18000310166364999</v>
      </c>
      <c r="I1308" s="17">
        <v>0.17091966269478601</v>
      </c>
      <c r="J1308" s="17">
        <v>0.165429952217029</v>
      </c>
      <c r="K1308" s="17">
        <v>0.179062258894189</v>
      </c>
      <c r="L1308" s="17">
        <v>0.23266217504620601</v>
      </c>
      <c r="M1308" s="17"/>
      <c r="N1308" s="17">
        <v>0.21408666762900899</v>
      </c>
      <c r="O1308" s="17">
        <v>0.20401387812011901</v>
      </c>
      <c r="P1308" s="17">
        <v>0.158986085231591</v>
      </c>
      <c r="Q1308" s="17">
        <v>0.159883631584884</v>
      </c>
      <c r="R1308" s="17">
        <v>0.15141980696805901</v>
      </c>
    </row>
    <row r="1309" spans="2:18" x14ac:dyDescent="0.3">
      <c r="B1309" t="s">
        <v>375</v>
      </c>
      <c r="C1309" s="17">
        <v>3.4873551232896802E-2</v>
      </c>
      <c r="D1309" s="17">
        <v>3.9262585717841497E-2</v>
      </c>
      <c r="E1309" s="17">
        <v>3.05834889945714E-2</v>
      </c>
      <c r="F1309" s="17"/>
      <c r="G1309" s="17">
        <v>9.3802364816337802E-2</v>
      </c>
      <c r="H1309" s="17">
        <v>3.8836305941038998E-2</v>
      </c>
      <c r="I1309" s="17">
        <v>1.7654674594907101E-2</v>
      </c>
      <c r="J1309" s="17">
        <v>2.04249003973083E-2</v>
      </c>
      <c r="K1309" s="17">
        <v>1.8070359274531801E-2</v>
      </c>
      <c r="L1309" s="17">
        <v>2.9757251103481399E-2</v>
      </c>
      <c r="M1309" s="17"/>
      <c r="N1309" s="17">
        <v>3.2050952239231802E-2</v>
      </c>
      <c r="O1309" s="17">
        <v>4.8376219657759102E-2</v>
      </c>
      <c r="P1309" s="17">
        <v>2.6887683469335202E-2</v>
      </c>
      <c r="Q1309" s="17">
        <v>3.1161664543848801E-2</v>
      </c>
      <c r="R1309" s="17">
        <v>3.38278641585315E-2</v>
      </c>
    </row>
    <row r="1310" spans="2:18" x14ac:dyDescent="0.3">
      <c r="B1310" t="s">
        <v>376</v>
      </c>
      <c r="C1310" s="17">
        <v>7.0232485814315602E-3</v>
      </c>
      <c r="D1310" s="17">
        <v>9.1826341206861506E-3</v>
      </c>
      <c r="E1310" s="17">
        <v>4.9125569494293002E-3</v>
      </c>
      <c r="F1310" s="17"/>
      <c r="G1310" s="17">
        <v>6.9033856695320996E-3</v>
      </c>
      <c r="H1310" s="17">
        <v>3.20807225708662E-3</v>
      </c>
      <c r="I1310" s="17">
        <v>6.5901330078722096E-3</v>
      </c>
      <c r="J1310" s="17">
        <v>2.7506441052203199E-3</v>
      </c>
      <c r="K1310" s="17">
        <v>1.4241767289117699E-2</v>
      </c>
      <c r="L1310" s="17">
        <v>9.1911423791476796E-3</v>
      </c>
      <c r="M1310" s="17"/>
      <c r="N1310" s="17">
        <v>4.5188180587842196E-3</v>
      </c>
      <c r="O1310" s="17">
        <v>4.1286162556856401E-3</v>
      </c>
      <c r="P1310" s="17">
        <v>9.7198743871886994E-3</v>
      </c>
      <c r="Q1310" s="17">
        <v>4.0070723613399003E-3</v>
      </c>
      <c r="R1310" s="17">
        <v>0</v>
      </c>
    </row>
    <row r="1311" spans="2:18" x14ac:dyDescent="0.3">
      <c r="B1311" t="s">
        <v>73</v>
      </c>
      <c r="C1311" s="17">
        <v>3.41760329745215E-2</v>
      </c>
      <c r="D1311" s="17">
        <v>3.3786137939369798E-2</v>
      </c>
      <c r="E1311" s="17">
        <v>3.4557135919361201E-2</v>
      </c>
      <c r="F1311" s="17"/>
      <c r="G1311" s="17">
        <v>2.4088824543949099E-2</v>
      </c>
      <c r="H1311" s="17">
        <v>1.7525791351013599E-2</v>
      </c>
      <c r="I1311" s="17">
        <v>2.8233221664880001E-2</v>
      </c>
      <c r="J1311" s="17">
        <v>4.8260193699327998E-2</v>
      </c>
      <c r="K1311" s="17">
        <v>4.2314118249110098E-2</v>
      </c>
      <c r="L1311" s="17">
        <v>4.2274839816226102E-2</v>
      </c>
      <c r="M1311" s="17"/>
      <c r="N1311" s="17">
        <v>3.01056554502372E-2</v>
      </c>
      <c r="O1311" s="17">
        <v>4.0508821897679202E-2</v>
      </c>
      <c r="P1311" s="17">
        <v>3.1461077793923702E-2</v>
      </c>
      <c r="Q1311" s="17">
        <v>1.2129464386797999E-2</v>
      </c>
      <c r="R1311" s="17">
        <v>5.7017548468054298E-2</v>
      </c>
    </row>
    <row r="1312" spans="2:18" x14ac:dyDescent="0.3">
      <c r="B1312" t="s">
        <v>377</v>
      </c>
      <c r="C1312" s="17">
        <v>0.73222157106119801</v>
      </c>
      <c r="D1312" s="17">
        <v>0.708278295398173</v>
      </c>
      <c r="E1312" s="17">
        <v>0.75562492848208496</v>
      </c>
      <c r="F1312" s="17"/>
      <c r="G1312" s="17">
        <v>0.66020540181819298</v>
      </c>
      <c r="H1312" s="17">
        <v>0.76042672878721096</v>
      </c>
      <c r="I1312" s="17">
        <v>0.77660230803755503</v>
      </c>
      <c r="J1312" s="17">
        <v>0.76313430958111395</v>
      </c>
      <c r="K1312" s="17">
        <v>0.74631149629305105</v>
      </c>
      <c r="L1312" s="17">
        <v>0.68611459165493904</v>
      </c>
      <c r="M1312" s="17"/>
      <c r="N1312" s="17">
        <v>0.71923790662273801</v>
      </c>
      <c r="O1312" s="17">
        <v>0.70297246406875702</v>
      </c>
      <c r="P1312" s="17">
        <v>0.77294527911796096</v>
      </c>
      <c r="Q1312" s="17">
        <v>0.79281816712313002</v>
      </c>
      <c r="R1312" s="17">
        <v>0.75773478040535502</v>
      </c>
    </row>
    <row r="1313" spans="2:18" x14ac:dyDescent="0.3">
      <c r="B1313" t="s">
        <v>378</v>
      </c>
      <c r="C1313" s="17">
        <v>4.1896799814328402E-2</v>
      </c>
      <c r="D1313" s="17">
        <v>4.8445219838527599E-2</v>
      </c>
      <c r="E1313" s="17">
        <v>3.5496045944000701E-2</v>
      </c>
      <c r="F1313" s="17"/>
      <c r="G1313" s="17">
        <v>0.10070575048586999</v>
      </c>
      <c r="H1313" s="17">
        <v>4.20443781981256E-2</v>
      </c>
      <c r="I1313" s="17">
        <v>2.4244807602779399E-2</v>
      </c>
      <c r="J1313" s="17">
        <v>2.3175544502528601E-2</v>
      </c>
      <c r="K1313" s="17">
        <v>3.2312126563649603E-2</v>
      </c>
      <c r="L1313" s="17">
        <v>3.8948393482629101E-2</v>
      </c>
      <c r="M1313" s="17"/>
      <c r="N1313" s="17">
        <v>3.6569770298016002E-2</v>
      </c>
      <c r="O1313" s="17">
        <v>5.2504835913444799E-2</v>
      </c>
      <c r="P1313" s="17">
        <v>3.6607557856523899E-2</v>
      </c>
      <c r="Q1313" s="17">
        <v>3.5168736905188701E-2</v>
      </c>
      <c r="R1313" s="17">
        <v>3.38278641585315E-2</v>
      </c>
    </row>
    <row r="1314" spans="2:18" hidden="1" x14ac:dyDescent="0.3">
      <c r="B1314" t="s">
        <v>345</v>
      </c>
      <c r="C1314" s="17">
        <v>0.69032477124686997</v>
      </c>
      <c r="D1314" s="17">
        <v>0.65983307555964499</v>
      </c>
      <c r="E1314" s="17">
        <v>0.72012888253808405</v>
      </c>
      <c r="F1314" s="17"/>
      <c r="G1314" s="17">
        <v>0.55949965133232304</v>
      </c>
      <c r="H1314" s="17">
        <v>0.71838235058908495</v>
      </c>
      <c r="I1314" s="17">
        <v>0.75235750043477501</v>
      </c>
      <c r="J1314" s="17">
        <v>0.73995876507858604</v>
      </c>
      <c r="K1314" s="17">
        <v>0.71399936972940203</v>
      </c>
      <c r="L1314" s="17">
        <v>0.64716619817230903</v>
      </c>
      <c r="M1314" s="17"/>
      <c r="N1314" s="17">
        <v>0.68266813632472201</v>
      </c>
      <c r="O1314" s="17">
        <v>0.65046762815531201</v>
      </c>
      <c r="P1314" s="17">
        <v>0.73633772126143704</v>
      </c>
      <c r="Q1314" s="17">
        <v>0.75764943021794096</v>
      </c>
      <c r="R1314" s="17">
        <v>0.72390691624682402</v>
      </c>
    </row>
    <row r="1315" spans="2:18" x14ac:dyDescent="0.3">
      <c r="C1315" s="17"/>
      <c r="D1315" s="17"/>
      <c r="E1315" s="17"/>
      <c r="F1315" s="17"/>
      <c r="G1315" s="17"/>
      <c r="H1315" s="17"/>
      <c r="I1315" s="17"/>
      <c r="J1315" s="17"/>
      <c r="K1315" s="17"/>
      <c r="L1315" s="17"/>
      <c r="M1315" s="17"/>
      <c r="N1315" s="17"/>
      <c r="O1315" s="17"/>
      <c r="P1315" s="17"/>
      <c r="Q1315" s="17"/>
      <c r="R1315" s="17"/>
    </row>
    <row r="1316" spans="2:18" x14ac:dyDescent="0.3">
      <c r="B1316" s="6" t="s">
        <v>383</v>
      </c>
      <c r="C1316" s="17"/>
      <c r="D1316" s="17"/>
      <c r="E1316" s="17"/>
      <c r="F1316" s="17"/>
      <c r="G1316" s="17"/>
      <c r="H1316" s="17"/>
      <c r="I1316" s="17"/>
      <c r="J1316" s="17"/>
      <c r="K1316" s="17"/>
      <c r="L1316" s="17"/>
      <c r="M1316" s="17"/>
      <c r="N1316" s="17"/>
      <c r="O1316" s="17"/>
      <c r="P1316" s="17"/>
      <c r="Q1316" s="17"/>
      <c r="R1316" s="17"/>
    </row>
    <row r="1317" spans="2:18" x14ac:dyDescent="0.3">
      <c r="B1317" s="24" t="s">
        <v>49</v>
      </c>
      <c r="C1317" s="17"/>
      <c r="D1317" s="17"/>
      <c r="E1317" s="17"/>
      <c r="F1317" s="17"/>
      <c r="G1317" s="17"/>
      <c r="H1317" s="17"/>
      <c r="I1317" s="17"/>
      <c r="J1317" s="17"/>
      <c r="K1317" s="17"/>
      <c r="L1317" s="17"/>
      <c r="M1317" s="17"/>
      <c r="N1317" s="17"/>
      <c r="O1317" s="17"/>
      <c r="P1317" s="17"/>
      <c r="Q1317" s="17"/>
      <c r="R1317" s="17"/>
    </row>
    <row r="1318" spans="2:18" x14ac:dyDescent="0.3">
      <c r="B1318" t="s">
        <v>372</v>
      </c>
      <c r="C1318" s="17">
        <v>0.27561520770209502</v>
      </c>
      <c r="D1318" s="17">
        <v>0.26818426442599702</v>
      </c>
      <c r="E1318" s="17">
        <v>0.28287858402171001</v>
      </c>
      <c r="F1318" s="17"/>
      <c r="G1318" s="17">
        <v>0.21579821495773299</v>
      </c>
      <c r="H1318" s="17">
        <v>0.27688233749875701</v>
      </c>
      <c r="I1318" s="17">
        <v>0.30565710361526299</v>
      </c>
      <c r="J1318" s="17">
        <v>0.28331126995195299</v>
      </c>
      <c r="K1318" s="17">
        <v>0.28859569536989699</v>
      </c>
      <c r="L1318" s="17">
        <v>0.27471166396549901</v>
      </c>
      <c r="M1318" s="17"/>
      <c r="N1318" s="17">
        <v>0.27351919663108798</v>
      </c>
      <c r="O1318" s="17">
        <v>0.249386027623788</v>
      </c>
      <c r="P1318" s="17">
        <v>0.30103957860252001</v>
      </c>
      <c r="Q1318" s="17">
        <v>0.27858345284602898</v>
      </c>
      <c r="R1318" s="17">
        <v>0.25861159948975498</v>
      </c>
    </row>
    <row r="1319" spans="2:18" x14ac:dyDescent="0.3">
      <c r="B1319" t="s">
        <v>373</v>
      </c>
      <c r="C1319" s="17">
        <v>0.483962304334011</v>
      </c>
      <c r="D1319" s="17">
        <v>0.49588152515641298</v>
      </c>
      <c r="E1319" s="17">
        <v>0.47231186063486802</v>
      </c>
      <c r="F1319" s="17"/>
      <c r="G1319" s="17">
        <v>0.44151936888829502</v>
      </c>
      <c r="H1319" s="17">
        <v>0.47259573625635798</v>
      </c>
      <c r="I1319" s="17">
        <v>0.46344674679256798</v>
      </c>
      <c r="J1319" s="17">
        <v>0.52772111555550005</v>
      </c>
      <c r="K1319" s="17">
        <v>0.48082231892295102</v>
      </c>
      <c r="L1319" s="17">
        <v>0.50439329055106397</v>
      </c>
      <c r="M1319" s="17"/>
      <c r="N1319" s="17">
        <v>0.52190122467845401</v>
      </c>
      <c r="O1319" s="17">
        <v>0.46441784584578299</v>
      </c>
      <c r="P1319" s="17">
        <v>0.48035405462960801</v>
      </c>
      <c r="Q1319" s="17">
        <v>0.494496750507397</v>
      </c>
      <c r="R1319" s="17">
        <v>0.480893346125147</v>
      </c>
    </row>
    <row r="1320" spans="2:18" x14ac:dyDescent="0.3">
      <c r="B1320" t="s">
        <v>374</v>
      </c>
      <c r="C1320" s="17">
        <v>0.14579332316951901</v>
      </c>
      <c r="D1320" s="17">
        <v>0.14449955710215401</v>
      </c>
      <c r="E1320" s="17">
        <v>0.14705791495385601</v>
      </c>
      <c r="F1320" s="17"/>
      <c r="G1320" s="17">
        <v>0.20739044995070299</v>
      </c>
      <c r="H1320" s="17">
        <v>0.168956794219255</v>
      </c>
      <c r="I1320" s="17">
        <v>0.12743178935952901</v>
      </c>
      <c r="J1320" s="17">
        <v>0.11534389832476</v>
      </c>
      <c r="K1320" s="17">
        <v>0.122503683583964</v>
      </c>
      <c r="L1320" s="17">
        <v>0.14162419526310099</v>
      </c>
      <c r="M1320" s="17"/>
      <c r="N1320" s="17">
        <v>0.137418209980529</v>
      </c>
      <c r="O1320" s="17">
        <v>0.162465969082603</v>
      </c>
      <c r="P1320" s="17">
        <v>0.13219274514309401</v>
      </c>
      <c r="Q1320" s="17">
        <v>0.12631323725537899</v>
      </c>
      <c r="R1320" s="17">
        <v>0.10708817303519599</v>
      </c>
    </row>
    <row r="1321" spans="2:18" x14ac:dyDescent="0.3">
      <c r="B1321" t="s">
        <v>375</v>
      </c>
      <c r="C1321" s="17">
        <v>3.8272452687034303E-2</v>
      </c>
      <c r="D1321" s="17">
        <v>3.75830083610963E-2</v>
      </c>
      <c r="E1321" s="17">
        <v>3.8946350118982002E-2</v>
      </c>
      <c r="F1321" s="17"/>
      <c r="G1321" s="17">
        <v>9.0649706162187704E-2</v>
      </c>
      <c r="H1321" s="17">
        <v>3.5968695447225703E-2</v>
      </c>
      <c r="I1321" s="17">
        <v>3.9153881834456603E-2</v>
      </c>
      <c r="J1321" s="17">
        <v>2.76845603839946E-2</v>
      </c>
      <c r="K1321" s="17">
        <v>1.7042723788331899E-2</v>
      </c>
      <c r="L1321" s="17">
        <v>2.7698390869320699E-2</v>
      </c>
      <c r="M1321" s="17"/>
      <c r="N1321" s="17">
        <v>1.11178394839719E-2</v>
      </c>
      <c r="O1321" s="17">
        <v>5.2003360491343499E-2</v>
      </c>
      <c r="P1321" s="17">
        <v>3.79817649347024E-2</v>
      </c>
      <c r="Q1321" s="17">
        <v>6.06440860185977E-2</v>
      </c>
      <c r="R1321" s="17">
        <v>2.70828110984765E-2</v>
      </c>
    </row>
    <row r="1322" spans="2:18" x14ac:dyDescent="0.3">
      <c r="B1322" t="s">
        <v>376</v>
      </c>
      <c r="C1322" s="17">
        <v>1.4612841549661901E-2</v>
      </c>
      <c r="D1322" s="17">
        <v>1.57947703632807E-2</v>
      </c>
      <c r="E1322" s="17">
        <v>1.34575651012567E-2</v>
      </c>
      <c r="F1322" s="17"/>
      <c r="G1322" s="17">
        <v>1.6824864198078299E-2</v>
      </c>
      <c r="H1322" s="17">
        <v>1.5694689245830399E-2</v>
      </c>
      <c r="I1322" s="17">
        <v>2.1809624200292799E-2</v>
      </c>
      <c r="J1322" s="17">
        <v>8.3701322970999893E-3</v>
      </c>
      <c r="K1322" s="17">
        <v>2.4772058110004901E-2</v>
      </c>
      <c r="L1322" s="17">
        <v>4.6762084413482603E-3</v>
      </c>
      <c r="M1322" s="17"/>
      <c r="N1322" s="17">
        <v>1.1296419666204699E-2</v>
      </c>
      <c r="O1322" s="17">
        <v>1.9255227427492399E-2</v>
      </c>
      <c r="P1322" s="17">
        <v>1.1142614347798599E-2</v>
      </c>
      <c r="Q1322" s="17">
        <v>1.1864393877082199E-2</v>
      </c>
      <c r="R1322" s="17">
        <v>6.8074472268391195E-2</v>
      </c>
    </row>
    <row r="1323" spans="2:18" x14ac:dyDescent="0.3">
      <c r="B1323" t="s">
        <v>73</v>
      </c>
      <c r="C1323" s="17">
        <v>4.1743870557678697E-2</v>
      </c>
      <c r="D1323" s="17">
        <v>3.8056874591058998E-2</v>
      </c>
      <c r="E1323" s="17">
        <v>4.5347725169327502E-2</v>
      </c>
      <c r="F1323" s="17"/>
      <c r="G1323" s="17">
        <v>2.78173958430026E-2</v>
      </c>
      <c r="H1323" s="17">
        <v>2.9901747332573801E-2</v>
      </c>
      <c r="I1323" s="17">
        <v>4.2500854197890597E-2</v>
      </c>
      <c r="J1323" s="17">
        <v>3.7569023486692901E-2</v>
      </c>
      <c r="K1323" s="17">
        <v>6.6263520224851102E-2</v>
      </c>
      <c r="L1323" s="17">
        <v>4.68962509096673E-2</v>
      </c>
      <c r="M1323" s="17"/>
      <c r="N1323" s="17">
        <v>4.4747109559751801E-2</v>
      </c>
      <c r="O1323" s="17">
        <v>5.2471569528990999E-2</v>
      </c>
      <c r="P1323" s="17">
        <v>3.7289242342277401E-2</v>
      </c>
      <c r="Q1323" s="17">
        <v>2.8098079495514999E-2</v>
      </c>
      <c r="R1323" s="17">
        <v>5.8249597983034002E-2</v>
      </c>
    </row>
    <row r="1324" spans="2:18" x14ac:dyDescent="0.3">
      <c r="B1324" t="s">
        <v>377</v>
      </c>
      <c r="C1324" s="17">
        <v>0.75957751203610602</v>
      </c>
      <c r="D1324" s="17">
        <v>0.76406578958241</v>
      </c>
      <c r="E1324" s="17">
        <v>0.75519044465657803</v>
      </c>
      <c r="F1324" s="17"/>
      <c r="G1324" s="17">
        <v>0.65731758384602801</v>
      </c>
      <c r="H1324" s="17">
        <v>0.74947807375511499</v>
      </c>
      <c r="I1324" s="17">
        <v>0.76910385040783102</v>
      </c>
      <c r="J1324" s="17">
        <v>0.81103238550745305</v>
      </c>
      <c r="K1324" s="17">
        <v>0.76941801429284795</v>
      </c>
      <c r="L1324" s="17">
        <v>0.77910495451656303</v>
      </c>
      <c r="M1324" s="17"/>
      <c r="N1324" s="17">
        <v>0.79542042130954205</v>
      </c>
      <c r="O1324" s="17">
        <v>0.71380387346957097</v>
      </c>
      <c r="P1324" s="17">
        <v>0.78139363323212796</v>
      </c>
      <c r="Q1324" s="17">
        <v>0.77308020335342598</v>
      </c>
      <c r="R1324" s="17">
        <v>0.73950494561490199</v>
      </c>
    </row>
    <row r="1325" spans="2:18" x14ac:dyDescent="0.3">
      <c r="B1325" t="s">
        <v>378</v>
      </c>
      <c r="C1325" s="17">
        <v>5.2885294236696197E-2</v>
      </c>
      <c r="D1325" s="17">
        <v>5.3377778724376997E-2</v>
      </c>
      <c r="E1325" s="17">
        <v>5.2403915220238698E-2</v>
      </c>
      <c r="F1325" s="17"/>
      <c r="G1325" s="17">
        <v>0.107474570360266</v>
      </c>
      <c r="H1325" s="17">
        <v>5.1663384693056098E-2</v>
      </c>
      <c r="I1325" s="17">
        <v>6.0963506034749398E-2</v>
      </c>
      <c r="J1325" s="17">
        <v>3.6054692681094597E-2</v>
      </c>
      <c r="K1325" s="17">
        <v>4.1814781898336803E-2</v>
      </c>
      <c r="L1325" s="17">
        <v>3.2374599310668897E-2</v>
      </c>
      <c r="M1325" s="17"/>
      <c r="N1325" s="17">
        <v>2.2414259150176499E-2</v>
      </c>
      <c r="O1325" s="17">
        <v>7.1258587918835894E-2</v>
      </c>
      <c r="P1325" s="17">
        <v>4.9124379282500998E-2</v>
      </c>
      <c r="Q1325" s="17">
        <v>7.2508479895679906E-2</v>
      </c>
      <c r="R1325" s="17">
        <v>9.5157283366867698E-2</v>
      </c>
    </row>
    <row r="1326" spans="2:18" hidden="1" x14ac:dyDescent="0.3">
      <c r="B1326" t="s">
        <v>345</v>
      </c>
      <c r="C1326" s="17">
        <v>0.70669221779941005</v>
      </c>
      <c r="D1326" s="17">
        <v>0.71068801085803301</v>
      </c>
      <c r="E1326" s="17">
        <v>0.70278652943634001</v>
      </c>
      <c r="F1326" s="17"/>
      <c r="G1326" s="17">
        <v>0.54984301348576203</v>
      </c>
      <c r="H1326" s="17">
        <v>0.69781468906205901</v>
      </c>
      <c r="I1326" s="17">
        <v>0.70814034437308204</v>
      </c>
      <c r="J1326" s="17">
        <v>0.77497769282635798</v>
      </c>
      <c r="K1326" s="17">
        <v>0.72760323239451197</v>
      </c>
      <c r="L1326" s="17">
        <v>0.74673035520589404</v>
      </c>
      <c r="M1326" s="17"/>
      <c r="N1326" s="17">
        <v>0.77300616215936602</v>
      </c>
      <c r="O1326" s="17">
        <v>0.64254528555073498</v>
      </c>
      <c r="P1326" s="17">
        <v>0.73226925394962705</v>
      </c>
      <c r="Q1326" s="17">
        <v>0.70057172345774599</v>
      </c>
      <c r="R1326" s="17">
        <v>0.64434766224803397</v>
      </c>
    </row>
    <row r="1327" spans="2:18" x14ac:dyDescent="0.3">
      <c r="C1327" s="17"/>
      <c r="D1327" s="17"/>
      <c r="E1327" s="17"/>
      <c r="F1327" s="17"/>
      <c r="G1327" s="17"/>
      <c r="H1327" s="17"/>
      <c r="I1327" s="17"/>
      <c r="J1327" s="17"/>
      <c r="K1327" s="17"/>
      <c r="L1327" s="17"/>
      <c r="M1327" s="17"/>
      <c r="N1327" s="17"/>
      <c r="O1327" s="17"/>
      <c r="P1327" s="17"/>
      <c r="Q1327" s="17"/>
      <c r="R1327" s="17"/>
    </row>
    <row r="1328" spans="2:18" x14ac:dyDescent="0.3">
      <c r="B1328" s="6" t="s">
        <v>384</v>
      </c>
      <c r="C1328" s="17"/>
      <c r="D1328" s="17"/>
      <c r="E1328" s="17"/>
      <c r="F1328" s="17"/>
      <c r="G1328" s="17"/>
      <c r="H1328" s="17"/>
      <c r="I1328" s="17"/>
      <c r="J1328" s="17"/>
      <c r="K1328" s="17"/>
      <c r="L1328" s="17"/>
      <c r="M1328" s="17"/>
      <c r="N1328" s="17"/>
      <c r="O1328" s="17"/>
      <c r="P1328" s="17"/>
      <c r="Q1328" s="17"/>
      <c r="R1328" s="17"/>
    </row>
    <row r="1329" spans="2:18" x14ac:dyDescent="0.3">
      <c r="B1329" s="24" t="s">
        <v>49</v>
      </c>
      <c r="C1329" s="17"/>
      <c r="D1329" s="17"/>
      <c r="E1329" s="17"/>
      <c r="F1329" s="17"/>
      <c r="G1329" s="17"/>
      <c r="H1329" s="17"/>
      <c r="I1329" s="17"/>
      <c r="J1329" s="17"/>
      <c r="K1329" s="17"/>
      <c r="L1329" s="17"/>
      <c r="M1329" s="17"/>
      <c r="N1329" s="17"/>
      <c r="O1329" s="17"/>
      <c r="P1329" s="17"/>
      <c r="Q1329" s="17"/>
      <c r="R1329" s="17"/>
    </row>
    <row r="1330" spans="2:18" x14ac:dyDescent="0.3">
      <c r="B1330" t="s">
        <v>372</v>
      </c>
      <c r="C1330" s="17">
        <v>0.26198387022046499</v>
      </c>
      <c r="D1330" s="17">
        <v>0.26517526707477002</v>
      </c>
      <c r="E1330" s="17">
        <v>0.25886443901546302</v>
      </c>
      <c r="F1330" s="17"/>
      <c r="G1330" s="17">
        <v>0.21340867384682899</v>
      </c>
      <c r="H1330" s="17">
        <v>0.28214259422773602</v>
      </c>
      <c r="I1330" s="17">
        <v>0.297057203957451</v>
      </c>
      <c r="J1330" s="17">
        <v>0.25458235222214698</v>
      </c>
      <c r="K1330" s="17">
        <v>0.26469041213593297</v>
      </c>
      <c r="L1330" s="17">
        <v>0.25339735646239397</v>
      </c>
      <c r="M1330" s="17"/>
      <c r="N1330" s="17">
        <v>0.25327096100820701</v>
      </c>
      <c r="O1330" s="17">
        <v>0.243527806366408</v>
      </c>
      <c r="P1330" s="17">
        <v>0.25231846846696299</v>
      </c>
      <c r="Q1330" s="17">
        <v>0.33301146256445702</v>
      </c>
      <c r="R1330" s="17">
        <v>0.29170454994595801</v>
      </c>
    </row>
    <row r="1331" spans="2:18" x14ac:dyDescent="0.3">
      <c r="B1331" t="s">
        <v>373</v>
      </c>
      <c r="C1331" s="17">
        <v>0.49269329287876601</v>
      </c>
      <c r="D1331" s="17">
        <v>0.49462601247258597</v>
      </c>
      <c r="E1331" s="17">
        <v>0.49080415589997001</v>
      </c>
      <c r="F1331" s="17"/>
      <c r="G1331" s="17">
        <v>0.45827537176563399</v>
      </c>
      <c r="H1331" s="17">
        <v>0.46898204713024</v>
      </c>
      <c r="I1331" s="17">
        <v>0.48922169095010698</v>
      </c>
      <c r="J1331" s="17">
        <v>0.53381567935532104</v>
      </c>
      <c r="K1331" s="17">
        <v>0.463974291597472</v>
      </c>
      <c r="L1331" s="17">
        <v>0.52335574810451402</v>
      </c>
      <c r="M1331" s="17"/>
      <c r="N1331" s="17">
        <v>0.50269166703232604</v>
      </c>
      <c r="O1331" s="17">
        <v>0.47595879412370501</v>
      </c>
      <c r="P1331" s="17">
        <v>0.51662836135748402</v>
      </c>
      <c r="Q1331" s="17">
        <v>0.46825142582038698</v>
      </c>
      <c r="R1331" s="17">
        <v>0.44422758266225199</v>
      </c>
    </row>
    <row r="1332" spans="2:18" x14ac:dyDescent="0.3">
      <c r="B1332" t="s">
        <v>374</v>
      </c>
      <c r="C1332" s="17">
        <v>0.15180822294183399</v>
      </c>
      <c r="D1332" s="17">
        <v>0.14884059035483899</v>
      </c>
      <c r="E1332" s="17">
        <v>0.15470893573923</v>
      </c>
      <c r="F1332" s="17"/>
      <c r="G1332" s="17">
        <v>0.17594587260557501</v>
      </c>
      <c r="H1332" s="17">
        <v>0.16172427004106599</v>
      </c>
      <c r="I1332" s="17">
        <v>0.13478304292943699</v>
      </c>
      <c r="J1332" s="17">
        <v>0.117317747611762</v>
      </c>
      <c r="K1332" s="17">
        <v>0.19376462224218399</v>
      </c>
      <c r="L1332" s="17">
        <v>0.14153355699939299</v>
      </c>
      <c r="M1332" s="17"/>
      <c r="N1332" s="17">
        <v>0.149552680335097</v>
      </c>
      <c r="O1332" s="17">
        <v>0.16119030012632099</v>
      </c>
      <c r="P1332" s="17">
        <v>0.15020629053732801</v>
      </c>
      <c r="Q1332" s="17">
        <v>0.133953566333674</v>
      </c>
      <c r="R1332" s="17">
        <v>8.7254203536870897E-2</v>
      </c>
    </row>
    <row r="1333" spans="2:18" x14ac:dyDescent="0.3">
      <c r="B1333" t="s">
        <v>375</v>
      </c>
      <c r="C1333" s="17">
        <v>4.430164133845E-2</v>
      </c>
      <c r="D1333" s="17">
        <v>4.5242813516283599E-2</v>
      </c>
      <c r="E1333" s="17">
        <v>4.3381692490078699E-2</v>
      </c>
      <c r="F1333" s="17"/>
      <c r="G1333" s="17">
        <v>0.110517138370913</v>
      </c>
      <c r="H1333" s="17">
        <v>5.4093171848113603E-2</v>
      </c>
      <c r="I1333" s="17">
        <v>4.1994689238474298E-2</v>
      </c>
      <c r="J1333" s="17">
        <v>3.1316570953193602E-2</v>
      </c>
      <c r="K1333" s="17">
        <v>2.0523736716368601E-2</v>
      </c>
      <c r="L1333" s="17">
        <v>2.0989991003254101E-2</v>
      </c>
      <c r="M1333" s="17"/>
      <c r="N1333" s="17">
        <v>3.2234733929279301E-2</v>
      </c>
      <c r="O1333" s="17">
        <v>7.4198174982621795E-2</v>
      </c>
      <c r="P1333" s="17">
        <v>4.3875926290318099E-2</v>
      </c>
      <c r="Q1333" s="17">
        <v>2.90385104662612E-2</v>
      </c>
      <c r="R1333" s="17">
        <v>5.7517496067665402E-2</v>
      </c>
    </row>
    <row r="1334" spans="2:18" x14ac:dyDescent="0.3">
      <c r="B1334" t="s">
        <v>376</v>
      </c>
      <c r="C1334" s="17">
        <v>1.35603475307059E-2</v>
      </c>
      <c r="D1334" s="17">
        <v>1.5287327236933001E-2</v>
      </c>
      <c r="E1334" s="17">
        <v>1.1872311027585901E-2</v>
      </c>
      <c r="F1334" s="17"/>
      <c r="G1334" s="17">
        <v>2.10542735067521E-2</v>
      </c>
      <c r="H1334" s="17">
        <v>6.9204805464453401E-3</v>
      </c>
      <c r="I1334" s="17">
        <v>1.51397759372227E-2</v>
      </c>
      <c r="J1334" s="17">
        <v>1.44462889195677E-2</v>
      </c>
      <c r="K1334" s="17">
        <v>1.76788831380001E-2</v>
      </c>
      <c r="L1334" s="17">
        <v>9.2318648625521107E-3</v>
      </c>
      <c r="M1334" s="17"/>
      <c r="N1334" s="17">
        <v>1.16712741410041E-2</v>
      </c>
      <c r="O1334" s="17">
        <v>1.10012882314698E-2</v>
      </c>
      <c r="P1334" s="17">
        <v>7.3323217817496799E-3</v>
      </c>
      <c r="Q1334" s="17">
        <v>2.3651649842989599E-2</v>
      </c>
      <c r="R1334" s="17">
        <v>6.2278619319199403E-2</v>
      </c>
    </row>
    <row r="1335" spans="2:18" x14ac:dyDescent="0.3">
      <c r="B1335" t="s">
        <v>73</v>
      </c>
      <c r="C1335" s="17">
        <v>3.5652625089780197E-2</v>
      </c>
      <c r="D1335" s="17">
        <v>3.0827989344588701E-2</v>
      </c>
      <c r="E1335" s="17">
        <v>4.0368465827673602E-2</v>
      </c>
      <c r="F1335" s="17"/>
      <c r="G1335" s="17">
        <v>2.07986699042969E-2</v>
      </c>
      <c r="H1335" s="17">
        <v>2.6137436206398398E-2</v>
      </c>
      <c r="I1335" s="17">
        <v>2.1803596987308799E-2</v>
      </c>
      <c r="J1335" s="17">
        <v>4.85213609380091E-2</v>
      </c>
      <c r="K1335" s="17">
        <v>3.9368054170042299E-2</v>
      </c>
      <c r="L1335" s="17">
        <v>5.1491482567892703E-2</v>
      </c>
      <c r="M1335" s="17"/>
      <c r="N1335" s="17">
        <v>5.0578683554086699E-2</v>
      </c>
      <c r="O1335" s="17">
        <v>3.4123636169475197E-2</v>
      </c>
      <c r="P1335" s="17">
        <v>2.9638631566156998E-2</v>
      </c>
      <c r="Q1335" s="17">
        <v>1.20933849722319E-2</v>
      </c>
      <c r="R1335" s="17">
        <v>5.7017548468054298E-2</v>
      </c>
    </row>
    <row r="1336" spans="2:18" x14ac:dyDescent="0.3">
      <c r="B1336" t="s">
        <v>377</v>
      </c>
      <c r="C1336" s="17">
        <v>0.75467716309923005</v>
      </c>
      <c r="D1336" s="17">
        <v>0.75980127954735599</v>
      </c>
      <c r="E1336" s="17">
        <v>0.74966859491543203</v>
      </c>
      <c r="F1336" s="17"/>
      <c r="G1336" s="17">
        <v>0.67168404561246298</v>
      </c>
      <c r="H1336" s="17">
        <v>0.75112464135797696</v>
      </c>
      <c r="I1336" s="17">
        <v>0.78627889490755798</v>
      </c>
      <c r="J1336" s="17">
        <v>0.78839803157746802</v>
      </c>
      <c r="K1336" s="17">
        <v>0.72866470373340497</v>
      </c>
      <c r="L1336" s="17">
        <v>0.77675310456690805</v>
      </c>
      <c r="M1336" s="17"/>
      <c r="N1336" s="17">
        <v>0.75596262804053305</v>
      </c>
      <c r="O1336" s="17">
        <v>0.71948660049011204</v>
      </c>
      <c r="P1336" s="17">
        <v>0.76894682982444795</v>
      </c>
      <c r="Q1336" s="17">
        <v>0.80126288838484305</v>
      </c>
      <c r="R1336" s="17">
        <v>0.73593213260821</v>
      </c>
    </row>
    <row r="1337" spans="2:18" x14ac:dyDescent="0.3">
      <c r="B1337" t="s">
        <v>378</v>
      </c>
      <c r="C1337" s="17">
        <v>5.7861988869155903E-2</v>
      </c>
      <c r="D1337" s="17">
        <v>6.0530140753216603E-2</v>
      </c>
      <c r="E1337" s="17">
        <v>5.5254003517664602E-2</v>
      </c>
      <c r="F1337" s="17"/>
      <c r="G1337" s="17">
        <v>0.131571411877665</v>
      </c>
      <c r="H1337" s="17">
        <v>6.1013652394558998E-2</v>
      </c>
      <c r="I1337" s="17">
        <v>5.7134465175696897E-2</v>
      </c>
      <c r="J1337" s="17">
        <v>4.5762859872761401E-2</v>
      </c>
      <c r="K1337" s="17">
        <v>3.8202619854368701E-2</v>
      </c>
      <c r="L1337" s="17">
        <v>3.02218558658062E-2</v>
      </c>
      <c r="M1337" s="17"/>
      <c r="N1337" s="17">
        <v>4.39060080702834E-2</v>
      </c>
      <c r="O1337" s="17">
        <v>8.5199463214091595E-2</v>
      </c>
      <c r="P1337" s="17">
        <v>5.1208248072067801E-2</v>
      </c>
      <c r="Q1337" s="17">
        <v>5.2690160309250701E-2</v>
      </c>
      <c r="R1337" s="17">
        <v>0.11979611538686501</v>
      </c>
    </row>
    <row r="1338" spans="2:18" hidden="1" x14ac:dyDescent="0.3">
      <c r="B1338" t="s">
        <v>345</v>
      </c>
      <c r="C1338" s="17">
        <v>0.696815174230075</v>
      </c>
      <c r="D1338" s="17">
        <v>0.69927113879413905</v>
      </c>
      <c r="E1338" s="17">
        <v>0.69441459139776796</v>
      </c>
      <c r="F1338" s="17"/>
      <c r="G1338" s="17">
        <v>0.54011263373479801</v>
      </c>
      <c r="H1338" s="17">
        <v>0.69011098896341805</v>
      </c>
      <c r="I1338" s="17">
        <v>0.729144429731861</v>
      </c>
      <c r="J1338" s="17">
        <v>0.74263517170470605</v>
      </c>
      <c r="K1338" s="17">
        <v>0.69046208387903696</v>
      </c>
      <c r="L1338" s="17">
        <v>0.74653124870110199</v>
      </c>
      <c r="M1338" s="17"/>
      <c r="N1338" s="17">
        <v>0.71205661997024905</v>
      </c>
      <c r="O1338" s="17">
        <v>0.63428713727602104</v>
      </c>
      <c r="P1338" s="17">
        <v>0.71773858175238003</v>
      </c>
      <c r="Q1338" s="17">
        <v>0.74857272807559205</v>
      </c>
      <c r="R1338" s="17">
        <v>0.61613601722134503</v>
      </c>
    </row>
    <row r="1339" spans="2:18" x14ac:dyDescent="0.3">
      <c r="C1339" s="17"/>
      <c r="D1339" s="17"/>
      <c r="E1339" s="17"/>
      <c r="F1339" s="17"/>
      <c r="G1339" s="17"/>
      <c r="H1339" s="17"/>
      <c r="I1339" s="17"/>
      <c r="J1339" s="17"/>
      <c r="K1339" s="17"/>
      <c r="L1339" s="17"/>
      <c r="M1339" s="17"/>
      <c r="N1339" s="17"/>
      <c r="O1339" s="17"/>
      <c r="P1339" s="17"/>
      <c r="Q1339" s="17"/>
      <c r="R1339" s="17"/>
    </row>
    <row r="1340" spans="2:18" x14ac:dyDescent="0.3">
      <c r="B1340" s="6" t="s">
        <v>386</v>
      </c>
      <c r="C1340" s="17"/>
      <c r="D1340" s="17"/>
      <c r="E1340" s="17"/>
      <c r="F1340" s="17"/>
      <c r="G1340" s="17"/>
      <c r="H1340" s="17"/>
      <c r="I1340" s="17"/>
      <c r="J1340" s="17"/>
      <c r="K1340" s="17"/>
      <c r="L1340" s="17"/>
      <c r="M1340" s="17"/>
      <c r="N1340" s="17"/>
      <c r="O1340" s="17"/>
      <c r="P1340" s="17"/>
      <c r="Q1340" s="17"/>
      <c r="R1340" s="17"/>
    </row>
    <row r="1341" spans="2:18" x14ac:dyDescent="0.3">
      <c r="B1341" s="24" t="s">
        <v>49</v>
      </c>
      <c r="C1341" s="17"/>
      <c r="D1341" s="17"/>
      <c r="E1341" s="17"/>
      <c r="F1341" s="17"/>
      <c r="G1341" s="17"/>
      <c r="H1341" s="17"/>
      <c r="I1341" s="17"/>
      <c r="J1341" s="17"/>
      <c r="K1341" s="17"/>
      <c r="L1341" s="17"/>
      <c r="M1341" s="17"/>
      <c r="N1341" s="17"/>
      <c r="O1341" s="17"/>
      <c r="P1341" s="17"/>
      <c r="Q1341" s="17"/>
      <c r="R1341" s="17"/>
    </row>
    <row r="1342" spans="2:18" x14ac:dyDescent="0.3">
      <c r="B1342" t="s">
        <v>339</v>
      </c>
      <c r="C1342" s="17">
        <v>0.50564883556234497</v>
      </c>
      <c r="D1342" s="17">
        <v>0.47486118939279998</v>
      </c>
      <c r="E1342" s="17">
        <v>0.53574222368493796</v>
      </c>
      <c r="F1342" s="17"/>
      <c r="G1342" s="17">
        <v>0.56311372931385195</v>
      </c>
      <c r="H1342" s="17">
        <v>0.51042716425002599</v>
      </c>
      <c r="I1342" s="17">
        <v>0.54473882013789199</v>
      </c>
      <c r="J1342" s="17">
        <v>0.47794097124571799</v>
      </c>
      <c r="K1342" s="17">
        <v>0.45903442826304502</v>
      </c>
      <c r="L1342" s="17">
        <v>0.48590553593108499</v>
      </c>
      <c r="M1342" s="17"/>
      <c r="N1342" s="17">
        <v>0.41369379547333202</v>
      </c>
      <c r="O1342" s="17">
        <v>0.47974625317777098</v>
      </c>
      <c r="P1342" s="17">
        <v>0.58278422672165497</v>
      </c>
      <c r="Q1342" s="17">
        <v>0.57338308715709196</v>
      </c>
      <c r="R1342" s="17">
        <v>0.61272523829279602</v>
      </c>
    </row>
    <row r="1343" spans="2:18" x14ac:dyDescent="0.3">
      <c r="B1343" t="s">
        <v>340</v>
      </c>
      <c r="C1343" s="17">
        <v>0.41321389226990402</v>
      </c>
      <c r="D1343" s="17">
        <v>0.43725987654030202</v>
      </c>
      <c r="E1343" s="17">
        <v>0.38971014230948298</v>
      </c>
      <c r="F1343" s="17"/>
      <c r="G1343" s="17">
        <v>0.36148501769147501</v>
      </c>
      <c r="H1343" s="17">
        <v>0.41511538818433902</v>
      </c>
      <c r="I1343" s="17">
        <v>0.40960992355227499</v>
      </c>
      <c r="J1343" s="17">
        <v>0.41678391632995199</v>
      </c>
      <c r="K1343" s="17">
        <v>0.43079900448888903</v>
      </c>
      <c r="L1343" s="17">
        <v>0.43407572010983703</v>
      </c>
      <c r="M1343" s="17"/>
      <c r="N1343" s="17">
        <v>0.50488012164315099</v>
      </c>
      <c r="O1343" s="17">
        <v>0.43757205530898602</v>
      </c>
      <c r="P1343" s="17">
        <v>0.35102600288732699</v>
      </c>
      <c r="Q1343" s="17">
        <v>0.336466414244809</v>
      </c>
      <c r="R1343" s="17">
        <v>0.29526057720681298</v>
      </c>
    </row>
    <row r="1344" spans="2:18" x14ac:dyDescent="0.3">
      <c r="B1344" t="s">
        <v>385</v>
      </c>
      <c r="C1344" s="17">
        <v>8.1137272167751795E-2</v>
      </c>
      <c r="D1344" s="17">
        <v>8.7878934066898007E-2</v>
      </c>
      <c r="E1344" s="17">
        <v>7.45476340055789E-2</v>
      </c>
      <c r="F1344" s="17"/>
      <c r="G1344" s="17">
        <v>7.5401252994673498E-2</v>
      </c>
      <c r="H1344" s="17">
        <v>7.4457447565635798E-2</v>
      </c>
      <c r="I1344" s="17">
        <v>4.5651256309833597E-2</v>
      </c>
      <c r="J1344" s="17">
        <v>0.10527511242433001</v>
      </c>
      <c r="K1344" s="17">
        <v>0.11016656724806601</v>
      </c>
      <c r="L1344" s="17">
        <v>8.0018743959077501E-2</v>
      </c>
      <c r="M1344" s="17"/>
      <c r="N1344" s="17">
        <v>8.1426082883517006E-2</v>
      </c>
      <c r="O1344" s="17">
        <v>8.26816915132432E-2</v>
      </c>
      <c r="P1344" s="17">
        <v>6.6189770391018296E-2</v>
      </c>
      <c r="Q1344" s="17">
        <v>9.0150498598098899E-2</v>
      </c>
      <c r="R1344" s="17">
        <v>9.2014184500391102E-2</v>
      </c>
    </row>
    <row r="1345" spans="2:18" x14ac:dyDescent="0.3">
      <c r="C1345" s="17"/>
      <c r="D1345" s="17"/>
      <c r="E1345" s="17"/>
      <c r="F1345" s="17"/>
      <c r="G1345" s="17"/>
      <c r="H1345" s="17"/>
      <c r="I1345" s="17"/>
      <c r="J1345" s="17"/>
      <c r="K1345" s="17"/>
      <c r="L1345" s="17"/>
      <c r="M1345" s="17"/>
      <c r="N1345" s="17"/>
      <c r="O1345" s="17"/>
      <c r="P1345" s="17"/>
      <c r="Q1345" s="17"/>
      <c r="R1345" s="17"/>
    </row>
    <row r="1346" spans="2:18" x14ac:dyDescent="0.3">
      <c r="B1346" s="6" t="s">
        <v>412</v>
      </c>
      <c r="C1346" s="17"/>
      <c r="D1346" s="17"/>
      <c r="E1346" s="17"/>
      <c r="F1346" s="17"/>
      <c r="G1346" s="17"/>
      <c r="H1346" s="17"/>
      <c r="I1346" s="17"/>
      <c r="J1346" s="17"/>
      <c r="K1346" s="17"/>
      <c r="L1346" s="17"/>
      <c r="M1346" s="17"/>
      <c r="N1346" s="17"/>
      <c r="O1346" s="17"/>
      <c r="P1346" s="17"/>
      <c r="Q1346" s="17"/>
      <c r="R1346" s="17"/>
    </row>
    <row r="1347" spans="2:18" x14ac:dyDescent="0.3">
      <c r="B1347" s="24" t="s">
        <v>49</v>
      </c>
      <c r="C1347" s="17"/>
      <c r="D1347" s="17"/>
      <c r="E1347" s="17"/>
      <c r="F1347" s="17"/>
      <c r="G1347" s="17"/>
      <c r="H1347" s="17"/>
      <c r="I1347" s="17"/>
      <c r="J1347" s="17"/>
      <c r="K1347" s="17"/>
      <c r="L1347" s="17"/>
      <c r="M1347" s="17"/>
      <c r="N1347" s="17"/>
      <c r="O1347" s="17"/>
      <c r="P1347" s="17"/>
      <c r="Q1347" s="17"/>
      <c r="R1347" s="17"/>
    </row>
    <row r="1348" spans="2:18" x14ac:dyDescent="0.3">
      <c r="B1348" t="s">
        <v>387</v>
      </c>
      <c r="C1348" s="17">
        <v>0.30450630052869798</v>
      </c>
      <c r="D1348" s="17">
        <v>0.26264017424598202</v>
      </c>
      <c r="E1348" s="17">
        <v>0.34542835025205598</v>
      </c>
      <c r="F1348" s="17"/>
      <c r="G1348" s="17">
        <v>0.217162606224685</v>
      </c>
      <c r="H1348" s="17">
        <v>0.23282483350535799</v>
      </c>
      <c r="I1348" s="17">
        <v>0.267727316679719</v>
      </c>
      <c r="J1348" s="17">
        <v>0.29013748447372101</v>
      </c>
      <c r="K1348" s="17">
        <v>0.33533302500290202</v>
      </c>
      <c r="L1348" s="17">
        <v>0.44153224999819801</v>
      </c>
      <c r="M1348" s="17"/>
      <c r="N1348" s="17">
        <v>0.25259053082202998</v>
      </c>
      <c r="O1348" s="17">
        <v>0.28401017402439699</v>
      </c>
      <c r="P1348" s="17">
        <v>0.34399939813466102</v>
      </c>
      <c r="Q1348" s="17">
        <v>0.32148235355685001</v>
      </c>
      <c r="R1348" s="17">
        <v>0.50714266133628705</v>
      </c>
    </row>
    <row r="1349" spans="2:18" x14ac:dyDescent="0.3">
      <c r="B1349" t="s">
        <v>388</v>
      </c>
      <c r="C1349" s="17">
        <v>0.239843655280428</v>
      </c>
      <c r="D1349" s="17">
        <v>0.25321400065913502</v>
      </c>
      <c r="E1349" s="17">
        <v>0.226774809724689</v>
      </c>
      <c r="F1349" s="17"/>
      <c r="G1349" s="17">
        <v>0.19270284736740401</v>
      </c>
      <c r="H1349" s="17">
        <v>0.21661291341173899</v>
      </c>
      <c r="I1349" s="17">
        <v>0.22161545132454799</v>
      </c>
      <c r="J1349" s="17">
        <v>0.244390132834166</v>
      </c>
      <c r="K1349" s="17">
        <v>0.31581855473263598</v>
      </c>
      <c r="L1349" s="17">
        <v>0.249960401529502</v>
      </c>
      <c r="M1349" s="17"/>
      <c r="N1349" s="17">
        <v>0.341023147029415</v>
      </c>
      <c r="O1349" s="17">
        <v>0.24749917832188001</v>
      </c>
      <c r="P1349" s="17">
        <v>0.18132701683878699</v>
      </c>
      <c r="Q1349" s="17">
        <v>0.12889996710198701</v>
      </c>
      <c r="R1349" s="17">
        <v>0.122022806570893</v>
      </c>
    </row>
    <row r="1350" spans="2:18" x14ac:dyDescent="0.3">
      <c r="B1350" t="s">
        <v>389</v>
      </c>
      <c r="C1350" s="17">
        <v>0.20954709196725299</v>
      </c>
      <c r="D1350" s="17">
        <v>0.21208451989760899</v>
      </c>
      <c r="E1350" s="17">
        <v>0.20706688275863799</v>
      </c>
      <c r="F1350" s="17"/>
      <c r="G1350" s="17">
        <v>0.244737549045629</v>
      </c>
      <c r="H1350" s="17">
        <v>0.262536107782673</v>
      </c>
      <c r="I1350" s="17">
        <v>0.21114912025221699</v>
      </c>
      <c r="J1350" s="17">
        <v>0.208466143922483</v>
      </c>
      <c r="K1350" s="17">
        <v>0.19468094006657</v>
      </c>
      <c r="L1350" s="17">
        <v>0.152710961062761</v>
      </c>
      <c r="M1350" s="17"/>
      <c r="N1350" s="17">
        <v>0.103023864403139</v>
      </c>
      <c r="O1350" s="17">
        <v>0.16538819969063301</v>
      </c>
      <c r="P1350" s="17">
        <v>0.27305338656327099</v>
      </c>
      <c r="Q1350" s="17">
        <v>0.33463321389330197</v>
      </c>
      <c r="R1350" s="17">
        <v>0.406975289232963</v>
      </c>
    </row>
    <row r="1351" spans="2:18" x14ac:dyDescent="0.3">
      <c r="B1351" t="s">
        <v>390</v>
      </c>
      <c r="C1351" s="17">
        <v>0.200960283495113</v>
      </c>
      <c r="D1351" s="17">
        <v>0.17754978446971201</v>
      </c>
      <c r="E1351" s="17">
        <v>0.22384287833316599</v>
      </c>
      <c r="F1351" s="17"/>
      <c r="G1351" s="17">
        <v>0.26455048837186301</v>
      </c>
      <c r="H1351" s="17">
        <v>0.26218472754664601</v>
      </c>
      <c r="I1351" s="17">
        <v>0.24708842747842699</v>
      </c>
      <c r="J1351" s="17">
        <v>0.21257541311637401</v>
      </c>
      <c r="K1351" s="17">
        <v>0.15833070242487701</v>
      </c>
      <c r="L1351" s="17">
        <v>9.0738526738419506E-2</v>
      </c>
      <c r="M1351" s="17"/>
      <c r="N1351" s="17">
        <v>0.11200188612683599</v>
      </c>
      <c r="O1351" s="17">
        <v>0.18615756104952899</v>
      </c>
      <c r="P1351" s="17">
        <v>0.27421643127062501</v>
      </c>
      <c r="Q1351" s="17">
        <v>0.23158087283030199</v>
      </c>
      <c r="R1351" s="17">
        <v>0.26729880990913302</v>
      </c>
    </row>
    <row r="1352" spans="2:18" x14ac:dyDescent="0.3">
      <c r="B1352" t="s">
        <v>391</v>
      </c>
      <c r="C1352" s="17">
        <v>0.17633676008151</v>
      </c>
      <c r="D1352" s="17">
        <v>0.18110537180091901</v>
      </c>
      <c r="E1352" s="17">
        <v>0.171675680033756</v>
      </c>
      <c r="F1352" s="17"/>
      <c r="G1352" s="17">
        <v>0.10027490110830101</v>
      </c>
      <c r="H1352" s="17">
        <v>0.112451439185972</v>
      </c>
      <c r="I1352" s="17">
        <v>0.18592354259291199</v>
      </c>
      <c r="J1352" s="17">
        <v>0.21361411911141701</v>
      </c>
      <c r="K1352" s="17">
        <v>0.169021086524096</v>
      </c>
      <c r="L1352" s="17">
        <v>0.245371204660641</v>
      </c>
      <c r="M1352" s="17"/>
      <c r="N1352" s="17">
        <v>0.199705765212353</v>
      </c>
      <c r="O1352" s="17">
        <v>0.16660875096144601</v>
      </c>
      <c r="P1352" s="17">
        <v>0.16926847696047101</v>
      </c>
      <c r="Q1352" s="17">
        <v>0.15290110581056601</v>
      </c>
      <c r="R1352" s="17">
        <v>8.8097046200695694E-2</v>
      </c>
    </row>
    <row r="1353" spans="2:18" x14ac:dyDescent="0.3">
      <c r="B1353" t="s">
        <v>392</v>
      </c>
      <c r="C1353" s="17">
        <v>0.17248598079264499</v>
      </c>
      <c r="D1353" s="17">
        <v>0.16117720529276999</v>
      </c>
      <c r="E1353" s="17">
        <v>0.183539744644383</v>
      </c>
      <c r="F1353" s="17"/>
      <c r="G1353" s="17">
        <v>0.189907014904865</v>
      </c>
      <c r="H1353" s="17">
        <v>0.22994847775617999</v>
      </c>
      <c r="I1353" s="17">
        <v>0.14661182345475399</v>
      </c>
      <c r="J1353" s="17">
        <v>0.16853404524490201</v>
      </c>
      <c r="K1353" s="17">
        <v>0.15353877748604999</v>
      </c>
      <c r="L1353" s="17">
        <v>0.151193278187257</v>
      </c>
      <c r="M1353" s="17"/>
      <c r="N1353" s="17">
        <v>8.2129707604823701E-2</v>
      </c>
      <c r="O1353" s="17">
        <v>0.125697037252928</v>
      </c>
      <c r="P1353" s="17">
        <v>0.25988728876731099</v>
      </c>
      <c r="Q1353" s="17">
        <v>0.27433096907210902</v>
      </c>
      <c r="R1353" s="17">
        <v>0.20410761884759401</v>
      </c>
    </row>
    <row r="1354" spans="2:18" x14ac:dyDescent="0.3">
      <c r="B1354" t="s">
        <v>393</v>
      </c>
      <c r="C1354" s="17">
        <v>0.16961758303202801</v>
      </c>
      <c r="D1354" s="17">
        <v>0.14731794597749601</v>
      </c>
      <c r="E1354" s="17">
        <v>0.191414365714908</v>
      </c>
      <c r="F1354" s="17"/>
      <c r="G1354" s="17">
        <v>0.30746503560224198</v>
      </c>
      <c r="H1354" s="17">
        <v>0.215719488594939</v>
      </c>
      <c r="I1354" s="17">
        <v>0.196069121548545</v>
      </c>
      <c r="J1354" s="17">
        <v>0.18204550371294201</v>
      </c>
      <c r="K1354" s="17">
        <v>9.53968676680092E-2</v>
      </c>
      <c r="L1354" s="17">
        <v>5.9172006912267698E-2</v>
      </c>
      <c r="M1354" s="17"/>
      <c r="N1354" s="17">
        <v>9.93503812110971E-2</v>
      </c>
      <c r="O1354" s="17">
        <v>0.20467975626818199</v>
      </c>
      <c r="P1354" s="17">
        <v>0.21987034971376401</v>
      </c>
      <c r="Q1354" s="17">
        <v>0.162030570657587</v>
      </c>
      <c r="R1354" s="17">
        <v>0.28734742481014097</v>
      </c>
    </row>
    <row r="1355" spans="2:18" x14ac:dyDescent="0.3">
      <c r="B1355" t="s">
        <v>394</v>
      </c>
      <c r="C1355" s="17">
        <v>0.15480239250105499</v>
      </c>
      <c r="D1355" s="17">
        <v>0.13538024149516201</v>
      </c>
      <c r="E1355" s="17">
        <v>0.17378657613033499</v>
      </c>
      <c r="F1355" s="17"/>
      <c r="G1355" s="17">
        <v>6.6013675789739504E-2</v>
      </c>
      <c r="H1355" s="17">
        <v>0.10148513315643901</v>
      </c>
      <c r="I1355" s="17">
        <v>0.113230365489286</v>
      </c>
      <c r="J1355" s="17">
        <v>0.184726173319049</v>
      </c>
      <c r="K1355" s="17">
        <v>0.188723073412776</v>
      </c>
      <c r="L1355" s="17">
        <v>0.24352500331551699</v>
      </c>
      <c r="M1355" s="17"/>
      <c r="N1355" s="17">
        <v>0.11581247836079001</v>
      </c>
      <c r="O1355" s="17">
        <v>0.11430822425729301</v>
      </c>
      <c r="P1355" s="17">
        <v>0.18711574918432</v>
      </c>
      <c r="Q1355" s="17">
        <v>0.20611041482355399</v>
      </c>
      <c r="R1355" s="17">
        <v>0.204344509987406</v>
      </c>
    </row>
    <row r="1356" spans="2:18" x14ac:dyDescent="0.3">
      <c r="B1356" t="s">
        <v>395</v>
      </c>
      <c r="C1356" s="17">
        <v>0.14117436529793201</v>
      </c>
      <c r="D1356" s="17">
        <v>0.141526000334015</v>
      </c>
      <c r="E1356" s="17">
        <v>0.14083065959337501</v>
      </c>
      <c r="F1356" s="17"/>
      <c r="G1356" s="17">
        <v>6.2092873760497103E-2</v>
      </c>
      <c r="H1356" s="17">
        <v>9.0541045011792901E-2</v>
      </c>
      <c r="I1356" s="17">
        <v>0.12711575741131101</v>
      </c>
      <c r="J1356" s="17">
        <v>0.14539265558453801</v>
      </c>
      <c r="K1356" s="17">
        <v>0.16094342248497201</v>
      </c>
      <c r="L1356" s="17">
        <v>0.22939909334474301</v>
      </c>
      <c r="M1356" s="17"/>
      <c r="N1356" s="17">
        <v>0.14373831571451501</v>
      </c>
      <c r="O1356" s="17">
        <v>9.5689098499853797E-2</v>
      </c>
      <c r="P1356" s="17">
        <v>0.16536125151484399</v>
      </c>
      <c r="Q1356" s="17">
        <v>0.16867069902114601</v>
      </c>
      <c r="R1356" s="17">
        <v>0.126562604799936</v>
      </c>
    </row>
    <row r="1357" spans="2:18" x14ac:dyDescent="0.3">
      <c r="B1357" t="s">
        <v>396</v>
      </c>
      <c r="C1357" s="17">
        <v>0.13264686249712401</v>
      </c>
      <c r="D1357" s="17">
        <v>0.14036815515150899</v>
      </c>
      <c r="E1357" s="17">
        <v>0.12509968414587999</v>
      </c>
      <c r="F1357" s="17"/>
      <c r="G1357" s="17">
        <v>0.15910220913068099</v>
      </c>
      <c r="H1357" s="17">
        <v>0.18010896610461599</v>
      </c>
      <c r="I1357" s="17">
        <v>0.13692006813826901</v>
      </c>
      <c r="J1357" s="17">
        <v>0.141681015764173</v>
      </c>
      <c r="K1357" s="17">
        <v>7.8257007871630299E-2</v>
      </c>
      <c r="L1357" s="17">
        <v>0.102243775882572</v>
      </c>
      <c r="M1357" s="17"/>
      <c r="N1357" s="17">
        <v>7.1831517421358307E-2</v>
      </c>
      <c r="O1357" s="17">
        <v>9.6318729978549303E-2</v>
      </c>
      <c r="P1357" s="17">
        <v>0.171832712301934</v>
      </c>
      <c r="Q1357" s="17">
        <v>0.197141216621535</v>
      </c>
      <c r="R1357" s="17">
        <v>0.32017065217403901</v>
      </c>
    </row>
    <row r="1358" spans="2:18" x14ac:dyDescent="0.3">
      <c r="B1358" t="s">
        <v>397</v>
      </c>
      <c r="C1358" s="17">
        <v>0.124599727799733</v>
      </c>
      <c r="D1358" s="17">
        <v>9.7412398462850297E-2</v>
      </c>
      <c r="E1358" s="17">
        <v>0.15117398583966499</v>
      </c>
      <c r="F1358" s="17"/>
      <c r="G1358" s="17">
        <v>7.5201921288108306E-2</v>
      </c>
      <c r="H1358" s="17">
        <v>8.2159650790654196E-2</v>
      </c>
      <c r="I1358" s="17">
        <v>0.142325313312471</v>
      </c>
      <c r="J1358" s="17">
        <v>0.124080776145458</v>
      </c>
      <c r="K1358" s="17">
        <v>0.123461349404158</v>
      </c>
      <c r="L1358" s="17">
        <v>0.17859538631083899</v>
      </c>
      <c r="M1358" s="17"/>
      <c r="N1358" s="17">
        <v>0.119888104547042</v>
      </c>
      <c r="O1358" s="17">
        <v>0.12018421503783901</v>
      </c>
      <c r="P1358" s="17">
        <v>0.130367653270962</v>
      </c>
      <c r="Q1358" s="17">
        <v>0.12493983973952499</v>
      </c>
      <c r="R1358" s="17">
        <v>0.25537813492164502</v>
      </c>
    </row>
    <row r="1359" spans="2:18" x14ac:dyDescent="0.3">
      <c r="B1359" t="s">
        <v>398</v>
      </c>
      <c r="C1359" s="17">
        <v>9.8072493965548097E-2</v>
      </c>
      <c r="D1359" s="17">
        <v>8.9356935598438797E-2</v>
      </c>
      <c r="E1359" s="17">
        <v>0.106591517446661</v>
      </c>
      <c r="F1359" s="17"/>
      <c r="G1359" s="17">
        <v>4.8811257273475302E-2</v>
      </c>
      <c r="H1359" s="17">
        <v>4.0492263145973997E-2</v>
      </c>
      <c r="I1359" s="17">
        <v>7.0296389479616195E-2</v>
      </c>
      <c r="J1359" s="17">
        <v>0.10525748571258201</v>
      </c>
      <c r="K1359" s="17">
        <v>0.12628061891287001</v>
      </c>
      <c r="L1359" s="17">
        <v>0.175288576419869</v>
      </c>
      <c r="M1359" s="17"/>
      <c r="N1359" s="17">
        <v>8.2777297206599598E-2</v>
      </c>
      <c r="O1359" s="17">
        <v>9.3644442504820194E-2</v>
      </c>
      <c r="P1359" s="17">
        <v>9.7064092494006105E-2</v>
      </c>
      <c r="Q1359" s="17">
        <v>0.134081058717993</v>
      </c>
      <c r="R1359" s="17">
        <v>0.115680787102627</v>
      </c>
    </row>
    <row r="1360" spans="2:18" x14ac:dyDescent="0.3">
      <c r="B1360" t="s">
        <v>399</v>
      </c>
      <c r="C1360" s="17">
        <v>9.5280802635310496E-2</v>
      </c>
      <c r="D1360" s="17">
        <v>9.3009178330778E-2</v>
      </c>
      <c r="E1360" s="17">
        <v>9.7501202060734496E-2</v>
      </c>
      <c r="F1360" s="17"/>
      <c r="G1360" s="17">
        <v>0.169546950593123</v>
      </c>
      <c r="H1360" s="17">
        <v>0.19199630667831299</v>
      </c>
      <c r="I1360" s="17">
        <v>0.12474600036516199</v>
      </c>
      <c r="J1360" s="17">
        <v>6.8871319125328095E-2</v>
      </c>
      <c r="K1360" s="17">
        <v>3.6490362694758798E-2</v>
      </c>
      <c r="L1360" s="17">
        <v>4.5401264149090804E-3</v>
      </c>
      <c r="M1360" s="17"/>
      <c r="N1360" s="17">
        <v>4.6090637857539099E-2</v>
      </c>
      <c r="O1360" s="17">
        <v>7.5876628807375196E-2</v>
      </c>
      <c r="P1360" s="17">
        <v>0.116008973718615</v>
      </c>
      <c r="Q1360" s="17">
        <v>0.190796436826531</v>
      </c>
      <c r="R1360" s="17">
        <v>0.35143798436652901</v>
      </c>
    </row>
    <row r="1361" spans="2:18" x14ac:dyDescent="0.3">
      <c r="B1361" t="s">
        <v>400</v>
      </c>
      <c r="C1361" s="17">
        <v>8.7832426836350799E-2</v>
      </c>
      <c r="D1361" s="17">
        <v>8.90932321401713E-2</v>
      </c>
      <c r="E1361" s="17">
        <v>8.6600052553953394E-2</v>
      </c>
      <c r="F1361" s="17"/>
      <c r="G1361" s="17">
        <v>0.13055852288661701</v>
      </c>
      <c r="H1361" s="17">
        <v>9.8577998726493005E-2</v>
      </c>
      <c r="I1361" s="17">
        <v>8.80321488948686E-2</v>
      </c>
      <c r="J1361" s="17">
        <v>9.6015242153982397E-2</v>
      </c>
      <c r="K1361" s="17">
        <v>5.6074387143839097E-2</v>
      </c>
      <c r="L1361" s="17">
        <v>6.5343573282051204E-2</v>
      </c>
      <c r="M1361" s="17"/>
      <c r="N1361" s="17">
        <v>5.4830052708580802E-2</v>
      </c>
      <c r="O1361" s="17">
        <v>7.1337040077166194E-2</v>
      </c>
      <c r="P1361" s="17">
        <v>0.103886208226303</v>
      </c>
      <c r="Q1361" s="17">
        <v>0.11782554674839101</v>
      </c>
      <c r="R1361" s="17">
        <v>0.171098900016632</v>
      </c>
    </row>
    <row r="1362" spans="2:18" x14ac:dyDescent="0.3">
      <c r="B1362" t="s">
        <v>401</v>
      </c>
      <c r="C1362" s="17">
        <v>7.2315000564540502E-2</v>
      </c>
      <c r="D1362" s="17">
        <v>4.9878049757443303E-2</v>
      </c>
      <c r="E1362" s="17">
        <v>9.4246000589915294E-2</v>
      </c>
      <c r="F1362" s="17"/>
      <c r="G1362" s="17">
        <v>0.14560351681952199</v>
      </c>
      <c r="H1362" s="17">
        <v>9.3668472762458502E-2</v>
      </c>
      <c r="I1362" s="17">
        <v>8.4479847118405296E-2</v>
      </c>
      <c r="J1362" s="17">
        <v>5.4523854355778702E-2</v>
      </c>
      <c r="K1362" s="17">
        <v>4.6376176323545903E-2</v>
      </c>
      <c r="L1362" s="17">
        <v>2.8516917065382799E-2</v>
      </c>
      <c r="M1362" s="17"/>
      <c r="N1362" s="17">
        <v>5.1448434971248798E-2</v>
      </c>
      <c r="O1362" s="17">
        <v>7.8182696721138797E-2</v>
      </c>
      <c r="P1362" s="17">
        <v>7.90221024820663E-2</v>
      </c>
      <c r="Q1362" s="17">
        <v>0.11413984857258901</v>
      </c>
      <c r="R1362" s="17">
        <v>5.4842962618740602E-2</v>
      </c>
    </row>
    <row r="1363" spans="2:18" x14ac:dyDescent="0.3">
      <c r="B1363" t="s">
        <v>402</v>
      </c>
      <c r="C1363" s="17">
        <v>7.2278393990953593E-2</v>
      </c>
      <c r="D1363" s="17">
        <v>5.6358192169745601E-2</v>
      </c>
      <c r="E1363" s="17">
        <v>8.7839597005868006E-2</v>
      </c>
      <c r="F1363" s="17"/>
      <c r="G1363" s="17">
        <v>5.8449270671068997E-2</v>
      </c>
      <c r="H1363" s="17">
        <v>8.1645158086461E-2</v>
      </c>
      <c r="I1363" s="17">
        <v>6.6375303794721702E-2</v>
      </c>
      <c r="J1363" s="17">
        <v>6.6766777419888901E-2</v>
      </c>
      <c r="K1363" s="17">
        <v>5.25970246699074E-2</v>
      </c>
      <c r="L1363" s="17">
        <v>9.6332351321006204E-2</v>
      </c>
      <c r="M1363" s="17"/>
      <c r="N1363" s="17">
        <v>5.5203503048079201E-2</v>
      </c>
      <c r="O1363" s="17">
        <v>5.4755711988956103E-2</v>
      </c>
      <c r="P1363" s="17">
        <v>9.0626639421671207E-2</v>
      </c>
      <c r="Q1363" s="17">
        <v>0.10403162547301199</v>
      </c>
      <c r="R1363" s="17">
        <v>0.207517624203576</v>
      </c>
    </row>
    <row r="1364" spans="2:18" x14ac:dyDescent="0.3">
      <c r="B1364" t="s">
        <v>403</v>
      </c>
      <c r="C1364" s="17">
        <v>6.5847516861414296E-2</v>
      </c>
      <c r="D1364" s="17">
        <v>5.49922318226077E-2</v>
      </c>
      <c r="E1364" s="17">
        <v>7.6458016412280894E-2</v>
      </c>
      <c r="F1364" s="17"/>
      <c r="G1364" s="17">
        <v>7.1289070410620395E-2</v>
      </c>
      <c r="H1364" s="17">
        <v>8.4150514709746702E-2</v>
      </c>
      <c r="I1364" s="17">
        <v>6.6214289695058798E-2</v>
      </c>
      <c r="J1364" s="17">
        <v>7.2932007929307804E-2</v>
      </c>
      <c r="K1364" s="17">
        <v>3.5921953120354198E-2</v>
      </c>
      <c r="L1364" s="17">
        <v>6.1396295374256803E-2</v>
      </c>
      <c r="M1364" s="17"/>
      <c r="N1364" s="17">
        <v>3.70310339604219E-2</v>
      </c>
      <c r="O1364" s="17">
        <v>5.5473323455385803E-2</v>
      </c>
      <c r="P1364" s="17">
        <v>8.1991950046109E-2</v>
      </c>
      <c r="Q1364" s="17">
        <v>0.11065036736865499</v>
      </c>
      <c r="R1364" s="17">
        <v>8.6603683532913603E-2</v>
      </c>
    </row>
    <row r="1365" spans="2:18" x14ac:dyDescent="0.3">
      <c r="B1365" t="s">
        <v>404</v>
      </c>
      <c r="C1365" s="17">
        <v>6.2788352421365698E-2</v>
      </c>
      <c r="D1365" s="17">
        <v>5.3547155190479402E-2</v>
      </c>
      <c r="E1365" s="17">
        <v>7.1821161667484604E-2</v>
      </c>
      <c r="F1365" s="17"/>
      <c r="G1365" s="17">
        <v>4.18845035969641E-2</v>
      </c>
      <c r="H1365" s="17">
        <v>7.2198284326502896E-2</v>
      </c>
      <c r="I1365" s="17">
        <v>9.4413104796745903E-2</v>
      </c>
      <c r="J1365" s="17">
        <v>4.95879753989266E-2</v>
      </c>
      <c r="K1365" s="17">
        <v>6.7389581586910594E-2</v>
      </c>
      <c r="L1365" s="17">
        <v>5.0908786289615801E-2</v>
      </c>
      <c r="M1365" s="17"/>
      <c r="N1365" s="17">
        <v>4.6760111164210999E-2</v>
      </c>
      <c r="O1365" s="17">
        <v>6.4847030842638501E-2</v>
      </c>
      <c r="P1365" s="17">
        <v>6.0569283931239899E-2</v>
      </c>
      <c r="Q1365" s="17">
        <v>8.4000797674589706E-2</v>
      </c>
      <c r="R1365" s="17">
        <v>0.172619149441057</v>
      </c>
    </row>
    <row r="1366" spans="2:18" x14ac:dyDescent="0.3">
      <c r="B1366" t="s">
        <v>405</v>
      </c>
      <c r="C1366" s="17">
        <v>5.6879911364685599E-2</v>
      </c>
      <c r="D1366" s="17">
        <v>5.62773500877305E-2</v>
      </c>
      <c r="E1366" s="17">
        <v>5.7468884950883203E-2</v>
      </c>
      <c r="F1366" s="17"/>
      <c r="G1366" s="17">
        <v>3.4318042694896203E-2</v>
      </c>
      <c r="H1366" s="17">
        <v>5.90287615063139E-2</v>
      </c>
      <c r="I1366" s="17">
        <v>6.6667017916177199E-2</v>
      </c>
      <c r="J1366" s="17">
        <v>3.21620036754489E-2</v>
      </c>
      <c r="K1366" s="17">
        <v>7.0110188106065605E-2</v>
      </c>
      <c r="L1366" s="17">
        <v>7.3358965297689593E-2</v>
      </c>
      <c r="M1366" s="17"/>
      <c r="N1366" s="17">
        <v>3.4070569432954299E-2</v>
      </c>
      <c r="O1366" s="17">
        <v>3.8465919005046201E-2</v>
      </c>
      <c r="P1366" s="17">
        <v>8.2615511701130503E-2</v>
      </c>
      <c r="Q1366" s="17">
        <v>8.5737912526319904E-2</v>
      </c>
      <c r="R1366" s="17">
        <v>0.170161254121064</v>
      </c>
    </row>
    <row r="1367" spans="2:18" x14ac:dyDescent="0.3">
      <c r="B1367" t="s">
        <v>406</v>
      </c>
      <c r="C1367" s="17">
        <v>4.8938187000134997E-2</v>
      </c>
      <c r="D1367" s="17">
        <v>4.20229004383154E-2</v>
      </c>
      <c r="E1367" s="17">
        <v>5.5697534607866403E-2</v>
      </c>
      <c r="F1367" s="17"/>
      <c r="G1367" s="17">
        <v>4.8450417983337102E-2</v>
      </c>
      <c r="H1367" s="17">
        <v>2.1664620868442799E-2</v>
      </c>
      <c r="I1367" s="17">
        <v>4.3025236053183001E-2</v>
      </c>
      <c r="J1367" s="17">
        <v>5.6098239741184601E-2</v>
      </c>
      <c r="K1367" s="17">
        <v>6.0282097400758697E-2</v>
      </c>
      <c r="L1367" s="17">
        <v>6.2802761119962497E-2</v>
      </c>
      <c r="M1367" s="17"/>
      <c r="N1367" s="17">
        <v>4.41469518494828E-2</v>
      </c>
      <c r="O1367" s="17">
        <v>3.23759199307221E-2</v>
      </c>
      <c r="P1367" s="17">
        <v>4.5797138755627603E-2</v>
      </c>
      <c r="Q1367" s="17">
        <v>6.8024347948870301E-2</v>
      </c>
      <c r="R1367" s="17">
        <v>0.114311212632819</v>
      </c>
    </row>
    <row r="1368" spans="2:18" x14ac:dyDescent="0.3">
      <c r="B1368" t="s">
        <v>407</v>
      </c>
      <c r="C1368" s="17">
        <v>4.6747615144272898E-2</v>
      </c>
      <c r="D1368" s="17">
        <v>6.0620350793374397E-2</v>
      </c>
      <c r="E1368" s="17">
        <v>3.3187708163676097E-2</v>
      </c>
      <c r="F1368" s="17"/>
      <c r="G1368" s="17">
        <v>7.30022979442045E-2</v>
      </c>
      <c r="H1368" s="17">
        <v>4.15109012673937E-2</v>
      </c>
      <c r="I1368" s="17">
        <v>5.4965449009494398E-2</v>
      </c>
      <c r="J1368" s="17">
        <v>4.0280572301791398E-2</v>
      </c>
      <c r="K1368" s="17">
        <v>2.3444842551107299E-2</v>
      </c>
      <c r="L1368" s="17">
        <v>4.7906474115347999E-2</v>
      </c>
      <c r="M1368" s="17"/>
      <c r="N1368" s="17">
        <v>2.9329268704061801E-2</v>
      </c>
      <c r="O1368" s="17">
        <v>3.9660049514272301E-2</v>
      </c>
      <c r="P1368" s="17">
        <v>5.57271381591639E-2</v>
      </c>
      <c r="Q1368" s="17">
        <v>6.1775929407333001E-2</v>
      </c>
      <c r="R1368" s="17">
        <v>0.121790736081879</v>
      </c>
    </row>
    <row r="1369" spans="2:18" x14ac:dyDescent="0.3">
      <c r="B1369" t="s">
        <v>408</v>
      </c>
      <c r="C1369" s="17">
        <v>4.4957850634424798E-2</v>
      </c>
      <c r="D1369" s="17">
        <v>4.9508269889664898E-2</v>
      </c>
      <c r="E1369" s="17">
        <v>4.05100428346871E-2</v>
      </c>
      <c r="F1369" s="17"/>
      <c r="G1369" s="17">
        <v>3.5449101369188198E-2</v>
      </c>
      <c r="H1369" s="17">
        <v>3.3766799615786401E-2</v>
      </c>
      <c r="I1369" s="17">
        <v>4.6315842921708997E-2</v>
      </c>
      <c r="J1369" s="17">
        <v>5.4658715240269599E-2</v>
      </c>
      <c r="K1369" s="17">
        <v>3.8583475611985399E-2</v>
      </c>
      <c r="L1369" s="17">
        <v>5.5627126386617397E-2</v>
      </c>
      <c r="M1369" s="17"/>
      <c r="N1369" s="17">
        <v>2.96909661804294E-2</v>
      </c>
      <c r="O1369" s="17">
        <v>3.6136816168753499E-2</v>
      </c>
      <c r="P1369" s="17">
        <v>5.35494069774708E-2</v>
      </c>
      <c r="Q1369" s="17">
        <v>5.7983710104134903E-2</v>
      </c>
      <c r="R1369" s="17">
        <v>2.84507551606679E-2</v>
      </c>
    </row>
    <row r="1370" spans="2:18" x14ac:dyDescent="0.3">
      <c r="B1370" t="s">
        <v>409</v>
      </c>
      <c r="C1370" s="17">
        <v>4.0923959582984601E-2</v>
      </c>
      <c r="D1370" s="17">
        <v>3.9384106146694797E-2</v>
      </c>
      <c r="E1370" s="17">
        <v>4.2429089493046197E-2</v>
      </c>
      <c r="F1370" s="17"/>
      <c r="G1370" s="17">
        <v>2.8005557104650001E-2</v>
      </c>
      <c r="H1370" s="17">
        <v>5.9559845071960799E-2</v>
      </c>
      <c r="I1370" s="17">
        <v>2.7491390533017201E-2</v>
      </c>
      <c r="J1370" s="17">
        <v>2.8279980358991898E-2</v>
      </c>
      <c r="K1370" s="17">
        <v>3.1569830633754202E-2</v>
      </c>
      <c r="L1370" s="17">
        <v>6.1826167885472801E-2</v>
      </c>
      <c r="M1370" s="17"/>
      <c r="N1370" s="17">
        <v>2.5359180404458701E-2</v>
      </c>
      <c r="O1370" s="17">
        <v>3.6885288584167703E-2</v>
      </c>
      <c r="P1370" s="17">
        <v>5.3758123948341403E-2</v>
      </c>
      <c r="Q1370" s="17">
        <v>5.6733232819100601E-2</v>
      </c>
      <c r="R1370" s="17">
        <v>3.28158729884881E-2</v>
      </c>
    </row>
    <row r="1371" spans="2:18" x14ac:dyDescent="0.3">
      <c r="B1371" t="s">
        <v>410</v>
      </c>
      <c r="C1371" s="17">
        <v>3.0759967226410102E-2</v>
      </c>
      <c r="D1371" s="17">
        <v>3.0548121083953599E-2</v>
      </c>
      <c r="E1371" s="17">
        <v>3.0967036261571601E-2</v>
      </c>
      <c r="F1371" s="17"/>
      <c r="G1371" s="17">
        <v>3.7396715975113001E-2</v>
      </c>
      <c r="H1371" s="17">
        <v>3.4008444845247399E-2</v>
      </c>
      <c r="I1371" s="17">
        <v>5.1441585556654401E-2</v>
      </c>
      <c r="J1371" s="17">
        <v>2.4219829332481201E-2</v>
      </c>
      <c r="K1371" s="17">
        <v>2.2747567057781901E-2</v>
      </c>
      <c r="L1371" s="17">
        <v>1.7628797265238801E-2</v>
      </c>
      <c r="M1371" s="17"/>
      <c r="N1371" s="17">
        <v>1.76523439377709E-2</v>
      </c>
      <c r="O1371" s="17">
        <v>1.82251508537647E-2</v>
      </c>
      <c r="P1371" s="17">
        <v>3.6188929733059601E-2</v>
      </c>
      <c r="Q1371" s="17">
        <v>4.9864970064729203E-2</v>
      </c>
      <c r="R1371" s="17">
        <v>0.11278789259507201</v>
      </c>
    </row>
    <row r="1372" spans="2:18" x14ac:dyDescent="0.3">
      <c r="B1372" t="s">
        <v>411</v>
      </c>
      <c r="C1372" s="17">
        <v>2.1660472911857999E-2</v>
      </c>
      <c r="D1372" s="17">
        <v>2.5265979817768298E-2</v>
      </c>
      <c r="E1372" s="17">
        <v>1.8136269791530501E-2</v>
      </c>
      <c r="F1372" s="17"/>
      <c r="G1372" s="17">
        <v>2.4529900736401301E-2</v>
      </c>
      <c r="H1372" s="17">
        <v>3.4522035914548999E-2</v>
      </c>
      <c r="I1372" s="17">
        <v>1.53945720623827E-2</v>
      </c>
      <c r="J1372" s="17">
        <v>2.0504870318664999E-2</v>
      </c>
      <c r="K1372" s="17">
        <v>1.7724026125674999E-2</v>
      </c>
      <c r="L1372" s="17">
        <v>1.7978174036799299E-2</v>
      </c>
      <c r="M1372" s="17"/>
      <c r="N1372" s="17">
        <v>1.1089640982292001E-2</v>
      </c>
      <c r="O1372" s="17">
        <v>1.2972359582175999E-2</v>
      </c>
      <c r="P1372" s="17">
        <v>3.3207856902360902E-2</v>
      </c>
      <c r="Q1372" s="17">
        <v>3.7985642917053197E-2</v>
      </c>
      <c r="R1372" s="17">
        <v>0</v>
      </c>
    </row>
    <row r="1373" spans="2:18" x14ac:dyDescent="0.3">
      <c r="C1373" s="17"/>
      <c r="D1373" s="17"/>
      <c r="E1373" s="17"/>
      <c r="F1373" s="17"/>
      <c r="G1373" s="17"/>
      <c r="H1373" s="17"/>
      <c r="I1373" s="17"/>
      <c r="J1373" s="17"/>
      <c r="K1373" s="17"/>
      <c r="L1373" s="17"/>
      <c r="M1373" s="17"/>
      <c r="N1373" s="17"/>
      <c r="O1373" s="17"/>
      <c r="P1373" s="17"/>
      <c r="Q1373" s="17"/>
      <c r="R1373" s="17"/>
    </row>
    <row r="1374" spans="2:18" x14ac:dyDescent="0.3">
      <c r="B1374" s="6" t="s">
        <v>441</v>
      </c>
      <c r="C1374" s="17"/>
      <c r="D1374" s="17"/>
      <c r="E1374" s="17"/>
      <c r="F1374" s="17"/>
      <c r="G1374" s="17"/>
      <c r="H1374" s="17"/>
      <c r="I1374" s="17"/>
      <c r="J1374" s="17"/>
      <c r="K1374" s="17"/>
      <c r="L1374" s="17"/>
      <c r="M1374" s="17"/>
      <c r="N1374" s="17"/>
      <c r="O1374" s="17"/>
      <c r="P1374" s="17"/>
      <c r="Q1374" s="17"/>
      <c r="R1374" s="17"/>
    </row>
    <row r="1375" spans="2:18" x14ac:dyDescent="0.3">
      <c r="B1375" s="24" t="s">
        <v>440</v>
      </c>
      <c r="C1375" s="17"/>
      <c r="D1375" s="17"/>
      <c r="E1375" s="17"/>
      <c r="F1375" s="17"/>
      <c r="G1375" s="17"/>
      <c r="H1375" s="17"/>
      <c r="I1375" s="17"/>
      <c r="J1375" s="17"/>
      <c r="K1375" s="17"/>
      <c r="L1375" s="17"/>
      <c r="M1375" s="17"/>
      <c r="N1375" s="17"/>
      <c r="O1375" s="17"/>
      <c r="P1375" s="17"/>
      <c r="Q1375" s="17"/>
      <c r="R1375" s="17"/>
    </row>
    <row r="1376" spans="2:18" x14ac:dyDescent="0.3">
      <c r="B1376" t="s">
        <v>437</v>
      </c>
      <c r="C1376" s="17">
        <v>0.24153404495400799</v>
      </c>
      <c r="D1376" s="17">
        <v>0.22841404943881799</v>
      </c>
      <c r="E1376" s="17">
        <v>0.25170601690656202</v>
      </c>
      <c r="F1376" s="17"/>
      <c r="G1376" s="17">
        <v>0.32227000420947699</v>
      </c>
      <c r="H1376" s="17">
        <v>0.236071130694186</v>
      </c>
      <c r="I1376" s="17">
        <v>0.237727399192278</v>
      </c>
      <c r="J1376" s="17">
        <v>0.24386598321820399</v>
      </c>
      <c r="K1376" s="17">
        <v>0.132288261963943</v>
      </c>
      <c r="L1376" s="17">
        <v>0.23085005217222601</v>
      </c>
      <c r="M1376" s="17"/>
      <c r="N1376" s="17">
        <v>0.147301355455976</v>
      </c>
      <c r="O1376" s="17">
        <v>0.25085046805463301</v>
      </c>
      <c r="P1376" s="17">
        <v>0.217550007543999</v>
      </c>
      <c r="Q1376" s="17">
        <v>0.30100537639432401</v>
      </c>
      <c r="R1376" s="17">
        <v>0.66349882024537199</v>
      </c>
    </row>
    <row r="1377" spans="2:18" x14ac:dyDescent="0.3">
      <c r="B1377" t="s">
        <v>438</v>
      </c>
      <c r="C1377" s="17">
        <v>0.74171895412007005</v>
      </c>
      <c r="D1377" s="17">
        <v>0.76116641898011095</v>
      </c>
      <c r="E1377" s="17">
        <v>0.72664127616845997</v>
      </c>
      <c r="F1377" s="17"/>
      <c r="G1377" s="17">
        <v>0.63855020494840298</v>
      </c>
      <c r="H1377" s="17">
        <v>0.74262031695452502</v>
      </c>
      <c r="I1377" s="17">
        <v>0.76227260080772197</v>
      </c>
      <c r="J1377" s="17">
        <v>0.74298325993921499</v>
      </c>
      <c r="K1377" s="17">
        <v>0.84524161077221205</v>
      </c>
      <c r="L1377" s="17">
        <v>0.76914994782777402</v>
      </c>
      <c r="M1377" s="17"/>
      <c r="N1377" s="17">
        <v>0.78975611540306501</v>
      </c>
      <c r="O1377" s="17">
        <v>0.71733002508133503</v>
      </c>
      <c r="P1377" s="17">
        <v>0.782449992456001</v>
      </c>
      <c r="Q1377" s="17">
        <v>0.69899462360567599</v>
      </c>
      <c r="R1377" s="17">
        <v>0.33650117975462801</v>
      </c>
    </row>
    <row r="1378" spans="2:18" x14ac:dyDescent="0.3">
      <c r="B1378" t="s">
        <v>73</v>
      </c>
      <c r="C1378" s="17">
        <v>1.67470009259214E-2</v>
      </c>
      <c r="D1378" s="17">
        <v>1.04195315810713E-2</v>
      </c>
      <c r="E1378" s="17">
        <v>2.1652706924977699E-2</v>
      </c>
      <c r="F1378" s="17"/>
      <c r="G1378" s="17">
        <v>3.9179790842120497E-2</v>
      </c>
      <c r="H1378" s="17">
        <v>2.13085523512891E-2</v>
      </c>
      <c r="I1378" s="17">
        <v>0</v>
      </c>
      <c r="J1378" s="17">
        <v>1.31507568425809E-2</v>
      </c>
      <c r="K1378" s="17">
        <v>2.2470127263844598E-2</v>
      </c>
      <c r="L1378" s="17">
        <v>0</v>
      </c>
      <c r="M1378" s="17"/>
      <c r="N1378" s="17">
        <v>6.2942529140958894E-2</v>
      </c>
      <c r="O1378" s="17">
        <v>3.18195068640321E-2</v>
      </c>
      <c r="P1378" s="17">
        <v>0</v>
      </c>
      <c r="Q1378" s="17">
        <v>0</v>
      </c>
      <c r="R1378" s="17">
        <v>0</v>
      </c>
    </row>
    <row r="1379" spans="2:18" x14ac:dyDescent="0.3">
      <c r="C1379" s="17"/>
      <c r="D1379" s="17"/>
      <c r="E1379" s="17"/>
      <c r="F1379" s="17"/>
      <c r="G1379" s="17"/>
      <c r="H1379" s="17"/>
      <c r="I1379" s="17"/>
      <c r="J1379" s="17"/>
      <c r="K1379" s="17"/>
      <c r="L1379" s="17"/>
      <c r="M1379" s="17"/>
      <c r="N1379" s="17"/>
      <c r="O1379" s="17"/>
      <c r="P1379" s="17"/>
      <c r="Q1379" s="17"/>
      <c r="R1379" s="17"/>
    </row>
    <row r="1380" spans="2:18" x14ac:dyDescent="0.3">
      <c r="B1380" s="6" t="s">
        <v>442</v>
      </c>
      <c r="C1380" s="17"/>
      <c r="D1380" s="17"/>
      <c r="E1380" s="17"/>
      <c r="F1380" s="17"/>
      <c r="G1380" s="17"/>
      <c r="H1380" s="17"/>
      <c r="I1380" s="17"/>
      <c r="J1380" s="17"/>
      <c r="K1380" s="17"/>
      <c r="L1380" s="17"/>
      <c r="M1380" s="17"/>
      <c r="N1380" s="17"/>
      <c r="O1380" s="17"/>
      <c r="P1380" s="17"/>
      <c r="Q1380" s="17"/>
      <c r="R1380" s="17"/>
    </row>
    <row r="1381" spans="2:18" x14ac:dyDescent="0.3">
      <c r="B1381" s="24" t="s">
        <v>440</v>
      </c>
      <c r="C1381" s="17"/>
      <c r="D1381" s="17"/>
      <c r="E1381" s="17"/>
      <c r="F1381" s="17"/>
      <c r="G1381" s="17"/>
      <c r="H1381" s="17"/>
      <c r="I1381" s="17"/>
      <c r="J1381" s="17"/>
      <c r="K1381" s="17"/>
      <c r="L1381" s="17"/>
      <c r="M1381" s="17"/>
      <c r="N1381" s="17"/>
      <c r="O1381" s="17"/>
      <c r="P1381" s="17"/>
      <c r="Q1381" s="17"/>
      <c r="R1381" s="17"/>
    </row>
    <row r="1382" spans="2:18" x14ac:dyDescent="0.3">
      <c r="B1382" t="s">
        <v>437</v>
      </c>
      <c r="C1382" s="17">
        <v>0.19639058759998501</v>
      </c>
      <c r="D1382" s="17">
        <v>0.25545580979617799</v>
      </c>
      <c r="E1382" s="17">
        <v>0.15195738999821101</v>
      </c>
      <c r="F1382" s="17"/>
      <c r="G1382" s="17">
        <v>0.227532636040509</v>
      </c>
      <c r="H1382" s="17">
        <v>0.29055869592887001</v>
      </c>
      <c r="I1382" s="17">
        <v>0.19733943608066001</v>
      </c>
      <c r="J1382" s="17">
        <v>0.14047856696448499</v>
      </c>
      <c r="K1382" s="17">
        <v>7.5879007066017801E-2</v>
      </c>
      <c r="L1382" s="17">
        <v>7.82957435704702E-2</v>
      </c>
      <c r="M1382" s="17"/>
      <c r="N1382" s="17">
        <v>7.1341094192759899E-2</v>
      </c>
      <c r="O1382" s="17">
        <v>0.211069712395209</v>
      </c>
      <c r="P1382" s="17">
        <v>0.20873641255679201</v>
      </c>
      <c r="Q1382" s="17">
        <v>0.25110143668410201</v>
      </c>
      <c r="R1382" s="17">
        <v>0.31798347104099101</v>
      </c>
    </row>
    <row r="1383" spans="2:18" x14ac:dyDescent="0.3">
      <c r="B1383" t="s">
        <v>438</v>
      </c>
      <c r="C1383" s="17">
        <v>0.78901461425916797</v>
      </c>
      <c r="D1383" s="17">
        <v>0.73806516464483796</v>
      </c>
      <c r="E1383" s="17">
        <v>0.82734253174156602</v>
      </c>
      <c r="F1383" s="17"/>
      <c r="G1383" s="17">
        <v>0.737703731034412</v>
      </c>
      <c r="H1383" s="17">
        <v>0.69574679373559001</v>
      </c>
      <c r="I1383" s="17">
        <v>0.80266056391934004</v>
      </c>
      <c r="J1383" s="17">
        <v>0.85952143303551498</v>
      </c>
      <c r="K1383" s="17">
        <v>0.887481536759408</v>
      </c>
      <c r="L1383" s="17">
        <v>0.92170425642953002</v>
      </c>
      <c r="M1383" s="17"/>
      <c r="N1383" s="17">
        <v>0.90539707188241803</v>
      </c>
      <c r="O1383" s="17">
        <v>0.788930287604791</v>
      </c>
      <c r="P1383" s="17">
        <v>0.76646731670851498</v>
      </c>
      <c r="Q1383" s="17">
        <v>0.72423162094266402</v>
      </c>
      <c r="R1383" s="17">
        <v>0.68201652895900899</v>
      </c>
    </row>
    <row r="1384" spans="2:18" x14ac:dyDescent="0.3">
      <c r="B1384" t="s">
        <v>73</v>
      </c>
      <c r="C1384" s="17">
        <v>1.4594798140846601E-2</v>
      </c>
      <c r="D1384" s="17">
        <v>6.4790255589842098E-3</v>
      </c>
      <c r="E1384" s="17">
        <v>2.0700078260222701E-2</v>
      </c>
      <c r="F1384" s="17"/>
      <c r="G1384" s="17">
        <v>3.4763632925078801E-2</v>
      </c>
      <c r="H1384" s="17">
        <v>1.3694510335540399E-2</v>
      </c>
      <c r="I1384" s="17">
        <v>0</v>
      </c>
      <c r="J1384" s="17">
        <v>0</v>
      </c>
      <c r="K1384" s="17">
        <v>3.6639456174574002E-2</v>
      </c>
      <c r="L1384" s="17">
        <v>0</v>
      </c>
      <c r="M1384" s="17"/>
      <c r="N1384" s="17">
        <v>2.3261833924822201E-2</v>
      </c>
      <c r="O1384" s="17">
        <v>0</v>
      </c>
      <c r="P1384" s="17">
        <v>2.4796270734692899E-2</v>
      </c>
      <c r="Q1384" s="17">
        <v>2.46669423732345E-2</v>
      </c>
      <c r="R1384" s="17">
        <v>0</v>
      </c>
    </row>
    <row r="1385" spans="2:18" x14ac:dyDescent="0.3">
      <c r="C1385" s="17"/>
      <c r="D1385" s="17"/>
      <c r="E1385" s="17"/>
      <c r="F1385" s="17"/>
      <c r="G1385" s="17"/>
      <c r="H1385" s="17"/>
      <c r="I1385" s="17"/>
      <c r="J1385" s="17"/>
      <c r="K1385" s="17"/>
      <c r="L1385" s="17"/>
      <c r="M1385" s="17"/>
      <c r="N1385" s="17"/>
      <c r="O1385" s="17"/>
      <c r="P1385" s="17"/>
      <c r="Q1385" s="17"/>
      <c r="R1385" s="17"/>
    </row>
    <row r="1386" spans="2:18" x14ac:dyDescent="0.3">
      <c r="B1386" s="6" t="s">
        <v>443</v>
      </c>
      <c r="C1386" s="17"/>
      <c r="D1386" s="17"/>
      <c r="E1386" s="17"/>
      <c r="F1386" s="17"/>
      <c r="G1386" s="17"/>
      <c r="H1386" s="17"/>
      <c r="I1386" s="17"/>
      <c r="J1386" s="17"/>
      <c r="K1386" s="17"/>
      <c r="L1386" s="17"/>
      <c r="M1386" s="17"/>
      <c r="N1386" s="17"/>
      <c r="O1386" s="17"/>
      <c r="P1386" s="17"/>
      <c r="Q1386" s="17"/>
      <c r="R1386" s="17"/>
    </row>
    <row r="1387" spans="2:18" x14ac:dyDescent="0.3">
      <c r="B1387" s="24" t="s">
        <v>440</v>
      </c>
      <c r="C1387" s="17"/>
      <c r="D1387" s="17"/>
      <c r="E1387" s="17"/>
      <c r="F1387" s="17"/>
      <c r="G1387" s="17"/>
      <c r="H1387" s="17"/>
      <c r="I1387" s="17"/>
      <c r="J1387" s="17"/>
      <c r="K1387" s="17"/>
      <c r="L1387" s="17"/>
      <c r="M1387" s="17"/>
      <c r="N1387" s="17"/>
      <c r="O1387" s="17"/>
      <c r="P1387" s="17"/>
      <c r="Q1387" s="17"/>
      <c r="R1387" s="17"/>
    </row>
    <row r="1388" spans="2:18" x14ac:dyDescent="0.3">
      <c r="B1388" t="s">
        <v>437</v>
      </c>
      <c r="C1388" s="17">
        <v>0.18743292601219499</v>
      </c>
      <c r="D1388" s="17">
        <v>0.21927215645730599</v>
      </c>
      <c r="E1388" s="17">
        <v>0.16010349059781501</v>
      </c>
      <c r="F1388" s="17"/>
      <c r="G1388" s="17">
        <v>0.23805284550030201</v>
      </c>
      <c r="H1388" s="17">
        <v>0.28559963640116098</v>
      </c>
      <c r="I1388" s="17">
        <v>0.16732184490676899</v>
      </c>
      <c r="J1388" s="17">
        <v>0.20538373794258899</v>
      </c>
      <c r="K1388" s="17">
        <v>6.4398421405382905E-2</v>
      </c>
      <c r="L1388" s="17">
        <v>0.10740021068571701</v>
      </c>
      <c r="M1388" s="17"/>
      <c r="N1388" s="17">
        <v>0.114090789099334</v>
      </c>
      <c r="O1388" s="17">
        <v>0.113844116042843</v>
      </c>
      <c r="P1388" s="17">
        <v>0.200706738781539</v>
      </c>
      <c r="Q1388" s="17">
        <v>0.22839630230807501</v>
      </c>
      <c r="R1388" s="17">
        <v>0.28311740855624801</v>
      </c>
    </row>
    <row r="1389" spans="2:18" x14ac:dyDescent="0.3">
      <c r="B1389" t="s">
        <v>438</v>
      </c>
      <c r="C1389" s="17">
        <v>0.80376855395303604</v>
      </c>
      <c r="D1389" s="17">
        <v>0.76167890659607296</v>
      </c>
      <c r="E1389" s="17">
        <v>0.83989650940218497</v>
      </c>
      <c r="F1389" s="17"/>
      <c r="G1389" s="17">
        <v>0.76194715449969797</v>
      </c>
      <c r="H1389" s="17">
        <v>0.71440036359883896</v>
      </c>
      <c r="I1389" s="17">
        <v>0.81105210898517299</v>
      </c>
      <c r="J1389" s="17">
        <v>0.77700461097694895</v>
      </c>
      <c r="K1389" s="17">
        <v>0.91381040868277597</v>
      </c>
      <c r="L1389" s="17">
        <v>0.89259978931428297</v>
      </c>
      <c r="M1389" s="17"/>
      <c r="N1389" s="17">
        <v>0.82999040133836</v>
      </c>
      <c r="O1389" s="17">
        <v>0.88615588395715705</v>
      </c>
      <c r="P1389" s="17">
        <v>0.799293261218461</v>
      </c>
      <c r="Q1389" s="17">
        <v>0.77160369769192505</v>
      </c>
      <c r="R1389" s="17">
        <v>0.71688259144375199</v>
      </c>
    </row>
    <row r="1390" spans="2:18" x14ac:dyDescent="0.3">
      <c r="B1390" t="s">
        <v>73</v>
      </c>
      <c r="C1390" s="17">
        <v>8.7985200347692905E-3</v>
      </c>
      <c r="D1390" s="17">
        <v>1.90489369466217E-2</v>
      </c>
      <c r="E1390" s="17">
        <v>0</v>
      </c>
      <c r="F1390" s="17"/>
      <c r="G1390" s="17">
        <v>0</v>
      </c>
      <c r="H1390" s="17">
        <v>0</v>
      </c>
      <c r="I1390" s="17">
        <v>2.1626046108057299E-2</v>
      </c>
      <c r="J1390" s="17">
        <v>1.76116510804625E-2</v>
      </c>
      <c r="K1390" s="17">
        <v>2.17911699118408E-2</v>
      </c>
      <c r="L1390" s="17">
        <v>0</v>
      </c>
      <c r="M1390" s="17"/>
      <c r="N1390" s="17">
        <v>5.5918809562305702E-2</v>
      </c>
      <c r="O1390" s="17">
        <v>0</v>
      </c>
      <c r="P1390" s="17">
        <v>0</v>
      </c>
      <c r="Q1390" s="17">
        <v>0</v>
      </c>
      <c r="R1390" s="17">
        <v>0</v>
      </c>
    </row>
    <row r="1391" spans="2:18" x14ac:dyDescent="0.3">
      <c r="C1391" s="17"/>
      <c r="D1391" s="17"/>
      <c r="E1391" s="17"/>
      <c r="F1391" s="17"/>
      <c r="G1391" s="17"/>
      <c r="H1391" s="17"/>
      <c r="I1391" s="17"/>
      <c r="J1391" s="17"/>
      <c r="K1391" s="17"/>
      <c r="L1391" s="17"/>
      <c r="M1391" s="17"/>
      <c r="N1391" s="17"/>
      <c r="O1391" s="17"/>
      <c r="P1391" s="17"/>
      <c r="Q1391" s="17"/>
      <c r="R1391" s="17"/>
    </row>
    <row r="1392" spans="2:18" x14ac:dyDescent="0.3">
      <c r="B1392" s="6" t="s">
        <v>444</v>
      </c>
      <c r="C1392" s="17"/>
      <c r="D1392" s="17"/>
      <c r="E1392" s="17"/>
      <c r="F1392" s="17"/>
      <c r="G1392" s="17"/>
      <c r="H1392" s="17"/>
      <c r="I1392" s="17"/>
      <c r="J1392" s="17"/>
      <c r="K1392" s="17"/>
      <c r="L1392" s="17"/>
      <c r="M1392" s="17"/>
      <c r="N1392" s="17"/>
      <c r="O1392" s="17"/>
      <c r="P1392" s="17"/>
      <c r="Q1392" s="17"/>
      <c r="R1392" s="17"/>
    </row>
    <row r="1393" spans="2:18" x14ac:dyDescent="0.3">
      <c r="B1393" s="24" t="s">
        <v>440</v>
      </c>
      <c r="C1393" s="17"/>
      <c r="D1393" s="17"/>
      <c r="E1393" s="17"/>
      <c r="F1393" s="17"/>
      <c r="G1393" s="17"/>
      <c r="H1393" s="17"/>
      <c r="I1393" s="17"/>
      <c r="J1393" s="17"/>
      <c r="K1393" s="17"/>
      <c r="L1393" s="17"/>
      <c r="M1393" s="17"/>
      <c r="N1393" s="17"/>
      <c r="O1393" s="17"/>
      <c r="P1393" s="17"/>
      <c r="Q1393" s="17"/>
      <c r="R1393" s="17"/>
    </row>
    <row r="1394" spans="2:18" x14ac:dyDescent="0.3">
      <c r="B1394" t="s">
        <v>437</v>
      </c>
      <c r="C1394" s="17">
        <v>0.368949471197697</v>
      </c>
      <c r="D1394" s="17">
        <v>0.44291142465129901</v>
      </c>
      <c r="E1394" s="17">
        <v>0.299986048064734</v>
      </c>
      <c r="F1394" s="17"/>
      <c r="G1394" s="17">
        <v>0.46764610822228903</v>
      </c>
      <c r="H1394" s="17">
        <v>0.37479887783506199</v>
      </c>
      <c r="I1394" s="17">
        <v>0.29277584100349002</v>
      </c>
      <c r="J1394" s="17">
        <v>0.403125920658498</v>
      </c>
      <c r="K1394" s="17">
        <v>9.1623936991651403E-2</v>
      </c>
      <c r="L1394" s="17">
        <v>0.507820004625683</v>
      </c>
      <c r="M1394" s="17"/>
      <c r="N1394" s="17">
        <v>0.25245475165626102</v>
      </c>
      <c r="O1394" s="17">
        <v>0.39817310627247998</v>
      </c>
      <c r="P1394" s="17">
        <v>0.28248905190997298</v>
      </c>
      <c r="Q1394" s="17">
        <v>0.44495759039611199</v>
      </c>
      <c r="R1394" s="17">
        <v>0.327592420491709</v>
      </c>
    </row>
    <row r="1395" spans="2:18" x14ac:dyDescent="0.3">
      <c r="B1395" t="s">
        <v>438</v>
      </c>
      <c r="C1395" s="17">
        <v>0.58985369027879297</v>
      </c>
      <c r="D1395" s="17">
        <v>0.53551117592406805</v>
      </c>
      <c r="E1395" s="17">
        <v>0.64052360415424203</v>
      </c>
      <c r="F1395" s="17"/>
      <c r="G1395" s="17">
        <v>0.49302841959580701</v>
      </c>
      <c r="H1395" s="17">
        <v>0.57826878551999605</v>
      </c>
      <c r="I1395" s="17">
        <v>0.68363822881283198</v>
      </c>
      <c r="J1395" s="17">
        <v>0.55454689504541699</v>
      </c>
      <c r="K1395" s="17">
        <v>0.90837606300834906</v>
      </c>
      <c r="L1395" s="17">
        <v>0</v>
      </c>
      <c r="M1395" s="17"/>
      <c r="N1395" s="17">
        <v>0.64797801982506897</v>
      </c>
      <c r="O1395" s="17">
        <v>0.52167855143241004</v>
      </c>
      <c r="P1395" s="17">
        <v>0.71751094809002702</v>
      </c>
      <c r="Q1395" s="17">
        <v>0.51394218270337699</v>
      </c>
      <c r="R1395" s="17">
        <v>0.58476891008979204</v>
      </c>
    </row>
    <row r="1396" spans="2:18" x14ac:dyDescent="0.3">
      <c r="B1396" t="s">
        <v>73</v>
      </c>
      <c r="C1396" s="17">
        <v>4.1196838523509999E-2</v>
      </c>
      <c r="D1396" s="17">
        <v>2.1577399424632202E-2</v>
      </c>
      <c r="E1396" s="17">
        <v>5.94903477810243E-2</v>
      </c>
      <c r="F1396" s="17"/>
      <c r="G1396" s="17">
        <v>3.9325472181904297E-2</v>
      </c>
      <c r="H1396" s="17">
        <v>4.69323366449413E-2</v>
      </c>
      <c r="I1396" s="17">
        <v>2.3585930183678602E-2</v>
      </c>
      <c r="J1396" s="17">
        <v>4.23271842960843E-2</v>
      </c>
      <c r="K1396" s="17">
        <v>0</v>
      </c>
      <c r="L1396" s="17">
        <v>0.492179995374317</v>
      </c>
      <c r="M1396" s="17"/>
      <c r="N1396" s="17">
        <v>9.9567228518669199E-2</v>
      </c>
      <c r="O1396" s="17">
        <v>8.0148342295109795E-2</v>
      </c>
      <c r="P1396" s="17">
        <v>0</v>
      </c>
      <c r="Q1396" s="17">
        <v>4.1100226900510697E-2</v>
      </c>
      <c r="R1396" s="17">
        <v>8.7638669418498405E-2</v>
      </c>
    </row>
    <row r="1397" spans="2:18" x14ac:dyDescent="0.3">
      <c r="C1397" s="17"/>
      <c r="D1397" s="17"/>
      <c r="E1397" s="17"/>
      <c r="F1397" s="17"/>
      <c r="G1397" s="17"/>
      <c r="H1397" s="17"/>
      <c r="I1397" s="17"/>
      <c r="J1397" s="17"/>
      <c r="K1397" s="17"/>
      <c r="L1397" s="17"/>
      <c r="M1397" s="17"/>
      <c r="N1397" s="17"/>
      <c r="O1397" s="17"/>
      <c r="P1397" s="17"/>
      <c r="Q1397" s="17"/>
      <c r="R1397" s="17"/>
    </row>
    <row r="1398" spans="2:18" x14ac:dyDescent="0.3">
      <c r="B1398" s="6" t="s">
        <v>445</v>
      </c>
      <c r="C1398" s="17"/>
      <c r="D1398" s="17"/>
      <c r="E1398" s="17"/>
      <c r="F1398" s="17"/>
      <c r="G1398" s="17"/>
      <c r="H1398" s="17"/>
      <c r="I1398" s="17"/>
      <c r="J1398" s="17"/>
      <c r="K1398" s="17"/>
      <c r="L1398" s="17"/>
      <c r="M1398" s="17"/>
      <c r="N1398" s="17"/>
      <c r="O1398" s="17"/>
      <c r="P1398" s="17"/>
      <c r="Q1398" s="17"/>
      <c r="R1398" s="17"/>
    </row>
    <row r="1399" spans="2:18" x14ac:dyDescent="0.3">
      <c r="B1399" s="24" t="s">
        <v>440</v>
      </c>
      <c r="C1399" s="17"/>
      <c r="D1399" s="17"/>
      <c r="E1399" s="17"/>
      <c r="F1399" s="17"/>
      <c r="G1399" s="17"/>
      <c r="H1399" s="17"/>
      <c r="I1399" s="17"/>
      <c r="J1399" s="17"/>
      <c r="K1399" s="17"/>
      <c r="L1399" s="17"/>
      <c r="M1399" s="17"/>
      <c r="N1399" s="17"/>
      <c r="O1399" s="17"/>
      <c r="P1399" s="17"/>
      <c r="Q1399" s="17"/>
      <c r="R1399" s="17"/>
    </row>
    <row r="1400" spans="2:18" x14ac:dyDescent="0.3">
      <c r="B1400" t="s">
        <v>437</v>
      </c>
      <c r="C1400" s="17">
        <v>0.19943349514403999</v>
      </c>
      <c r="D1400" s="17">
        <v>0.21017200505862599</v>
      </c>
      <c r="E1400" s="17">
        <v>0.191256802381427</v>
      </c>
      <c r="F1400" s="17"/>
      <c r="G1400" s="17">
        <v>0.32522724952697402</v>
      </c>
      <c r="H1400" s="17">
        <v>0.35896111029960498</v>
      </c>
      <c r="I1400" s="17">
        <v>0.29253903083154698</v>
      </c>
      <c r="J1400" s="17">
        <v>0.123307148065678</v>
      </c>
      <c r="K1400" s="17">
        <v>0.184958851707831</v>
      </c>
      <c r="L1400" s="17">
        <v>0.14219747259835999</v>
      </c>
      <c r="M1400" s="17"/>
      <c r="N1400" s="17">
        <v>0.22095286984610299</v>
      </c>
      <c r="O1400" s="17">
        <v>0.182210294121223</v>
      </c>
      <c r="P1400" s="17">
        <v>0.22681700487179199</v>
      </c>
      <c r="Q1400" s="17">
        <v>0.17772569394417301</v>
      </c>
      <c r="R1400" s="17">
        <v>0.29287425800105699</v>
      </c>
    </row>
    <row r="1401" spans="2:18" x14ac:dyDescent="0.3">
      <c r="B1401" t="s">
        <v>438</v>
      </c>
      <c r="C1401" s="17">
        <v>0.79682969136989801</v>
      </c>
      <c r="D1401" s="17">
        <v>0.78118359719917996</v>
      </c>
      <c r="E1401" s="17">
        <v>0.80874319761857305</v>
      </c>
      <c r="F1401" s="17"/>
      <c r="G1401" s="17">
        <v>0.67477275047302598</v>
      </c>
      <c r="H1401" s="17">
        <v>0.64103888970039502</v>
      </c>
      <c r="I1401" s="17">
        <v>0.67745331486157301</v>
      </c>
      <c r="J1401" s="17">
        <v>0.876692851934322</v>
      </c>
      <c r="K1401" s="17">
        <v>0.815041148292169</v>
      </c>
      <c r="L1401" s="17">
        <v>0.85780252740163998</v>
      </c>
      <c r="M1401" s="17"/>
      <c r="N1401" s="17">
        <v>0.77904713015389704</v>
      </c>
      <c r="O1401" s="17">
        <v>0.81778970587877697</v>
      </c>
      <c r="P1401" s="17">
        <v>0.77318299512820798</v>
      </c>
      <c r="Q1401" s="17">
        <v>0.79999233374470102</v>
      </c>
      <c r="R1401" s="17">
        <v>0.70712574199894296</v>
      </c>
    </row>
    <row r="1402" spans="2:18" x14ac:dyDescent="0.3">
      <c r="B1402" t="s">
        <v>73</v>
      </c>
      <c r="C1402" s="17">
        <v>3.7368134860618699E-3</v>
      </c>
      <c r="D1402" s="17">
        <v>8.6443977421943197E-3</v>
      </c>
      <c r="E1402" s="17">
        <v>0</v>
      </c>
      <c r="F1402" s="17"/>
      <c r="G1402" s="17">
        <v>0</v>
      </c>
      <c r="H1402" s="17">
        <v>0</v>
      </c>
      <c r="I1402" s="17">
        <v>3.0007654306880099E-2</v>
      </c>
      <c r="J1402" s="17">
        <v>0</v>
      </c>
      <c r="K1402" s="17">
        <v>0</v>
      </c>
      <c r="L1402" s="17">
        <v>0</v>
      </c>
      <c r="M1402" s="17"/>
      <c r="N1402" s="17">
        <v>0</v>
      </c>
      <c r="O1402" s="17">
        <v>0</v>
      </c>
      <c r="P1402" s="17">
        <v>0</v>
      </c>
      <c r="Q1402" s="17">
        <v>2.2281972311126601E-2</v>
      </c>
      <c r="R1402" s="17">
        <v>0</v>
      </c>
    </row>
    <row r="1403" spans="2:18" x14ac:dyDescent="0.3">
      <c r="C1403" s="17"/>
      <c r="D1403" s="17"/>
      <c r="E1403" s="17"/>
      <c r="F1403" s="17"/>
      <c r="G1403" s="17"/>
      <c r="H1403" s="17"/>
      <c r="I1403" s="17"/>
      <c r="J1403" s="17"/>
      <c r="K1403" s="17"/>
      <c r="L1403" s="17"/>
      <c r="M1403" s="17"/>
      <c r="N1403" s="17"/>
      <c r="O1403" s="17"/>
      <c r="P1403" s="17"/>
      <c r="Q1403" s="17"/>
      <c r="R1403" s="17"/>
    </row>
    <row r="1404" spans="2:18" x14ac:dyDescent="0.3">
      <c r="B1404" s="6" t="s">
        <v>446</v>
      </c>
      <c r="C1404" s="17"/>
      <c r="D1404" s="17"/>
      <c r="E1404" s="17"/>
      <c r="F1404" s="17"/>
      <c r="G1404" s="17"/>
      <c r="H1404" s="17"/>
      <c r="I1404" s="17"/>
      <c r="J1404" s="17"/>
      <c r="K1404" s="17"/>
      <c r="L1404" s="17"/>
      <c r="M1404" s="17"/>
      <c r="N1404" s="17"/>
      <c r="O1404" s="17"/>
      <c r="P1404" s="17"/>
      <c r="Q1404" s="17"/>
      <c r="R1404" s="17"/>
    </row>
    <row r="1405" spans="2:18" x14ac:dyDescent="0.3">
      <c r="B1405" s="24" t="s">
        <v>440</v>
      </c>
      <c r="C1405" s="17"/>
      <c r="D1405" s="17"/>
      <c r="E1405" s="17"/>
      <c r="F1405" s="17"/>
      <c r="G1405" s="17"/>
      <c r="H1405" s="17"/>
      <c r="I1405" s="17"/>
      <c r="J1405" s="17"/>
      <c r="K1405" s="17"/>
      <c r="L1405" s="17"/>
      <c r="M1405" s="17"/>
      <c r="N1405" s="17"/>
      <c r="O1405" s="17"/>
      <c r="P1405" s="17"/>
      <c r="Q1405" s="17"/>
      <c r="R1405" s="17"/>
    </row>
    <row r="1406" spans="2:18" x14ac:dyDescent="0.3">
      <c r="B1406" t="s">
        <v>437</v>
      </c>
      <c r="C1406" s="17">
        <v>0.21360237269030299</v>
      </c>
      <c r="D1406" s="17">
        <v>0.23772891037054</v>
      </c>
      <c r="E1406" s="17">
        <v>0.19847176674678099</v>
      </c>
      <c r="F1406" s="17"/>
      <c r="G1406" s="17">
        <v>0.23774897178849499</v>
      </c>
      <c r="H1406" s="17">
        <v>0.26400559365140802</v>
      </c>
      <c r="I1406" s="17">
        <v>0.183321782670469</v>
      </c>
      <c r="J1406" s="17">
        <v>0.17206362225069799</v>
      </c>
      <c r="K1406" s="17">
        <v>0.12508286767702501</v>
      </c>
      <c r="L1406" s="17">
        <v>0.24208897487384401</v>
      </c>
      <c r="M1406" s="17"/>
      <c r="N1406" s="17">
        <v>0.171494374405538</v>
      </c>
      <c r="O1406" s="17">
        <v>0.30141489199475402</v>
      </c>
      <c r="P1406" s="17">
        <v>0.22669802922472901</v>
      </c>
      <c r="Q1406" s="17">
        <v>7.5921697566871602E-2</v>
      </c>
      <c r="R1406" s="17">
        <v>0.42925615286462299</v>
      </c>
    </row>
    <row r="1407" spans="2:18" x14ac:dyDescent="0.3">
      <c r="B1407" t="s">
        <v>438</v>
      </c>
      <c r="C1407" s="17">
        <v>0.76608232432104695</v>
      </c>
      <c r="D1407" s="17">
        <v>0.74504677598564395</v>
      </c>
      <c r="E1407" s="17">
        <v>0.77927446141453405</v>
      </c>
      <c r="F1407" s="17"/>
      <c r="G1407" s="17">
        <v>0.70296476716752199</v>
      </c>
      <c r="H1407" s="17">
        <v>0.70154361163260404</v>
      </c>
      <c r="I1407" s="17">
        <v>0.77161752928337501</v>
      </c>
      <c r="J1407" s="17">
        <v>0.82793637774930195</v>
      </c>
      <c r="K1407" s="17">
        <v>0.87491713232297497</v>
      </c>
      <c r="L1407" s="17">
        <v>0.75791102512615605</v>
      </c>
      <c r="M1407" s="17"/>
      <c r="N1407" s="17">
        <v>0.78772422105426698</v>
      </c>
      <c r="O1407" s="17">
        <v>0.69858510800524598</v>
      </c>
      <c r="P1407" s="17">
        <v>0.73310149402199598</v>
      </c>
      <c r="Q1407" s="17">
        <v>0.92407830243312805</v>
      </c>
      <c r="R1407" s="17">
        <v>0.57074384713537696</v>
      </c>
    </row>
    <row r="1408" spans="2:18" x14ac:dyDescent="0.3">
      <c r="B1408" t="s">
        <v>73</v>
      </c>
      <c r="C1408" s="17">
        <v>2.03153029886508E-2</v>
      </c>
      <c r="D1408" s="17">
        <v>1.7224313643815901E-2</v>
      </c>
      <c r="E1408" s="17">
        <v>2.22537718386853E-2</v>
      </c>
      <c r="F1408" s="17"/>
      <c r="G1408" s="17">
        <v>5.9286261043982297E-2</v>
      </c>
      <c r="H1408" s="17">
        <v>3.44507947159884E-2</v>
      </c>
      <c r="I1408" s="17">
        <v>4.5060688046155602E-2</v>
      </c>
      <c r="J1408" s="17">
        <v>0</v>
      </c>
      <c r="K1408" s="17">
        <v>0</v>
      </c>
      <c r="L1408" s="17">
        <v>0</v>
      </c>
      <c r="M1408" s="17"/>
      <c r="N1408" s="17">
        <v>4.0781404540195298E-2</v>
      </c>
      <c r="O1408" s="17">
        <v>0</v>
      </c>
      <c r="P1408" s="17">
        <v>4.0200476753274303E-2</v>
      </c>
      <c r="Q1408" s="17">
        <v>0</v>
      </c>
      <c r="R1408" s="17">
        <v>0</v>
      </c>
    </row>
    <row r="1409" spans="2:18" x14ac:dyDescent="0.3">
      <c r="C1409" s="17"/>
      <c r="D1409" s="17"/>
      <c r="E1409" s="17"/>
      <c r="F1409" s="17"/>
      <c r="G1409" s="17"/>
      <c r="H1409" s="17"/>
      <c r="I1409" s="17"/>
      <c r="J1409" s="17"/>
      <c r="K1409" s="17"/>
      <c r="L1409" s="17"/>
      <c r="M1409" s="17"/>
      <c r="N1409" s="17"/>
      <c r="O1409" s="17"/>
      <c r="P1409" s="17"/>
      <c r="Q1409" s="17"/>
      <c r="R1409" s="17"/>
    </row>
    <row r="1410" spans="2:18" x14ac:dyDescent="0.3">
      <c r="B1410" s="6" t="s">
        <v>447</v>
      </c>
      <c r="C1410" s="17"/>
      <c r="D1410" s="17"/>
      <c r="E1410" s="17"/>
      <c r="F1410" s="17"/>
      <c r="G1410" s="17"/>
      <c r="H1410" s="17"/>
      <c r="I1410" s="17"/>
      <c r="J1410" s="17"/>
      <c r="K1410" s="17"/>
      <c r="L1410" s="17"/>
      <c r="M1410" s="17"/>
      <c r="N1410" s="17"/>
      <c r="O1410" s="17"/>
      <c r="P1410" s="17"/>
      <c r="Q1410" s="17"/>
      <c r="R1410" s="17"/>
    </row>
    <row r="1411" spans="2:18" x14ac:dyDescent="0.3">
      <c r="B1411" s="24" t="s">
        <v>440</v>
      </c>
      <c r="C1411" s="17"/>
      <c r="D1411" s="17"/>
      <c r="E1411" s="17"/>
      <c r="F1411" s="17"/>
      <c r="G1411" s="17"/>
      <c r="H1411" s="17"/>
      <c r="I1411" s="17"/>
      <c r="J1411" s="17"/>
      <c r="K1411" s="17"/>
      <c r="L1411" s="17"/>
      <c r="M1411" s="17"/>
      <c r="N1411" s="17"/>
      <c r="O1411" s="17"/>
      <c r="P1411" s="17"/>
      <c r="Q1411" s="17"/>
      <c r="R1411" s="17"/>
    </row>
    <row r="1412" spans="2:18" x14ac:dyDescent="0.3">
      <c r="B1412" t="s">
        <v>437</v>
      </c>
      <c r="C1412" s="17">
        <v>0.195835959750191</v>
      </c>
      <c r="D1412" s="17">
        <v>0.14285896130282999</v>
      </c>
      <c r="E1412" s="17">
        <v>0.23444294821273501</v>
      </c>
      <c r="F1412" s="17"/>
      <c r="G1412" s="17">
        <v>0.25446368225655902</v>
      </c>
      <c r="H1412" s="17">
        <v>0.21111510905626699</v>
      </c>
      <c r="I1412" s="17">
        <v>0.29547317833268599</v>
      </c>
      <c r="J1412" s="17">
        <v>0.29566832096081402</v>
      </c>
      <c r="K1412" s="17">
        <v>0.10225893621437999</v>
      </c>
      <c r="L1412" s="17">
        <v>0</v>
      </c>
      <c r="M1412" s="17"/>
      <c r="N1412" s="17">
        <v>0.20671415987269101</v>
      </c>
      <c r="O1412" s="17">
        <v>0.20324794507916799</v>
      </c>
      <c r="P1412" s="17">
        <v>0.120936227773437</v>
      </c>
      <c r="Q1412" s="17">
        <v>0.32994315040255201</v>
      </c>
      <c r="R1412" s="17">
        <v>0.16976651565454501</v>
      </c>
    </row>
    <row r="1413" spans="2:18" x14ac:dyDescent="0.3">
      <c r="B1413" t="s">
        <v>438</v>
      </c>
      <c r="C1413" s="17">
        <v>0.76495929503367199</v>
      </c>
      <c r="D1413" s="17">
        <v>0.81996997824498996</v>
      </c>
      <c r="E1413" s="17">
        <v>0.72487025876699296</v>
      </c>
      <c r="F1413" s="17"/>
      <c r="G1413" s="17">
        <v>0.74553631774344198</v>
      </c>
      <c r="H1413" s="17">
        <v>0.70824597733128503</v>
      </c>
      <c r="I1413" s="17">
        <v>0.70452682166731395</v>
      </c>
      <c r="J1413" s="17">
        <v>0.58590339330582397</v>
      </c>
      <c r="K1413" s="17">
        <v>0.84854578255128799</v>
      </c>
      <c r="L1413" s="17">
        <v>1</v>
      </c>
      <c r="M1413" s="17"/>
      <c r="N1413" s="17">
        <v>0.69826239758752995</v>
      </c>
      <c r="O1413" s="17">
        <v>0.76477508520037996</v>
      </c>
      <c r="P1413" s="17">
        <v>0.84787594677493106</v>
      </c>
      <c r="Q1413" s="17">
        <v>0.67005684959744705</v>
      </c>
      <c r="R1413" s="17">
        <v>0.83023348434545496</v>
      </c>
    </row>
    <row r="1414" spans="2:18" x14ac:dyDescent="0.3">
      <c r="B1414" t="s">
        <v>73</v>
      </c>
      <c r="C1414" s="17">
        <v>3.9204745216137302E-2</v>
      </c>
      <c r="D1414" s="17">
        <v>3.71710604521793E-2</v>
      </c>
      <c r="E1414" s="17">
        <v>4.0686793020272297E-2</v>
      </c>
      <c r="F1414" s="17"/>
      <c r="G1414" s="17">
        <v>0</v>
      </c>
      <c r="H1414" s="17">
        <v>8.0638913612448404E-2</v>
      </c>
      <c r="I1414" s="17">
        <v>0</v>
      </c>
      <c r="J1414" s="17">
        <v>0.118428285733362</v>
      </c>
      <c r="K1414" s="17">
        <v>4.9195281234331097E-2</v>
      </c>
      <c r="L1414" s="17">
        <v>0</v>
      </c>
      <c r="M1414" s="17"/>
      <c r="N1414" s="17">
        <v>9.5023442539778999E-2</v>
      </c>
      <c r="O1414" s="17">
        <v>3.1976969720452303E-2</v>
      </c>
      <c r="P1414" s="17">
        <v>3.11878254516323E-2</v>
      </c>
      <c r="Q1414" s="17">
        <v>0</v>
      </c>
      <c r="R1414" s="17">
        <v>0</v>
      </c>
    </row>
    <row r="1415" spans="2:18" x14ac:dyDescent="0.3">
      <c r="C1415" s="17"/>
      <c r="D1415" s="17"/>
      <c r="E1415" s="17"/>
      <c r="F1415" s="17"/>
      <c r="G1415" s="17"/>
      <c r="H1415" s="17"/>
      <c r="I1415" s="17"/>
      <c r="J1415" s="17"/>
      <c r="K1415" s="17"/>
      <c r="L1415" s="17"/>
      <c r="M1415" s="17"/>
      <c r="N1415" s="17"/>
      <c r="O1415" s="17"/>
      <c r="P1415" s="17"/>
      <c r="Q1415" s="17"/>
      <c r="R1415" s="17"/>
    </row>
    <row r="1416" spans="2:18" x14ac:dyDescent="0.3">
      <c r="B1416" s="6" t="s">
        <v>448</v>
      </c>
      <c r="C1416" s="17"/>
      <c r="D1416" s="17"/>
      <c r="E1416" s="17"/>
      <c r="F1416" s="17"/>
      <c r="G1416" s="17"/>
      <c r="H1416" s="17"/>
      <c r="I1416" s="17"/>
      <c r="J1416" s="17"/>
      <c r="K1416" s="17"/>
      <c r="L1416" s="17"/>
      <c r="M1416" s="17"/>
      <c r="N1416" s="17"/>
      <c r="O1416" s="17"/>
      <c r="P1416" s="17"/>
      <c r="Q1416" s="17"/>
      <c r="R1416" s="17"/>
    </row>
    <row r="1417" spans="2:18" x14ac:dyDescent="0.3">
      <c r="B1417" s="24" t="s">
        <v>440</v>
      </c>
      <c r="C1417" s="17"/>
      <c r="D1417" s="17"/>
      <c r="E1417" s="17"/>
      <c r="F1417" s="17"/>
      <c r="G1417" s="17"/>
      <c r="H1417" s="17"/>
      <c r="I1417" s="17"/>
      <c r="J1417" s="17"/>
      <c r="K1417" s="17"/>
      <c r="L1417" s="17"/>
      <c r="M1417" s="17"/>
      <c r="N1417" s="17"/>
      <c r="O1417" s="17"/>
      <c r="P1417" s="17"/>
      <c r="Q1417" s="17"/>
      <c r="R1417" s="17"/>
    </row>
    <row r="1418" spans="2:18" x14ac:dyDescent="0.3">
      <c r="B1418" t="s">
        <v>437</v>
      </c>
      <c r="C1418" s="17">
        <v>0.146418154032673</v>
      </c>
      <c r="D1418" s="17">
        <v>0.19319248451496099</v>
      </c>
      <c r="E1418" s="17">
        <v>0.116957705664277</v>
      </c>
      <c r="F1418" s="17"/>
      <c r="G1418" s="17">
        <v>0.14245528317433101</v>
      </c>
      <c r="H1418" s="17">
        <v>0.306948942197177</v>
      </c>
      <c r="I1418" s="17">
        <v>0.211316242153574</v>
      </c>
      <c r="J1418" s="17">
        <v>6.9565067293563002E-2</v>
      </c>
      <c r="K1418" s="17">
        <v>0.13795333553643199</v>
      </c>
      <c r="L1418" s="17">
        <v>9.2831464360848798E-2</v>
      </c>
      <c r="M1418" s="17"/>
      <c r="N1418" s="17">
        <v>7.5731084695426096E-2</v>
      </c>
      <c r="O1418" s="17">
        <v>0.10341648060955599</v>
      </c>
      <c r="P1418" s="17">
        <v>0.189628101865604</v>
      </c>
      <c r="Q1418" s="17">
        <v>0.23120501720251699</v>
      </c>
      <c r="R1418" s="17">
        <v>0.22059964258023801</v>
      </c>
    </row>
    <row r="1419" spans="2:18" x14ac:dyDescent="0.3">
      <c r="B1419" t="s">
        <v>438</v>
      </c>
      <c r="C1419" s="17">
        <v>0.83396347611175403</v>
      </c>
      <c r="D1419" s="17">
        <v>0.79651923871006702</v>
      </c>
      <c r="E1419" s="17">
        <v>0.85754743789788901</v>
      </c>
      <c r="F1419" s="17"/>
      <c r="G1419" s="17">
        <v>0.76737910632163597</v>
      </c>
      <c r="H1419" s="17">
        <v>0.62090335606795299</v>
      </c>
      <c r="I1419" s="17">
        <v>0.76823910885746105</v>
      </c>
      <c r="J1419" s="17">
        <v>0.93043493270643696</v>
      </c>
      <c r="K1419" s="17">
        <v>0.86204666446356804</v>
      </c>
      <c r="L1419" s="17">
        <v>0.90716853563915101</v>
      </c>
      <c r="M1419" s="17"/>
      <c r="N1419" s="17">
        <v>0.905490768812515</v>
      </c>
      <c r="O1419" s="17">
        <v>0.86322398355485697</v>
      </c>
      <c r="P1419" s="17">
        <v>0.79537325553009097</v>
      </c>
      <c r="Q1419" s="17">
        <v>0.76879498279748304</v>
      </c>
      <c r="R1419" s="17">
        <v>0.66799397108446701</v>
      </c>
    </row>
    <row r="1420" spans="2:18" x14ac:dyDescent="0.3">
      <c r="B1420" t="s">
        <v>73</v>
      </c>
      <c r="C1420" s="17">
        <v>1.9618369855573001E-2</v>
      </c>
      <c r="D1420" s="17">
        <v>1.02882767749716E-2</v>
      </c>
      <c r="E1420" s="17">
        <v>2.5494856437833498E-2</v>
      </c>
      <c r="F1420" s="17"/>
      <c r="G1420" s="17">
        <v>9.0165610504032406E-2</v>
      </c>
      <c r="H1420" s="17">
        <v>7.2147701734869701E-2</v>
      </c>
      <c r="I1420" s="17">
        <v>2.0444648988965398E-2</v>
      </c>
      <c r="J1420" s="17">
        <v>0</v>
      </c>
      <c r="K1420" s="17">
        <v>0</v>
      </c>
      <c r="L1420" s="17">
        <v>0</v>
      </c>
      <c r="M1420" s="17"/>
      <c r="N1420" s="17">
        <v>1.87781464920589E-2</v>
      </c>
      <c r="O1420" s="17">
        <v>3.3359535835587102E-2</v>
      </c>
      <c r="P1420" s="17">
        <v>1.49986426043053E-2</v>
      </c>
      <c r="Q1420" s="17">
        <v>0</v>
      </c>
      <c r="R1420" s="17">
        <v>0.111406386335295</v>
      </c>
    </row>
    <row r="1421" spans="2:18" x14ac:dyDescent="0.3">
      <c r="C1421" s="17"/>
      <c r="D1421" s="17"/>
      <c r="E1421" s="17"/>
      <c r="F1421" s="17"/>
      <c r="G1421" s="17"/>
      <c r="H1421" s="17"/>
      <c r="I1421" s="17"/>
      <c r="J1421" s="17"/>
      <c r="K1421" s="17"/>
      <c r="L1421" s="17"/>
      <c r="M1421" s="17"/>
      <c r="N1421" s="17"/>
      <c r="O1421" s="17"/>
      <c r="P1421" s="17"/>
      <c r="Q1421" s="17"/>
      <c r="R1421" s="17"/>
    </row>
    <row r="1422" spans="2:18" x14ac:dyDescent="0.3">
      <c r="B1422" s="6" t="s">
        <v>449</v>
      </c>
      <c r="C1422" s="17"/>
      <c r="D1422" s="17"/>
      <c r="E1422" s="17"/>
      <c r="F1422" s="17"/>
      <c r="G1422" s="17"/>
      <c r="H1422" s="17"/>
      <c r="I1422" s="17"/>
      <c r="J1422" s="17"/>
      <c r="K1422" s="17"/>
      <c r="L1422" s="17"/>
      <c r="M1422" s="17"/>
      <c r="N1422" s="17"/>
      <c r="O1422" s="17"/>
      <c r="P1422" s="17"/>
      <c r="Q1422" s="17"/>
      <c r="R1422" s="17"/>
    </row>
    <row r="1423" spans="2:18" x14ac:dyDescent="0.3">
      <c r="B1423" s="24" t="s">
        <v>440</v>
      </c>
      <c r="C1423" s="17"/>
      <c r="D1423" s="17"/>
      <c r="E1423" s="17"/>
      <c r="F1423" s="17"/>
      <c r="G1423" s="17"/>
      <c r="H1423" s="17"/>
      <c r="I1423" s="17"/>
      <c r="J1423" s="17"/>
      <c r="K1423" s="17"/>
      <c r="L1423" s="17"/>
      <c r="M1423" s="17"/>
      <c r="N1423" s="17"/>
      <c r="O1423" s="17"/>
      <c r="P1423" s="17"/>
      <c r="Q1423" s="17"/>
      <c r="R1423" s="17"/>
    </row>
    <row r="1424" spans="2:18" x14ac:dyDescent="0.3">
      <c r="B1424" t="s">
        <v>437</v>
      </c>
      <c r="C1424" s="17">
        <v>0.25402229008826299</v>
      </c>
      <c r="D1424" s="17">
        <v>0.29172063031757101</v>
      </c>
      <c r="E1424" s="17">
        <v>0.23452099904889201</v>
      </c>
      <c r="F1424" s="17"/>
      <c r="G1424" s="17">
        <v>0.25774871125181698</v>
      </c>
      <c r="H1424" s="17">
        <v>0.36022501206058299</v>
      </c>
      <c r="I1424" s="17">
        <v>0.20543764161072101</v>
      </c>
      <c r="J1424" s="17">
        <v>0.157208833136701</v>
      </c>
      <c r="K1424" s="17">
        <v>0.23051669772820099</v>
      </c>
      <c r="L1424" s="17">
        <v>0.25120663775796298</v>
      </c>
      <c r="M1424" s="17"/>
      <c r="N1424" s="17">
        <v>0.36808133823078998</v>
      </c>
      <c r="O1424" s="17">
        <v>7.5653376651237794E-2</v>
      </c>
      <c r="P1424" s="17">
        <v>0.27628314784532199</v>
      </c>
      <c r="Q1424" s="17">
        <v>0.32183742146053401</v>
      </c>
      <c r="R1424" s="17">
        <v>0</v>
      </c>
    </row>
    <row r="1425" spans="2:18" x14ac:dyDescent="0.3">
      <c r="B1425" t="s">
        <v>438</v>
      </c>
      <c r="C1425" s="17">
        <v>0.71320682813234304</v>
      </c>
      <c r="D1425" s="17">
        <v>0.67110407864515798</v>
      </c>
      <c r="E1425" s="17">
        <v>0.73498651302863005</v>
      </c>
      <c r="F1425" s="17"/>
      <c r="G1425" s="17">
        <v>0.65049909135967898</v>
      </c>
      <c r="H1425" s="17">
        <v>0.60720149327261297</v>
      </c>
      <c r="I1425" s="17">
        <v>0.79456235838927902</v>
      </c>
      <c r="J1425" s="17">
        <v>0.84279116686329902</v>
      </c>
      <c r="K1425" s="17">
        <v>0.76948330227179895</v>
      </c>
      <c r="L1425" s="17">
        <v>0.74879336224203796</v>
      </c>
      <c r="M1425" s="17"/>
      <c r="N1425" s="17">
        <v>0.63191866176920997</v>
      </c>
      <c r="O1425" s="17">
        <v>0.823310829243872</v>
      </c>
      <c r="P1425" s="17">
        <v>0.72371685215467796</v>
      </c>
      <c r="Q1425" s="17">
        <v>0.64199687712548703</v>
      </c>
      <c r="R1425" s="17">
        <v>1</v>
      </c>
    </row>
    <row r="1426" spans="2:18" x14ac:dyDescent="0.3">
      <c r="B1426" t="s">
        <v>73</v>
      </c>
      <c r="C1426" s="17">
        <v>3.27708817793936E-2</v>
      </c>
      <c r="D1426" s="17">
        <v>3.7175291037270901E-2</v>
      </c>
      <c r="E1426" s="17">
        <v>3.04924879224781E-2</v>
      </c>
      <c r="F1426" s="17"/>
      <c r="G1426" s="17">
        <v>9.1752197388504E-2</v>
      </c>
      <c r="H1426" s="17">
        <v>3.2573494666804398E-2</v>
      </c>
      <c r="I1426" s="17">
        <v>0</v>
      </c>
      <c r="J1426" s="17">
        <v>0</v>
      </c>
      <c r="K1426" s="17">
        <v>0</v>
      </c>
      <c r="L1426" s="17">
        <v>0</v>
      </c>
      <c r="M1426" s="17"/>
      <c r="N1426" s="17">
        <v>0</v>
      </c>
      <c r="O1426" s="17">
        <v>0.10103579410489</v>
      </c>
      <c r="P1426" s="17">
        <v>0</v>
      </c>
      <c r="Q1426" s="17">
        <v>3.6165701413978603E-2</v>
      </c>
      <c r="R1426" s="17">
        <v>0</v>
      </c>
    </row>
    <row r="1427" spans="2:18" x14ac:dyDescent="0.3">
      <c r="C1427" s="17"/>
      <c r="D1427" s="17"/>
      <c r="E1427" s="17"/>
      <c r="F1427" s="17"/>
      <c r="G1427" s="17"/>
      <c r="H1427" s="17"/>
      <c r="I1427" s="17"/>
      <c r="J1427" s="17"/>
      <c r="K1427" s="17"/>
      <c r="L1427" s="17"/>
      <c r="M1427" s="17"/>
      <c r="N1427" s="17"/>
      <c r="O1427" s="17"/>
      <c r="P1427" s="17"/>
      <c r="Q1427" s="17"/>
      <c r="R1427" s="17"/>
    </row>
    <row r="1428" spans="2:18" x14ac:dyDescent="0.3">
      <c r="B1428" s="6" t="s">
        <v>450</v>
      </c>
      <c r="C1428" s="17"/>
      <c r="D1428" s="17"/>
      <c r="E1428" s="17"/>
      <c r="F1428" s="17"/>
      <c r="G1428" s="17"/>
      <c r="H1428" s="17"/>
      <c r="I1428" s="17"/>
      <c r="J1428" s="17"/>
      <c r="K1428" s="17"/>
      <c r="L1428" s="17"/>
      <c r="M1428" s="17"/>
      <c r="N1428" s="17"/>
      <c r="O1428" s="17"/>
      <c r="P1428" s="17"/>
      <c r="Q1428" s="17"/>
      <c r="R1428" s="17"/>
    </row>
    <row r="1429" spans="2:18" x14ac:dyDescent="0.3">
      <c r="B1429" s="24" t="s">
        <v>440</v>
      </c>
      <c r="C1429" s="17"/>
      <c r="D1429" s="17"/>
      <c r="E1429" s="17"/>
      <c r="F1429" s="17"/>
      <c r="G1429" s="17"/>
      <c r="H1429" s="17"/>
      <c r="I1429" s="17"/>
      <c r="J1429" s="17"/>
      <c r="K1429" s="17"/>
      <c r="L1429" s="17"/>
      <c r="M1429" s="17"/>
      <c r="N1429" s="17"/>
      <c r="O1429" s="17"/>
      <c r="P1429" s="17"/>
      <c r="Q1429" s="17"/>
      <c r="R1429" s="17"/>
    </row>
    <row r="1430" spans="2:18" x14ac:dyDescent="0.3">
      <c r="B1430" t="s">
        <v>437</v>
      </c>
      <c r="C1430" s="17">
        <v>0.226015350231971</v>
      </c>
      <c r="D1430" s="17">
        <v>0.22401355669766701</v>
      </c>
      <c r="E1430" s="17">
        <v>0.22821081393117701</v>
      </c>
      <c r="F1430" s="17"/>
      <c r="G1430" s="17">
        <v>0.327839875555611</v>
      </c>
      <c r="H1430" s="17">
        <v>0.264359299124377</v>
      </c>
      <c r="I1430" s="17">
        <v>0.286520410931904</v>
      </c>
      <c r="J1430" s="17">
        <v>0.14337290130163399</v>
      </c>
      <c r="K1430" s="17">
        <v>9.8709734148269404E-2</v>
      </c>
      <c r="L1430" s="17">
        <v>0.159262082511925</v>
      </c>
      <c r="M1430" s="17"/>
      <c r="N1430" s="17">
        <v>0.13717001727804701</v>
      </c>
      <c r="O1430" s="17">
        <v>0.30393205431464299</v>
      </c>
      <c r="P1430" s="17">
        <v>0.20889662041534701</v>
      </c>
      <c r="Q1430" s="17">
        <v>0.26048919773185703</v>
      </c>
      <c r="R1430" s="17">
        <v>0.245874345362108</v>
      </c>
    </row>
    <row r="1431" spans="2:18" x14ac:dyDescent="0.3">
      <c r="B1431" t="s">
        <v>438</v>
      </c>
      <c r="C1431" s="17">
        <v>0.74848050273205402</v>
      </c>
      <c r="D1431" s="17">
        <v>0.74083262706741704</v>
      </c>
      <c r="E1431" s="17">
        <v>0.75686829753207696</v>
      </c>
      <c r="F1431" s="17"/>
      <c r="G1431" s="17">
        <v>0.58492052153722995</v>
      </c>
      <c r="H1431" s="17">
        <v>0.72002381826491901</v>
      </c>
      <c r="I1431" s="17">
        <v>0.71347958906809605</v>
      </c>
      <c r="J1431" s="17">
        <v>0.835250556469609</v>
      </c>
      <c r="K1431" s="17">
        <v>0.901290265851731</v>
      </c>
      <c r="L1431" s="17">
        <v>0.81903084654178904</v>
      </c>
      <c r="M1431" s="17"/>
      <c r="N1431" s="17">
        <v>0.83148891586638496</v>
      </c>
      <c r="O1431" s="17">
        <v>0.67546992067623501</v>
      </c>
      <c r="P1431" s="17">
        <v>0.76024762601724305</v>
      </c>
      <c r="Q1431" s="17">
        <v>0.72007510817675502</v>
      </c>
      <c r="R1431" s="17">
        <v>0.75412565463789205</v>
      </c>
    </row>
    <row r="1432" spans="2:18" x14ac:dyDescent="0.3">
      <c r="B1432" t="s">
        <v>73</v>
      </c>
      <c r="C1432" s="17">
        <v>2.5504147035975401E-2</v>
      </c>
      <c r="D1432" s="17">
        <v>3.5153816234915598E-2</v>
      </c>
      <c r="E1432" s="17">
        <v>1.49208885367462E-2</v>
      </c>
      <c r="F1432" s="17"/>
      <c r="G1432" s="17">
        <v>8.7239602907159805E-2</v>
      </c>
      <c r="H1432" s="17">
        <v>1.5616882610704199E-2</v>
      </c>
      <c r="I1432" s="17">
        <v>0</v>
      </c>
      <c r="J1432" s="17">
        <v>2.13765422287573E-2</v>
      </c>
      <c r="K1432" s="17">
        <v>0</v>
      </c>
      <c r="L1432" s="17">
        <v>2.1707070946285802E-2</v>
      </c>
      <c r="M1432" s="17"/>
      <c r="N1432" s="17">
        <v>3.1341066855567097E-2</v>
      </c>
      <c r="O1432" s="17">
        <v>2.05980250091224E-2</v>
      </c>
      <c r="P1432" s="17">
        <v>3.0855753567410299E-2</v>
      </c>
      <c r="Q1432" s="17">
        <v>1.9435694091387699E-2</v>
      </c>
      <c r="R1432" s="17">
        <v>0</v>
      </c>
    </row>
    <row r="1433" spans="2:18" x14ac:dyDescent="0.3">
      <c r="C1433" s="17"/>
      <c r="D1433" s="17"/>
      <c r="E1433" s="17"/>
      <c r="F1433" s="17"/>
      <c r="G1433" s="17"/>
      <c r="H1433" s="17"/>
      <c r="I1433" s="17"/>
      <c r="J1433" s="17"/>
      <c r="K1433" s="17"/>
      <c r="L1433" s="17"/>
      <c r="M1433" s="17"/>
      <c r="N1433" s="17"/>
      <c r="O1433" s="17"/>
      <c r="P1433" s="17"/>
      <c r="Q1433" s="17"/>
      <c r="R1433" s="17"/>
    </row>
    <row r="1434" spans="2:18" x14ac:dyDescent="0.3">
      <c r="B1434" s="6" t="s">
        <v>451</v>
      </c>
      <c r="C1434" s="17"/>
      <c r="D1434" s="17"/>
      <c r="E1434" s="17"/>
      <c r="F1434" s="17"/>
      <c r="G1434" s="17"/>
      <c r="H1434" s="17"/>
      <c r="I1434" s="17"/>
      <c r="J1434" s="17"/>
      <c r="K1434" s="17"/>
      <c r="L1434" s="17"/>
      <c r="M1434" s="17"/>
      <c r="N1434" s="17"/>
      <c r="O1434" s="17"/>
      <c r="P1434" s="17"/>
      <c r="Q1434" s="17"/>
      <c r="R1434" s="17"/>
    </row>
    <row r="1435" spans="2:18" x14ac:dyDescent="0.3">
      <c r="B1435" s="24" t="s">
        <v>440</v>
      </c>
      <c r="C1435" s="17"/>
      <c r="D1435" s="17"/>
      <c r="E1435" s="17"/>
      <c r="F1435" s="17"/>
      <c r="G1435" s="17"/>
      <c r="H1435" s="17"/>
      <c r="I1435" s="17"/>
      <c r="J1435" s="17"/>
      <c r="K1435" s="17"/>
      <c r="L1435" s="17"/>
      <c r="M1435" s="17"/>
      <c r="N1435" s="17"/>
      <c r="O1435" s="17"/>
      <c r="P1435" s="17"/>
      <c r="Q1435" s="17"/>
      <c r="R1435" s="17"/>
    </row>
    <row r="1436" spans="2:18" x14ac:dyDescent="0.3">
      <c r="B1436" t="s">
        <v>437</v>
      </c>
      <c r="C1436" s="17">
        <v>0.23002616201271001</v>
      </c>
      <c r="D1436" s="17">
        <v>0.23412126507992201</v>
      </c>
      <c r="E1436" s="17">
        <v>0.22600363975103199</v>
      </c>
      <c r="F1436" s="17"/>
      <c r="G1436" s="17">
        <v>0.44415345899937098</v>
      </c>
      <c r="H1436" s="17">
        <v>0.34793587983795798</v>
      </c>
      <c r="I1436" s="17">
        <v>0.231222380790152</v>
      </c>
      <c r="J1436" s="17">
        <v>0.27467567004254601</v>
      </c>
      <c r="K1436" s="17">
        <v>0.146672276909562</v>
      </c>
      <c r="L1436" s="17">
        <v>0.169510881591274</v>
      </c>
      <c r="M1436" s="17"/>
      <c r="N1436" s="17">
        <v>0.23785668939707499</v>
      </c>
      <c r="O1436" s="17">
        <v>0.150205265721989</v>
      </c>
      <c r="P1436" s="17">
        <v>0.21091924596405701</v>
      </c>
      <c r="Q1436" s="17">
        <v>0.23775977009844601</v>
      </c>
      <c r="R1436" s="17">
        <v>0.25928569533126999</v>
      </c>
    </row>
    <row r="1437" spans="2:18" x14ac:dyDescent="0.3">
      <c r="B1437" t="s">
        <v>438</v>
      </c>
      <c r="C1437" s="17">
        <v>0.74580631998899405</v>
      </c>
      <c r="D1437" s="17">
        <v>0.73828058166937105</v>
      </c>
      <c r="E1437" s="17">
        <v>0.75319867359509296</v>
      </c>
      <c r="F1437" s="17"/>
      <c r="G1437" s="17">
        <v>0.50162278190227805</v>
      </c>
      <c r="H1437" s="17">
        <v>0.58757979866462196</v>
      </c>
      <c r="I1437" s="17">
        <v>0.74524853895125298</v>
      </c>
      <c r="J1437" s="17">
        <v>0.70646837978712695</v>
      </c>
      <c r="K1437" s="17">
        <v>0.81036765563674895</v>
      </c>
      <c r="L1437" s="17">
        <v>0.83048911840872597</v>
      </c>
      <c r="M1437" s="17"/>
      <c r="N1437" s="17">
        <v>0.74675267951036595</v>
      </c>
      <c r="O1437" s="17">
        <v>0.78714269527912695</v>
      </c>
      <c r="P1437" s="17">
        <v>0.76603549522426395</v>
      </c>
      <c r="Q1437" s="17">
        <v>0.76224022990155405</v>
      </c>
      <c r="R1437" s="17">
        <v>0.74071430466873001</v>
      </c>
    </row>
    <row r="1438" spans="2:18" x14ac:dyDescent="0.3">
      <c r="B1438" t="s">
        <v>73</v>
      </c>
      <c r="C1438" s="17">
        <v>2.41675179982958E-2</v>
      </c>
      <c r="D1438" s="17">
        <v>2.75981532507074E-2</v>
      </c>
      <c r="E1438" s="17">
        <v>2.0797686653875502E-2</v>
      </c>
      <c r="F1438" s="17"/>
      <c r="G1438" s="17">
        <v>5.42237590983509E-2</v>
      </c>
      <c r="H1438" s="17">
        <v>6.4484321497419797E-2</v>
      </c>
      <c r="I1438" s="17">
        <v>2.3529080258594501E-2</v>
      </c>
      <c r="J1438" s="17">
        <v>1.88559501703266E-2</v>
      </c>
      <c r="K1438" s="17">
        <v>4.2960067453688702E-2</v>
      </c>
      <c r="L1438" s="17">
        <v>0</v>
      </c>
      <c r="M1438" s="17"/>
      <c r="N1438" s="17">
        <v>1.5390631092559099E-2</v>
      </c>
      <c r="O1438" s="17">
        <v>6.2652038998884704E-2</v>
      </c>
      <c r="P1438" s="17">
        <v>2.30452588116789E-2</v>
      </c>
      <c r="Q1438" s="17">
        <v>0</v>
      </c>
      <c r="R1438" s="17">
        <v>0</v>
      </c>
    </row>
    <row r="1439" spans="2:18" x14ac:dyDescent="0.3">
      <c r="C1439" s="17"/>
      <c r="D1439" s="17"/>
      <c r="E1439" s="17"/>
      <c r="F1439" s="17"/>
      <c r="G1439" s="17"/>
      <c r="H1439" s="17"/>
      <c r="I1439" s="17"/>
      <c r="J1439" s="17"/>
      <c r="K1439" s="17"/>
      <c r="L1439" s="17"/>
      <c r="M1439" s="17"/>
      <c r="N1439" s="17"/>
      <c r="O1439" s="17"/>
      <c r="P1439" s="17"/>
      <c r="Q1439" s="17"/>
      <c r="R1439" s="17"/>
    </row>
    <row r="1440" spans="2:18" x14ac:dyDescent="0.3">
      <c r="B1440" s="6" t="s">
        <v>452</v>
      </c>
      <c r="C1440" s="17"/>
      <c r="D1440" s="17"/>
      <c r="E1440" s="17"/>
      <c r="F1440" s="17"/>
      <c r="G1440" s="17"/>
      <c r="H1440" s="17"/>
      <c r="I1440" s="17"/>
      <c r="J1440" s="17"/>
      <c r="K1440" s="17"/>
      <c r="L1440" s="17"/>
      <c r="M1440" s="17"/>
      <c r="N1440" s="17"/>
      <c r="O1440" s="17"/>
      <c r="P1440" s="17"/>
      <c r="Q1440" s="17"/>
      <c r="R1440" s="17"/>
    </row>
    <row r="1441" spans="2:18" x14ac:dyDescent="0.3">
      <c r="B1441" s="24" t="s">
        <v>440</v>
      </c>
      <c r="C1441" s="17"/>
      <c r="D1441" s="17"/>
      <c r="E1441" s="17"/>
      <c r="F1441" s="17"/>
      <c r="G1441" s="17"/>
      <c r="H1441" s="17"/>
      <c r="I1441" s="17"/>
      <c r="J1441" s="17"/>
      <c r="K1441" s="17"/>
      <c r="L1441" s="17"/>
      <c r="M1441" s="17"/>
      <c r="N1441" s="17"/>
      <c r="O1441" s="17"/>
      <c r="P1441" s="17"/>
      <c r="Q1441" s="17"/>
      <c r="R1441" s="17"/>
    </row>
    <row r="1442" spans="2:18" x14ac:dyDescent="0.3">
      <c r="B1442" t="s">
        <v>437</v>
      </c>
      <c r="C1442" s="17">
        <v>0.20121195219001101</v>
      </c>
      <c r="D1442" s="17">
        <v>0.16848665025968801</v>
      </c>
      <c r="E1442" s="17">
        <v>0.25963974014875602</v>
      </c>
      <c r="F1442" s="17"/>
      <c r="G1442" s="17">
        <v>0.23723165009309399</v>
      </c>
      <c r="H1442" s="17">
        <v>0.21989084144714599</v>
      </c>
      <c r="I1442" s="17">
        <v>0.27371296854694899</v>
      </c>
      <c r="J1442" s="17">
        <v>0.13810381020504001</v>
      </c>
      <c r="K1442" s="17">
        <v>0</v>
      </c>
      <c r="L1442" s="17">
        <v>0.19357983025627701</v>
      </c>
      <c r="M1442" s="17"/>
      <c r="N1442" s="17">
        <v>0.15114826856574601</v>
      </c>
      <c r="O1442" s="17">
        <v>0.20116809152343601</v>
      </c>
      <c r="P1442" s="17">
        <v>0.13747508495737101</v>
      </c>
      <c r="Q1442" s="17">
        <v>0.450883419341716</v>
      </c>
      <c r="R1442" s="17">
        <v>0.25078343715683299</v>
      </c>
    </row>
    <row r="1443" spans="2:18" x14ac:dyDescent="0.3">
      <c r="B1443" t="s">
        <v>438</v>
      </c>
      <c r="C1443" s="17">
        <v>0.74462987683618298</v>
      </c>
      <c r="D1443" s="17">
        <v>0.78119149432881396</v>
      </c>
      <c r="E1443" s="17">
        <v>0.679352727099366</v>
      </c>
      <c r="F1443" s="17"/>
      <c r="G1443" s="17">
        <v>0.66665377559072803</v>
      </c>
      <c r="H1443" s="17">
        <v>0.70429810351037703</v>
      </c>
      <c r="I1443" s="17">
        <v>0.67187254176615396</v>
      </c>
      <c r="J1443" s="17">
        <v>0.78706306704887397</v>
      </c>
      <c r="K1443" s="17">
        <v>1</v>
      </c>
      <c r="L1443" s="17">
        <v>0.80642016974372299</v>
      </c>
      <c r="M1443" s="17"/>
      <c r="N1443" s="17">
        <v>0.76537843841728104</v>
      </c>
      <c r="O1443" s="17">
        <v>0.69492920419682702</v>
      </c>
      <c r="P1443" s="17">
        <v>0.82886608674052598</v>
      </c>
      <c r="Q1443" s="17">
        <v>0.54911658065828395</v>
      </c>
      <c r="R1443" s="17">
        <v>0.496327399645275</v>
      </c>
    </row>
    <row r="1444" spans="2:18" x14ac:dyDescent="0.3">
      <c r="B1444" t="s">
        <v>73</v>
      </c>
      <c r="C1444" s="17">
        <v>5.4158170973806499E-2</v>
      </c>
      <c r="D1444" s="17">
        <v>5.0321855411497703E-2</v>
      </c>
      <c r="E1444" s="17">
        <v>6.10075327518785E-2</v>
      </c>
      <c r="F1444" s="17"/>
      <c r="G1444" s="17">
        <v>9.6114574316177495E-2</v>
      </c>
      <c r="H1444" s="17">
        <v>7.5811055042477093E-2</v>
      </c>
      <c r="I1444" s="17">
        <v>5.4414489686896397E-2</v>
      </c>
      <c r="J1444" s="17">
        <v>7.4833122746085903E-2</v>
      </c>
      <c r="K1444" s="17">
        <v>0</v>
      </c>
      <c r="L1444" s="17">
        <v>0</v>
      </c>
      <c r="M1444" s="17"/>
      <c r="N1444" s="17">
        <v>8.3473293016973094E-2</v>
      </c>
      <c r="O1444" s="17">
        <v>0.103902704279737</v>
      </c>
      <c r="P1444" s="17">
        <v>3.36588283021029E-2</v>
      </c>
      <c r="Q1444" s="17">
        <v>0</v>
      </c>
      <c r="R1444" s="17">
        <v>0.25288916319789201</v>
      </c>
    </row>
    <row r="1445" spans="2:18" x14ac:dyDescent="0.3">
      <c r="C1445" s="17"/>
      <c r="D1445" s="17"/>
      <c r="E1445" s="17"/>
      <c r="F1445" s="17"/>
      <c r="G1445" s="17"/>
      <c r="H1445" s="17"/>
      <c r="I1445" s="17"/>
      <c r="J1445" s="17"/>
      <c r="K1445" s="17"/>
      <c r="L1445" s="17"/>
      <c r="M1445" s="17"/>
      <c r="N1445" s="17"/>
      <c r="O1445" s="17"/>
      <c r="P1445" s="17"/>
      <c r="Q1445" s="17"/>
      <c r="R1445" s="17"/>
    </row>
    <row r="1446" spans="2:18" x14ac:dyDescent="0.3">
      <c r="B1446" s="6" t="s">
        <v>453</v>
      </c>
      <c r="C1446" s="17"/>
      <c r="D1446" s="17"/>
      <c r="E1446" s="17"/>
      <c r="F1446" s="17"/>
      <c r="G1446" s="17"/>
      <c r="H1446" s="17"/>
      <c r="I1446" s="17"/>
      <c r="J1446" s="17"/>
      <c r="K1446" s="17"/>
      <c r="L1446" s="17"/>
      <c r="M1446" s="17"/>
      <c r="N1446" s="17"/>
      <c r="O1446" s="17"/>
      <c r="P1446" s="17"/>
      <c r="Q1446" s="17"/>
      <c r="R1446" s="17"/>
    </row>
    <row r="1447" spans="2:18" x14ac:dyDescent="0.3">
      <c r="B1447" s="24" t="s">
        <v>440</v>
      </c>
      <c r="C1447" s="17"/>
      <c r="D1447" s="17"/>
      <c r="E1447" s="17"/>
      <c r="F1447" s="17"/>
      <c r="G1447" s="17"/>
      <c r="H1447" s="17"/>
      <c r="I1447" s="17"/>
      <c r="J1447" s="17"/>
      <c r="K1447" s="17"/>
      <c r="L1447" s="17"/>
      <c r="M1447" s="17"/>
      <c r="N1447" s="17"/>
      <c r="O1447" s="17"/>
      <c r="P1447" s="17"/>
      <c r="Q1447" s="17"/>
      <c r="R1447" s="17"/>
    </row>
    <row r="1448" spans="2:18" x14ac:dyDescent="0.3">
      <c r="B1448" t="s">
        <v>437</v>
      </c>
      <c r="C1448" s="17">
        <v>0.28597168340465701</v>
      </c>
      <c r="D1448" s="17">
        <v>0.31180433338584002</v>
      </c>
      <c r="E1448" s="17">
        <v>0.26010969670510697</v>
      </c>
      <c r="F1448" s="17"/>
      <c r="G1448" s="17">
        <v>0.42233862952366003</v>
      </c>
      <c r="H1448" s="17">
        <v>0.42013077883330102</v>
      </c>
      <c r="I1448" s="17">
        <v>0.24902761502210799</v>
      </c>
      <c r="J1448" s="17">
        <v>0.236671022403871</v>
      </c>
      <c r="K1448" s="17">
        <v>0.13051497859071201</v>
      </c>
      <c r="L1448" s="17">
        <v>0.18337103106452801</v>
      </c>
      <c r="M1448" s="17"/>
      <c r="N1448" s="17">
        <v>0.15711637439958601</v>
      </c>
      <c r="O1448" s="17">
        <v>0.20317771960992501</v>
      </c>
      <c r="P1448" s="17">
        <v>0.29394454070716097</v>
      </c>
      <c r="Q1448" s="17">
        <v>0.39468070671225203</v>
      </c>
      <c r="R1448" s="17">
        <v>0.43923195329801901</v>
      </c>
    </row>
    <row r="1449" spans="2:18" x14ac:dyDescent="0.3">
      <c r="B1449" t="s">
        <v>438</v>
      </c>
      <c r="C1449" s="17">
        <v>0.69021776920024602</v>
      </c>
      <c r="D1449" s="17">
        <v>0.66937208685024796</v>
      </c>
      <c r="E1449" s="17">
        <v>0.71108712484403103</v>
      </c>
      <c r="F1449" s="17"/>
      <c r="G1449" s="17">
        <v>0.53520890127794196</v>
      </c>
      <c r="H1449" s="17">
        <v>0.56840698590543803</v>
      </c>
      <c r="I1449" s="17">
        <v>0.70928317913795302</v>
      </c>
      <c r="J1449" s="17">
        <v>0.72008431592529798</v>
      </c>
      <c r="K1449" s="17">
        <v>0.86948502140928796</v>
      </c>
      <c r="L1449" s="17">
        <v>0.81662896893547199</v>
      </c>
      <c r="M1449" s="17"/>
      <c r="N1449" s="17">
        <v>0.81977857026469603</v>
      </c>
      <c r="O1449" s="17">
        <v>0.75884940984694504</v>
      </c>
      <c r="P1449" s="17">
        <v>0.67861737390745802</v>
      </c>
      <c r="Q1449" s="17">
        <v>0.59386921535172499</v>
      </c>
      <c r="R1449" s="17">
        <v>0.49086022695624199</v>
      </c>
    </row>
    <row r="1450" spans="2:18" x14ac:dyDescent="0.3">
      <c r="B1450" t="s">
        <v>73</v>
      </c>
      <c r="C1450" s="17">
        <v>2.38105473950968E-2</v>
      </c>
      <c r="D1450" s="17">
        <v>1.88235797639127E-2</v>
      </c>
      <c r="E1450" s="17">
        <v>2.88031784508622E-2</v>
      </c>
      <c r="F1450" s="17"/>
      <c r="G1450" s="17">
        <v>4.2452469198397597E-2</v>
      </c>
      <c r="H1450" s="17">
        <v>1.1462235261261E-2</v>
      </c>
      <c r="I1450" s="17">
        <v>4.1689205839938702E-2</v>
      </c>
      <c r="J1450" s="17">
        <v>4.3244661670830797E-2</v>
      </c>
      <c r="K1450" s="17">
        <v>0</v>
      </c>
      <c r="L1450" s="17">
        <v>0</v>
      </c>
      <c r="M1450" s="17"/>
      <c r="N1450" s="17">
        <v>2.31050553357184E-2</v>
      </c>
      <c r="O1450" s="17">
        <v>3.7972870543130498E-2</v>
      </c>
      <c r="P1450" s="17">
        <v>2.7438085385380898E-2</v>
      </c>
      <c r="Q1450" s="17">
        <v>1.1450077936022899E-2</v>
      </c>
      <c r="R1450" s="17">
        <v>6.9907819745738994E-2</v>
      </c>
    </row>
    <row r="1451" spans="2:18" x14ac:dyDescent="0.3">
      <c r="C1451" s="17"/>
      <c r="D1451" s="17"/>
      <c r="E1451" s="17"/>
      <c r="F1451" s="17"/>
      <c r="G1451" s="17"/>
      <c r="H1451" s="17"/>
      <c r="I1451" s="17"/>
      <c r="J1451" s="17"/>
      <c r="K1451" s="17"/>
      <c r="L1451" s="17"/>
      <c r="M1451" s="17"/>
      <c r="N1451" s="17"/>
      <c r="O1451" s="17"/>
      <c r="P1451" s="17"/>
      <c r="Q1451" s="17"/>
      <c r="R1451" s="17"/>
    </row>
    <row r="1452" spans="2:18" x14ac:dyDescent="0.3">
      <c r="B1452" s="6" t="s">
        <v>454</v>
      </c>
      <c r="C1452" s="17"/>
      <c r="D1452" s="17"/>
      <c r="E1452" s="17"/>
      <c r="F1452" s="17"/>
      <c r="G1452" s="17"/>
      <c r="H1452" s="17"/>
      <c r="I1452" s="17"/>
      <c r="J1452" s="17"/>
      <c r="K1452" s="17"/>
      <c r="L1452" s="17"/>
      <c r="M1452" s="17"/>
      <c r="N1452" s="17"/>
      <c r="O1452" s="17"/>
      <c r="P1452" s="17"/>
      <c r="Q1452" s="17"/>
      <c r="R1452" s="17"/>
    </row>
    <row r="1453" spans="2:18" x14ac:dyDescent="0.3">
      <c r="B1453" s="24" t="s">
        <v>440</v>
      </c>
      <c r="C1453" s="17"/>
      <c r="D1453" s="17"/>
      <c r="E1453" s="17"/>
      <c r="F1453" s="17"/>
      <c r="G1453" s="17"/>
      <c r="H1453" s="17"/>
      <c r="I1453" s="17"/>
      <c r="J1453" s="17"/>
      <c r="K1453" s="17"/>
      <c r="L1453" s="17"/>
      <c r="M1453" s="17"/>
      <c r="N1453" s="17"/>
      <c r="O1453" s="17"/>
      <c r="P1453" s="17"/>
      <c r="Q1453" s="17"/>
      <c r="R1453" s="17"/>
    </row>
    <row r="1454" spans="2:18" x14ac:dyDescent="0.3">
      <c r="B1454" t="s">
        <v>437</v>
      </c>
      <c r="C1454" s="17">
        <v>0.286664944367376</v>
      </c>
      <c r="D1454" s="17">
        <v>0.338473575035662</v>
      </c>
      <c r="E1454" s="17">
        <v>0.23456667792514299</v>
      </c>
      <c r="F1454" s="17"/>
      <c r="G1454" s="17">
        <v>0.42545824431635498</v>
      </c>
      <c r="H1454" s="17">
        <v>0.34830435663713799</v>
      </c>
      <c r="I1454" s="17">
        <v>0.27711258409338502</v>
      </c>
      <c r="J1454" s="17">
        <v>0.21397190239515501</v>
      </c>
      <c r="K1454" s="17">
        <v>0.25388945290056197</v>
      </c>
      <c r="L1454" s="17">
        <v>0.14404092735208601</v>
      </c>
      <c r="M1454" s="17"/>
      <c r="N1454" s="17">
        <v>0.25231438201852502</v>
      </c>
      <c r="O1454" s="17">
        <v>0.20202000605262299</v>
      </c>
      <c r="P1454" s="17">
        <v>0.30678253787040899</v>
      </c>
      <c r="Q1454" s="17">
        <v>0.31338838355680498</v>
      </c>
      <c r="R1454" s="17">
        <v>0.67586472508286199</v>
      </c>
    </row>
    <row r="1455" spans="2:18" x14ac:dyDescent="0.3">
      <c r="B1455" t="s">
        <v>438</v>
      </c>
      <c r="C1455" s="17">
        <v>0.65659091845315698</v>
      </c>
      <c r="D1455" s="17">
        <v>0.61688924033289705</v>
      </c>
      <c r="E1455" s="17">
        <v>0.69651454851696204</v>
      </c>
      <c r="F1455" s="17"/>
      <c r="G1455" s="17">
        <v>0.522533713188296</v>
      </c>
      <c r="H1455" s="17">
        <v>0.62172777219175601</v>
      </c>
      <c r="I1455" s="17">
        <v>0.68828684987913302</v>
      </c>
      <c r="J1455" s="17">
        <v>0.75505541485747496</v>
      </c>
      <c r="K1455" s="17">
        <v>0.55361102002739304</v>
      </c>
      <c r="L1455" s="17">
        <v>0.78326615332000205</v>
      </c>
      <c r="M1455" s="17"/>
      <c r="N1455" s="17">
        <v>0.577861344157509</v>
      </c>
      <c r="O1455" s="17">
        <v>0.769994243401112</v>
      </c>
      <c r="P1455" s="17">
        <v>0.65598598516217499</v>
      </c>
      <c r="Q1455" s="17">
        <v>0.61847549699086002</v>
      </c>
      <c r="R1455" s="17">
        <v>0.32413527491713801</v>
      </c>
    </row>
    <row r="1456" spans="2:18" x14ac:dyDescent="0.3">
      <c r="B1456" t="s">
        <v>73</v>
      </c>
      <c r="C1456" s="17">
        <v>5.6744137179467899E-2</v>
      </c>
      <c r="D1456" s="17">
        <v>4.4637184631440299E-2</v>
      </c>
      <c r="E1456" s="17">
        <v>6.8918773557894802E-2</v>
      </c>
      <c r="F1456" s="17"/>
      <c r="G1456" s="17">
        <v>5.2008042495349099E-2</v>
      </c>
      <c r="H1456" s="17">
        <v>2.9967871171104901E-2</v>
      </c>
      <c r="I1456" s="17">
        <v>3.4600566027481898E-2</v>
      </c>
      <c r="J1456" s="17">
        <v>3.0972682747369799E-2</v>
      </c>
      <c r="K1456" s="17">
        <v>0.19249952707204401</v>
      </c>
      <c r="L1456" s="17">
        <v>7.2692919327912303E-2</v>
      </c>
      <c r="M1456" s="17"/>
      <c r="N1456" s="17">
        <v>0.169824273823966</v>
      </c>
      <c r="O1456" s="17">
        <v>2.79857505462646E-2</v>
      </c>
      <c r="P1456" s="17">
        <v>3.7231476967415703E-2</v>
      </c>
      <c r="Q1456" s="17">
        <v>6.8136119452335206E-2</v>
      </c>
      <c r="R1456" s="17">
        <v>0</v>
      </c>
    </row>
    <row r="1457" spans="2:18" x14ac:dyDescent="0.3">
      <c r="C1457" s="17"/>
      <c r="D1457" s="17"/>
      <c r="E1457" s="17"/>
      <c r="F1457" s="17"/>
      <c r="G1457" s="17"/>
      <c r="H1457" s="17"/>
      <c r="I1457" s="17"/>
      <c r="J1457" s="17"/>
      <c r="K1457" s="17"/>
      <c r="L1457" s="17"/>
      <c r="M1457" s="17"/>
      <c r="N1457" s="17"/>
      <c r="O1457" s="17"/>
      <c r="P1457" s="17"/>
      <c r="Q1457" s="17"/>
      <c r="R1457" s="17"/>
    </row>
    <row r="1458" spans="2:18" x14ac:dyDescent="0.3">
      <c r="B1458" s="6" t="s">
        <v>455</v>
      </c>
      <c r="C1458" s="17"/>
      <c r="D1458" s="17"/>
      <c r="E1458" s="17"/>
      <c r="F1458" s="17"/>
      <c r="G1458" s="17"/>
      <c r="H1458" s="17"/>
      <c r="I1458" s="17"/>
      <c r="J1458" s="17"/>
      <c r="K1458" s="17"/>
      <c r="L1458" s="17"/>
      <c r="M1458" s="17"/>
      <c r="N1458" s="17"/>
      <c r="O1458" s="17"/>
      <c r="P1458" s="17"/>
      <c r="Q1458" s="17"/>
      <c r="R1458" s="17"/>
    </row>
    <row r="1459" spans="2:18" x14ac:dyDescent="0.3">
      <c r="B1459" s="24" t="s">
        <v>440</v>
      </c>
      <c r="C1459" s="17"/>
      <c r="D1459" s="17"/>
      <c r="E1459" s="17"/>
      <c r="F1459" s="17"/>
      <c r="G1459" s="17"/>
      <c r="H1459" s="17"/>
      <c r="I1459" s="17"/>
      <c r="J1459" s="17"/>
      <c r="K1459" s="17"/>
      <c r="L1459" s="17"/>
      <c r="M1459" s="17"/>
      <c r="N1459" s="17"/>
      <c r="O1459" s="17"/>
      <c r="P1459" s="17"/>
      <c r="Q1459" s="17"/>
      <c r="R1459" s="17"/>
    </row>
    <row r="1460" spans="2:18" x14ac:dyDescent="0.3">
      <c r="B1460" t="s">
        <v>437</v>
      </c>
      <c r="C1460" s="17">
        <v>0.119118788667136</v>
      </c>
      <c r="D1460" s="17">
        <v>0.127106810551217</v>
      </c>
      <c r="E1460" s="17">
        <v>0.112573339303968</v>
      </c>
      <c r="F1460" s="17"/>
      <c r="G1460" s="17">
        <v>0.21683005493031199</v>
      </c>
      <c r="H1460" s="17">
        <v>0.387681812805243</v>
      </c>
      <c r="I1460" s="17">
        <v>0.21663297423386799</v>
      </c>
      <c r="J1460" s="17">
        <v>0.11297035024676599</v>
      </c>
      <c r="K1460" s="17">
        <v>5.43082748008221E-2</v>
      </c>
      <c r="L1460" s="17">
        <v>5.3225216190011297E-2</v>
      </c>
      <c r="M1460" s="17"/>
      <c r="N1460" s="17">
        <v>8.5732945251076206E-2</v>
      </c>
      <c r="O1460" s="17">
        <v>6.8166702769572304E-2</v>
      </c>
      <c r="P1460" s="17">
        <v>7.8675448347893306E-2</v>
      </c>
      <c r="Q1460" s="17">
        <v>0.207614024627579</v>
      </c>
      <c r="R1460" s="17">
        <v>0.28367608667267602</v>
      </c>
    </row>
    <row r="1461" spans="2:18" x14ac:dyDescent="0.3">
      <c r="B1461" t="s">
        <v>438</v>
      </c>
      <c r="C1461" s="17">
        <v>0.86021277342151004</v>
      </c>
      <c r="D1461" s="17">
        <v>0.82700113048634105</v>
      </c>
      <c r="E1461" s="17">
        <v>0.88742666069603204</v>
      </c>
      <c r="F1461" s="17"/>
      <c r="G1461" s="17">
        <v>0.78316994506968796</v>
      </c>
      <c r="H1461" s="17">
        <v>0.45545883214718402</v>
      </c>
      <c r="I1461" s="17">
        <v>0.78336702576613204</v>
      </c>
      <c r="J1461" s="17">
        <v>0.88702964975323395</v>
      </c>
      <c r="K1461" s="17">
        <v>0.91935128567758595</v>
      </c>
      <c r="L1461" s="17">
        <v>0.93379358774219401</v>
      </c>
      <c r="M1461" s="17"/>
      <c r="N1461" s="17">
        <v>0.914267054748924</v>
      </c>
      <c r="O1461" s="17">
        <v>0.86465959557504801</v>
      </c>
      <c r="P1461" s="17">
        <v>0.92132455165210703</v>
      </c>
      <c r="Q1461" s="17">
        <v>0.75958962124984497</v>
      </c>
      <c r="R1461" s="17">
        <v>0.71632391332732404</v>
      </c>
    </row>
    <row r="1462" spans="2:18" x14ac:dyDescent="0.3">
      <c r="B1462" t="s">
        <v>73</v>
      </c>
      <c r="C1462" s="17">
        <v>2.06684379113534E-2</v>
      </c>
      <c r="D1462" s="17">
        <v>4.5892058962441903E-2</v>
      </c>
      <c r="E1462" s="17">
        <v>0</v>
      </c>
      <c r="F1462" s="17"/>
      <c r="G1462" s="17">
        <v>0</v>
      </c>
      <c r="H1462" s="17">
        <v>0.15685935504757301</v>
      </c>
      <c r="I1462" s="17">
        <v>0</v>
      </c>
      <c r="J1462" s="17">
        <v>0</v>
      </c>
      <c r="K1462" s="17">
        <v>2.63404395215921E-2</v>
      </c>
      <c r="L1462" s="17">
        <v>1.29811960677945E-2</v>
      </c>
      <c r="M1462" s="17"/>
      <c r="N1462" s="17">
        <v>0</v>
      </c>
      <c r="O1462" s="17">
        <v>6.71737016553801E-2</v>
      </c>
      <c r="P1462" s="17">
        <v>0</v>
      </c>
      <c r="Q1462" s="17">
        <v>3.2796354122575998E-2</v>
      </c>
      <c r="R1462" s="17">
        <v>0</v>
      </c>
    </row>
    <row r="1463" spans="2:18" x14ac:dyDescent="0.3">
      <c r="C1463" s="17"/>
      <c r="D1463" s="17"/>
      <c r="E1463" s="17"/>
      <c r="F1463" s="17"/>
      <c r="G1463" s="17"/>
      <c r="H1463" s="17"/>
      <c r="I1463" s="17"/>
      <c r="J1463" s="17"/>
      <c r="K1463" s="17"/>
      <c r="L1463" s="17"/>
      <c r="M1463" s="17"/>
      <c r="N1463" s="17"/>
      <c r="O1463" s="17"/>
      <c r="P1463" s="17"/>
      <c r="Q1463" s="17"/>
      <c r="R1463" s="17"/>
    </row>
    <row r="1464" spans="2:18" x14ac:dyDescent="0.3">
      <c r="B1464" s="6" t="s">
        <v>456</v>
      </c>
      <c r="C1464" s="17"/>
      <c r="D1464" s="17"/>
      <c r="E1464" s="17"/>
      <c r="F1464" s="17"/>
      <c r="G1464" s="17"/>
      <c r="H1464" s="17"/>
      <c r="I1464" s="17"/>
      <c r="J1464" s="17"/>
      <c r="K1464" s="17"/>
      <c r="L1464" s="17"/>
      <c r="M1464" s="17"/>
      <c r="N1464" s="17"/>
      <c r="O1464" s="17"/>
      <c r="P1464" s="17"/>
      <c r="Q1464" s="17"/>
      <c r="R1464" s="17"/>
    </row>
    <row r="1465" spans="2:18" x14ac:dyDescent="0.3">
      <c r="B1465" s="24" t="s">
        <v>440</v>
      </c>
      <c r="C1465" s="17"/>
      <c r="D1465" s="17"/>
      <c r="E1465" s="17"/>
      <c r="F1465" s="17"/>
      <c r="G1465" s="17"/>
      <c r="H1465" s="17"/>
      <c r="I1465" s="17"/>
      <c r="J1465" s="17"/>
      <c r="K1465" s="17"/>
      <c r="L1465" s="17"/>
      <c r="M1465" s="17"/>
      <c r="N1465" s="17"/>
      <c r="O1465" s="17"/>
      <c r="P1465" s="17"/>
      <c r="Q1465" s="17"/>
      <c r="R1465" s="17"/>
    </row>
    <row r="1466" spans="2:18" x14ac:dyDescent="0.3">
      <c r="B1466" t="s">
        <v>437</v>
      </c>
      <c r="C1466" s="17">
        <v>0.15718814600911901</v>
      </c>
      <c r="D1466" s="17">
        <v>0.159254978124273</v>
      </c>
      <c r="E1466" s="17">
        <v>0.15565210440018901</v>
      </c>
      <c r="F1466" s="17"/>
      <c r="G1466" s="17">
        <v>0.27155312299992401</v>
      </c>
      <c r="H1466" s="17">
        <v>0.23317004215866999</v>
      </c>
      <c r="I1466" s="17">
        <v>0.231808054183999</v>
      </c>
      <c r="J1466" s="17">
        <v>0.13568127812862901</v>
      </c>
      <c r="K1466" s="17">
        <v>8.5365937415323404E-2</v>
      </c>
      <c r="L1466" s="17">
        <v>9.8778369064906696E-2</v>
      </c>
      <c r="M1466" s="17"/>
      <c r="N1466" s="17">
        <v>0.13175190757135399</v>
      </c>
      <c r="O1466" s="17">
        <v>0.192065223226628</v>
      </c>
      <c r="P1466" s="17">
        <v>0.159875417070211</v>
      </c>
      <c r="Q1466" s="17">
        <v>0.17452892792618499</v>
      </c>
      <c r="R1466" s="17">
        <v>0.18098487163601901</v>
      </c>
    </row>
    <row r="1467" spans="2:18" x14ac:dyDescent="0.3">
      <c r="B1467" t="s">
        <v>438</v>
      </c>
      <c r="C1467" s="17">
        <v>0.83454353915725499</v>
      </c>
      <c r="D1467" s="17">
        <v>0.83651578423950301</v>
      </c>
      <c r="E1467" s="17">
        <v>0.83307779334890897</v>
      </c>
      <c r="F1467" s="17"/>
      <c r="G1467" s="17">
        <v>0.71277096185408395</v>
      </c>
      <c r="H1467" s="17">
        <v>0.72837997084991302</v>
      </c>
      <c r="I1467" s="17">
        <v>0.76819194581600103</v>
      </c>
      <c r="J1467" s="17">
        <v>0.86431872187137104</v>
      </c>
      <c r="K1467" s="17">
        <v>0.91463406258467606</v>
      </c>
      <c r="L1467" s="17">
        <v>0.89558695899816299</v>
      </c>
      <c r="M1467" s="17"/>
      <c r="N1467" s="17">
        <v>0.85948307078552499</v>
      </c>
      <c r="O1467" s="17">
        <v>0.807934776773372</v>
      </c>
      <c r="P1467" s="17">
        <v>0.82378853535921803</v>
      </c>
      <c r="Q1467" s="17">
        <v>0.82547107207381498</v>
      </c>
      <c r="R1467" s="17">
        <v>0.81901512836398105</v>
      </c>
    </row>
    <row r="1468" spans="2:18" x14ac:dyDescent="0.3">
      <c r="B1468" t="s">
        <v>73</v>
      </c>
      <c r="C1468" s="17">
        <v>8.2683148336257194E-3</v>
      </c>
      <c r="D1468" s="17">
        <v>4.2292376362240702E-3</v>
      </c>
      <c r="E1468" s="17">
        <v>1.1270102250901399E-2</v>
      </c>
      <c r="F1468" s="17"/>
      <c r="G1468" s="17">
        <v>1.56759151459923E-2</v>
      </c>
      <c r="H1468" s="17">
        <v>3.8449986991416898E-2</v>
      </c>
      <c r="I1468" s="17">
        <v>0</v>
      </c>
      <c r="J1468" s="17">
        <v>0</v>
      </c>
      <c r="K1468" s="17">
        <v>0</v>
      </c>
      <c r="L1468" s="17">
        <v>5.6346719369298999E-3</v>
      </c>
      <c r="M1468" s="17"/>
      <c r="N1468" s="17">
        <v>8.7650216431212104E-3</v>
      </c>
      <c r="O1468" s="17">
        <v>0</v>
      </c>
      <c r="P1468" s="17">
        <v>1.6336047570570899E-2</v>
      </c>
      <c r="Q1468" s="17">
        <v>0</v>
      </c>
      <c r="R1468" s="17">
        <v>0</v>
      </c>
    </row>
    <row r="1469" spans="2:18" x14ac:dyDescent="0.3">
      <c r="C1469" s="17"/>
      <c r="D1469" s="17"/>
      <c r="E1469" s="17"/>
      <c r="F1469" s="17"/>
      <c r="G1469" s="17"/>
      <c r="H1469" s="17"/>
      <c r="I1469" s="17"/>
      <c r="J1469" s="17"/>
      <c r="K1469" s="17"/>
      <c r="L1469" s="17"/>
      <c r="M1469" s="17"/>
      <c r="N1469" s="17"/>
      <c r="O1469" s="17"/>
      <c r="P1469" s="17"/>
      <c r="Q1469" s="17"/>
      <c r="R1469" s="17"/>
    </row>
    <row r="1470" spans="2:18" x14ac:dyDescent="0.3">
      <c r="B1470" s="6" t="s">
        <v>457</v>
      </c>
      <c r="C1470" s="17"/>
      <c r="D1470" s="17"/>
      <c r="E1470" s="17"/>
      <c r="F1470" s="17"/>
      <c r="G1470" s="17"/>
      <c r="H1470" s="17"/>
      <c r="I1470" s="17"/>
      <c r="J1470" s="17"/>
      <c r="K1470" s="17"/>
      <c r="L1470" s="17"/>
      <c r="M1470" s="17"/>
      <c r="N1470" s="17"/>
      <c r="O1470" s="17"/>
      <c r="P1470" s="17"/>
      <c r="Q1470" s="17"/>
      <c r="R1470" s="17"/>
    </row>
    <row r="1471" spans="2:18" x14ac:dyDescent="0.3">
      <c r="B1471" s="24" t="s">
        <v>440</v>
      </c>
      <c r="C1471" s="17"/>
      <c r="D1471" s="17"/>
      <c r="E1471" s="17"/>
      <c r="F1471" s="17"/>
      <c r="G1471" s="17"/>
      <c r="H1471" s="17"/>
      <c r="I1471" s="17"/>
      <c r="J1471" s="17"/>
      <c r="K1471" s="17"/>
      <c r="L1471" s="17"/>
      <c r="M1471" s="17"/>
      <c r="N1471" s="17"/>
      <c r="O1471" s="17"/>
      <c r="P1471" s="17"/>
      <c r="Q1471" s="17"/>
      <c r="R1471" s="17"/>
    </row>
    <row r="1472" spans="2:18" x14ac:dyDescent="0.3">
      <c r="B1472" t="s">
        <v>437</v>
      </c>
      <c r="C1472" s="17">
        <v>0.26693111250601398</v>
      </c>
      <c r="D1472" s="17">
        <v>0.28409773652804499</v>
      </c>
      <c r="E1472" s="17">
        <v>0.25049949321290199</v>
      </c>
      <c r="F1472" s="17"/>
      <c r="G1472" s="17">
        <v>0.49204488616814201</v>
      </c>
      <c r="H1472" s="17">
        <v>0.52310539284967705</v>
      </c>
      <c r="I1472" s="17">
        <v>0.27489944791742899</v>
      </c>
      <c r="J1472" s="17">
        <v>0.186795128895034</v>
      </c>
      <c r="K1472" s="17">
        <v>9.7122853826335398E-2</v>
      </c>
      <c r="L1472" s="17">
        <v>0.16137531147873499</v>
      </c>
      <c r="M1472" s="17"/>
      <c r="N1472" s="17">
        <v>0.33647319394733299</v>
      </c>
      <c r="O1472" s="17">
        <v>0.33091608875267797</v>
      </c>
      <c r="P1472" s="17">
        <v>0.231701168587607</v>
      </c>
      <c r="Q1472" s="17">
        <v>0.241608929904091</v>
      </c>
      <c r="R1472" s="17">
        <v>0.31617467903204599</v>
      </c>
    </row>
    <row r="1473" spans="2:18" x14ac:dyDescent="0.3">
      <c r="B1473" t="s">
        <v>438</v>
      </c>
      <c r="C1473" s="17">
        <v>0.71664406816764104</v>
      </c>
      <c r="D1473" s="17">
        <v>0.69912478719198401</v>
      </c>
      <c r="E1473" s="17">
        <v>0.73341324508394301</v>
      </c>
      <c r="F1473" s="17"/>
      <c r="G1473" s="17">
        <v>0.409569416664463</v>
      </c>
      <c r="H1473" s="17">
        <v>0.476894607150323</v>
      </c>
      <c r="I1473" s="17">
        <v>0.72510055208257096</v>
      </c>
      <c r="J1473" s="17">
        <v>0.81320487110496598</v>
      </c>
      <c r="K1473" s="17">
        <v>0.85559087426384595</v>
      </c>
      <c r="L1473" s="17">
        <v>0.83862468852126504</v>
      </c>
      <c r="M1473" s="17"/>
      <c r="N1473" s="17">
        <v>0.59918886327656995</v>
      </c>
      <c r="O1473" s="17">
        <v>0.61718288665340704</v>
      </c>
      <c r="P1473" s="17">
        <v>0.76829883141239297</v>
      </c>
      <c r="Q1473" s="17">
        <v>0.758391070095908</v>
      </c>
      <c r="R1473" s="17">
        <v>0.68382532096795401</v>
      </c>
    </row>
    <row r="1474" spans="2:18" x14ac:dyDescent="0.3">
      <c r="B1474" t="s">
        <v>73</v>
      </c>
      <c r="C1474" s="17">
        <v>1.64248193263445E-2</v>
      </c>
      <c r="D1474" s="17">
        <v>1.6777476279970699E-2</v>
      </c>
      <c r="E1474" s="17">
        <v>1.6087261703155602E-2</v>
      </c>
      <c r="F1474" s="17"/>
      <c r="G1474" s="17">
        <v>9.8385697167394495E-2</v>
      </c>
      <c r="H1474" s="17">
        <v>0</v>
      </c>
      <c r="I1474" s="17">
        <v>0</v>
      </c>
      <c r="J1474" s="17">
        <v>0</v>
      </c>
      <c r="K1474" s="17">
        <v>4.7286271909818899E-2</v>
      </c>
      <c r="L1474" s="17">
        <v>0</v>
      </c>
      <c r="M1474" s="17"/>
      <c r="N1474" s="17">
        <v>6.4337942776097001E-2</v>
      </c>
      <c r="O1474" s="17">
        <v>5.1901024593915199E-2</v>
      </c>
      <c r="P1474" s="17">
        <v>0</v>
      </c>
      <c r="Q1474" s="17">
        <v>0</v>
      </c>
      <c r="R1474" s="17">
        <v>0</v>
      </c>
    </row>
    <row r="1475" spans="2:18" x14ac:dyDescent="0.3">
      <c r="C1475" s="17"/>
      <c r="D1475" s="17"/>
      <c r="E1475" s="17"/>
      <c r="F1475" s="17"/>
      <c r="G1475" s="17"/>
      <c r="H1475" s="17"/>
      <c r="I1475" s="17"/>
      <c r="J1475" s="17"/>
      <c r="K1475" s="17"/>
      <c r="L1475" s="17"/>
      <c r="M1475" s="17"/>
      <c r="N1475" s="17"/>
      <c r="O1475" s="17"/>
      <c r="P1475" s="17"/>
      <c r="Q1475" s="17"/>
      <c r="R1475" s="17"/>
    </row>
    <row r="1476" spans="2:18" x14ac:dyDescent="0.3">
      <c r="B1476" s="6" t="s">
        <v>458</v>
      </c>
      <c r="C1476" s="17"/>
      <c r="D1476" s="17"/>
      <c r="E1476" s="17"/>
      <c r="F1476" s="17"/>
      <c r="G1476" s="17"/>
      <c r="H1476" s="17"/>
      <c r="I1476" s="17"/>
      <c r="J1476" s="17"/>
      <c r="K1476" s="17"/>
      <c r="L1476" s="17"/>
      <c r="M1476" s="17"/>
      <c r="N1476" s="17"/>
      <c r="O1476" s="17"/>
      <c r="P1476" s="17"/>
      <c r="Q1476" s="17"/>
      <c r="R1476" s="17"/>
    </row>
    <row r="1477" spans="2:18" x14ac:dyDescent="0.3">
      <c r="B1477" s="24" t="s">
        <v>440</v>
      </c>
      <c r="C1477" s="17"/>
      <c r="D1477" s="17"/>
      <c r="E1477" s="17"/>
      <c r="F1477" s="17"/>
      <c r="G1477" s="17"/>
      <c r="H1477" s="17"/>
      <c r="I1477" s="17"/>
      <c r="J1477" s="17"/>
      <c r="K1477" s="17"/>
      <c r="L1477" s="17"/>
      <c r="M1477" s="17"/>
      <c r="N1477" s="17"/>
      <c r="O1477" s="17"/>
      <c r="P1477" s="17"/>
      <c r="Q1477" s="17"/>
      <c r="R1477" s="17"/>
    </row>
    <row r="1478" spans="2:18" x14ac:dyDescent="0.3">
      <c r="B1478" t="s">
        <v>437</v>
      </c>
      <c r="C1478" s="17">
        <v>0.34913755056589801</v>
      </c>
      <c r="D1478" s="17">
        <v>0.40164453517762599</v>
      </c>
      <c r="E1478" s="17">
        <v>0.27763856910686302</v>
      </c>
      <c r="F1478" s="17"/>
      <c r="G1478" s="17">
        <v>0.406991999091384</v>
      </c>
      <c r="H1478" s="17">
        <v>0.55217347441233999</v>
      </c>
      <c r="I1478" s="17">
        <v>0.18850353190569499</v>
      </c>
      <c r="J1478" s="17">
        <v>0.28972882801108601</v>
      </c>
      <c r="K1478" s="17">
        <v>0.187048326092767</v>
      </c>
      <c r="L1478" s="17">
        <v>0.25414142949117702</v>
      </c>
      <c r="M1478" s="17"/>
      <c r="N1478" s="17">
        <v>0.61911558264806599</v>
      </c>
      <c r="O1478" s="17">
        <v>0</v>
      </c>
      <c r="P1478" s="17">
        <v>0.33469913312494298</v>
      </c>
      <c r="Q1478" s="17">
        <v>0.34319216205702102</v>
      </c>
      <c r="R1478" s="17" t="s">
        <v>347</v>
      </c>
    </row>
    <row r="1479" spans="2:18" x14ac:dyDescent="0.3">
      <c r="B1479" t="s">
        <v>438</v>
      </c>
      <c r="C1479" s="17">
        <v>0.60331805242164904</v>
      </c>
      <c r="D1479" s="17">
        <v>0.59835546482237401</v>
      </c>
      <c r="E1479" s="17">
        <v>0.61007562879693</v>
      </c>
      <c r="F1479" s="17"/>
      <c r="G1479" s="17">
        <v>0.59300800090861605</v>
      </c>
      <c r="H1479" s="17">
        <v>0.36799764955990899</v>
      </c>
      <c r="I1479" s="17">
        <v>0.81149646809430498</v>
      </c>
      <c r="J1479" s="17">
        <v>0.55026848530162298</v>
      </c>
      <c r="K1479" s="17">
        <v>0.812951673907233</v>
      </c>
      <c r="L1479" s="17">
        <v>0.74585857050882298</v>
      </c>
      <c r="M1479" s="17"/>
      <c r="N1479" s="17">
        <v>0.38088441735193401</v>
      </c>
      <c r="O1479" s="17">
        <v>0.84540977431408904</v>
      </c>
      <c r="P1479" s="17">
        <v>0.60315952591941802</v>
      </c>
      <c r="Q1479" s="17">
        <v>0.65680783794297903</v>
      </c>
      <c r="R1479" s="17" t="s">
        <v>347</v>
      </c>
    </row>
    <row r="1480" spans="2:18" x14ac:dyDescent="0.3">
      <c r="B1480" t="s">
        <v>73</v>
      </c>
      <c r="C1480" s="17">
        <v>4.7544397012452402E-2</v>
      </c>
      <c r="D1480" s="17">
        <v>0</v>
      </c>
      <c r="E1480" s="17">
        <v>0.112285802096208</v>
      </c>
      <c r="F1480" s="17"/>
      <c r="G1480" s="17">
        <v>0</v>
      </c>
      <c r="H1480" s="17">
        <v>7.9828876027751197E-2</v>
      </c>
      <c r="I1480" s="17">
        <v>0</v>
      </c>
      <c r="J1480" s="17">
        <v>0.16000268668729101</v>
      </c>
      <c r="K1480" s="17">
        <v>0</v>
      </c>
      <c r="L1480" s="17">
        <v>0</v>
      </c>
      <c r="M1480" s="17"/>
      <c r="N1480" s="17">
        <v>0</v>
      </c>
      <c r="O1480" s="17">
        <v>0.15459022568590999</v>
      </c>
      <c r="P1480" s="17">
        <v>6.2141340955638003E-2</v>
      </c>
      <c r="Q1480" s="17">
        <v>0</v>
      </c>
      <c r="R1480" s="17" t="s">
        <v>347</v>
      </c>
    </row>
    <row r="1481" spans="2:18" x14ac:dyDescent="0.3">
      <c r="C1481" s="17"/>
      <c r="D1481" s="17"/>
      <c r="E1481" s="17"/>
      <c r="F1481" s="17"/>
      <c r="G1481" s="17"/>
      <c r="H1481" s="17"/>
      <c r="I1481" s="17"/>
      <c r="J1481" s="17"/>
      <c r="K1481" s="17"/>
      <c r="L1481" s="17"/>
      <c r="M1481" s="17"/>
      <c r="N1481" s="17"/>
      <c r="O1481" s="17"/>
      <c r="P1481" s="17"/>
      <c r="Q1481" s="17"/>
      <c r="R1481" s="17"/>
    </row>
    <row r="1482" spans="2:18" x14ac:dyDescent="0.3">
      <c r="B1482" s="6" t="s">
        <v>459</v>
      </c>
      <c r="C1482" s="17"/>
      <c r="D1482" s="17"/>
      <c r="E1482" s="17"/>
      <c r="F1482" s="17"/>
      <c r="G1482" s="17"/>
      <c r="H1482" s="17"/>
      <c r="I1482" s="17"/>
      <c r="J1482" s="17"/>
      <c r="K1482" s="17"/>
      <c r="L1482" s="17"/>
      <c r="M1482" s="17"/>
      <c r="N1482" s="17"/>
      <c r="O1482" s="17"/>
      <c r="P1482" s="17"/>
      <c r="Q1482" s="17"/>
      <c r="R1482" s="17"/>
    </row>
    <row r="1483" spans="2:18" x14ac:dyDescent="0.3">
      <c r="B1483" s="24" t="s">
        <v>440</v>
      </c>
      <c r="C1483" s="17"/>
      <c r="D1483" s="17"/>
      <c r="E1483" s="17"/>
      <c r="F1483" s="17"/>
      <c r="G1483" s="17"/>
      <c r="H1483" s="17"/>
      <c r="I1483" s="17"/>
      <c r="J1483" s="17"/>
      <c r="K1483" s="17"/>
      <c r="L1483" s="17"/>
      <c r="M1483" s="17"/>
      <c r="N1483" s="17"/>
      <c r="O1483" s="17"/>
      <c r="P1483" s="17"/>
      <c r="Q1483" s="17"/>
      <c r="R1483" s="17"/>
    </row>
    <row r="1484" spans="2:18" x14ac:dyDescent="0.3">
      <c r="B1484" t="s">
        <v>437</v>
      </c>
      <c r="C1484" s="17">
        <v>0.25521441214048601</v>
      </c>
      <c r="D1484" s="17">
        <v>0.240522111991433</v>
      </c>
      <c r="E1484" s="17">
        <v>0.26604955006249598</v>
      </c>
      <c r="F1484" s="17"/>
      <c r="G1484" s="17">
        <v>0.28713145455956202</v>
      </c>
      <c r="H1484" s="17">
        <v>0.13635931060506101</v>
      </c>
      <c r="I1484" s="17">
        <v>0.35064158388940497</v>
      </c>
      <c r="J1484" s="17">
        <v>0.26495400517492401</v>
      </c>
      <c r="K1484" s="17">
        <v>0.29335709389620701</v>
      </c>
      <c r="L1484" s="17">
        <v>0.187419607469171</v>
      </c>
      <c r="M1484" s="17"/>
      <c r="N1484" s="17">
        <v>0.21119817736325699</v>
      </c>
      <c r="O1484" s="17">
        <v>0.47397843038174298</v>
      </c>
      <c r="P1484" s="17">
        <v>0.12154017235444101</v>
      </c>
      <c r="Q1484" s="17">
        <v>0.28876361770361803</v>
      </c>
      <c r="R1484" s="17">
        <v>0</v>
      </c>
    </row>
    <row r="1485" spans="2:18" x14ac:dyDescent="0.3">
      <c r="B1485" t="s">
        <v>438</v>
      </c>
      <c r="C1485" s="17">
        <v>0.69255103303774002</v>
      </c>
      <c r="D1485" s="17">
        <v>0.65816960448830697</v>
      </c>
      <c r="E1485" s="17">
        <v>0.71790632230555895</v>
      </c>
      <c r="F1485" s="17"/>
      <c r="G1485" s="17">
        <v>0.64550977793000897</v>
      </c>
      <c r="H1485" s="17">
        <v>0.71361504053450897</v>
      </c>
      <c r="I1485" s="17">
        <v>0.57038667821137201</v>
      </c>
      <c r="J1485" s="17">
        <v>0.73504599482507604</v>
      </c>
      <c r="K1485" s="17">
        <v>0.592105144683436</v>
      </c>
      <c r="L1485" s="17">
        <v>0.81258039253082903</v>
      </c>
      <c r="M1485" s="17"/>
      <c r="N1485" s="17">
        <v>0.73914878307921905</v>
      </c>
      <c r="O1485" s="17">
        <v>0.52602156961825697</v>
      </c>
      <c r="P1485" s="17">
        <v>0.87845982764555897</v>
      </c>
      <c r="Q1485" s="17">
        <v>0.53200768979553203</v>
      </c>
      <c r="R1485" s="17">
        <v>0.72172285022863603</v>
      </c>
    </row>
    <row r="1486" spans="2:18" x14ac:dyDescent="0.3">
      <c r="B1486" t="s">
        <v>73</v>
      </c>
      <c r="C1486" s="17">
        <v>5.2234554821774103E-2</v>
      </c>
      <c r="D1486" s="17">
        <v>0.10130828352026</v>
      </c>
      <c r="E1486" s="17">
        <v>1.6044127631945699E-2</v>
      </c>
      <c r="F1486" s="17"/>
      <c r="G1486" s="17">
        <v>6.7358767510428699E-2</v>
      </c>
      <c r="H1486" s="17">
        <v>0.15002564886042899</v>
      </c>
      <c r="I1486" s="17">
        <v>7.8971737899222794E-2</v>
      </c>
      <c r="J1486" s="17">
        <v>0</v>
      </c>
      <c r="K1486" s="17">
        <v>0.114537761420357</v>
      </c>
      <c r="L1486" s="17">
        <v>0</v>
      </c>
      <c r="M1486" s="17"/>
      <c r="N1486" s="17">
        <v>4.9653039557523503E-2</v>
      </c>
      <c r="O1486" s="17">
        <v>0</v>
      </c>
      <c r="P1486" s="17">
        <v>0</v>
      </c>
      <c r="Q1486" s="17">
        <v>0.179228692500849</v>
      </c>
      <c r="R1486" s="17">
        <v>0.27827714977136397</v>
      </c>
    </row>
    <row r="1487" spans="2:18" x14ac:dyDescent="0.3">
      <c r="C1487" s="17"/>
      <c r="D1487" s="17"/>
      <c r="E1487" s="17"/>
      <c r="F1487" s="17"/>
      <c r="G1487" s="17"/>
      <c r="H1487" s="17"/>
      <c r="I1487" s="17"/>
      <c r="J1487" s="17"/>
      <c r="K1487" s="17"/>
      <c r="L1487" s="17"/>
      <c r="M1487" s="17"/>
      <c r="N1487" s="17"/>
      <c r="O1487" s="17"/>
      <c r="P1487" s="17"/>
      <c r="Q1487" s="17"/>
      <c r="R1487" s="17"/>
    </row>
    <row r="1488" spans="2:18" x14ac:dyDescent="0.3">
      <c r="B1488" s="6" t="s">
        <v>460</v>
      </c>
      <c r="C1488" s="17"/>
      <c r="D1488" s="17"/>
      <c r="E1488" s="17"/>
      <c r="F1488" s="17"/>
      <c r="G1488" s="17"/>
      <c r="H1488" s="17"/>
      <c r="I1488" s="17"/>
      <c r="J1488" s="17"/>
      <c r="K1488" s="17"/>
      <c r="L1488" s="17"/>
      <c r="M1488" s="17"/>
      <c r="N1488" s="17"/>
      <c r="O1488" s="17"/>
      <c r="P1488" s="17"/>
      <c r="Q1488" s="17"/>
      <c r="R1488" s="17"/>
    </row>
    <row r="1489" spans="2:18" x14ac:dyDescent="0.3">
      <c r="B1489" s="24" t="s">
        <v>440</v>
      </c>
      <c r="C1489" s="17"/>
      <c r="D1489" s="17"/>
      <c r="E1489" s="17"/>
      <c r="F1489" s="17"/>
      <c r="G1489" s="17"/>
      <c r="H1489" s="17"/>
      <c r="I1489" s="17"/>
      <c r="J1489" s="17"/>
      <c r="K1489" s="17"/>
      <c r="L1489" s="17"/>
      <c r="M1489" s="17"/>
      <c r="N1489" s="17"/>
      <c r="O1489" s="17"/>
      <c r="P1489" s="17"/>
      <c r="Q1489" s="17"/>
      <c r="R1489" s="17"/>
    </row>
    <row r="1490" spans="2:18" x14ac:dyDescent="0.3">
      <c r="B1490" t="s">
        <v>437</v>
      </c>
      <c r="C1490" s="17">
        <v>0.30300194779038703</v>
      </c>
      <c r="D1490" s="17">
        <v>0.31243500360278698</v>
      </c>
      <c r="E1490" s="17">
        <v>0.29173355308064503</v>
      </c>
      <c r="F1490" s="17"/>
      <c r="G1490" s="17">
        <v>0.49799045094016098</v>
      </c>
      <c r="H1490" s="17">
        <v>0.46456194595452399</v>
      </c>
      <c r="I1490" s="17">
        <v>0.33622177767584599</v>
      </c>
      <c r="J1490" s="17">
        <v>0.312324470773579</v>
      </c>
      <c r="K1490" s="17">
        <v>0.27039488412865398</v>
      </c>
      <c r="L1490" s="17">
        <v>0.12622070012931</v>
      </c>
      <c r="M1490" s="17"/>
      <c r="N1490" s="17">
        <v>0.309947412282499</v>
      </c>
      <c r="O1490" s="17">
        <v>0.41315540222151298</v>
      </c>
      <c r="P1490" s="17">
        <v>0.27745293722750503</v>
      </c>
      <c r="Q1490" s="17">
        <v>0.50019701555834095</v>
      </c>
      <c r="R1490" s="17">
        <v>0</v>
      </c>
    </row>
    <row r="1491" spans="2:18" x14ac:dyDescent="0.3">
      <c r="B1491" t="s">
        <v>438</v>
      </c>
      <c r="C1491" s="17">
        <v>0.64977457210989797</v>
      </c>
      <c r="D1491" s="17">
        <v>0.62252562485034701</v>
      </c>
      <c r="E1491" s="17">
        <v>0.68232520037417199</v>
      </c>
      <c r="F1491" s="17"/>
      <c r="G1491" s="17">
        <v>0.50200954905983897</v>
      </c>
      <c r="H1491" s="17">
        <v>0.44002220989122398</v>
      </c>
      <c r="I1491" s="17">
        <v>0.59041719831369399</v>
      </c>
      <c r="J1491" s="17">
        <v>0.63794685998428802</v>
      </c>
      <c r="K1491" s="17">
        <v>0.72960511587134602</v>
      </c>
      <c r="L1491" s="17">
        <v>0.82814348165153695</v>
      </c>
      <c r="M1491" s="17"/>
      <c r="N1491" s="17">
        <v>0.690052587717501</v>
      </c>
      <c r="O1491" s="17">
        <v>0.58684459777848696</v>
      </c>
      <c r="P1491" s="17">
        <v>0.68477811326615301</v>
      </c>
      <c r="Q1491" s="17">
        <v>0.42059890198668398</v>
      </c>
      <c r="R1491" s="17">
        <v>1</v>
      </c>
    </row>
    <row r="1492" spans="2:18" x14ac:dyDescent="0.3">
      <c r="B1492" t="s">
        <v>73</v>
      </c>
      <c r="C1492" s="17">
        <v>4.7223480099715297E-2</v>
      </c>
      <c r="D1492" s="17">
        <v>6.5039371546866107E-2</v>
      </c>
      <c r="E1492" s="17">
        <v>2.5941246545183799E-2</v>
      </c>
      <c r="F1492" s="17"/>
      <c r="G1492" s="17">
        <v>0</v>
      </c>
      <c r="H1492" s="17">
        <v>9.5415844154251403E-2</v>
      </c>
      <c r="I1492" s="17">
        <v>7.3361024010459394E-2</v>
      </c>
      <c r="J1492" s="17">
        <v>4.9728669242132303E-2</v>
      </c>
      <c r="K1492" s="17">
        <v>0</v>
      </c>
      <c r="L1492" s="17">
        <v>4.5635818219152399E-2</v>
      </c>
      <c r="M1492" s="17"/>
      <c r="N1492" s="17">
        <v>0</v>
      </c>
      <c r="O1492" s="17">
        <v>0</v>
      </c>
      <c r="P1492" s="17">
        <v>3.7768949506342103E-2</v>
      </c>
      <c r="Q1492" s="17">
        <v>7.9204082454974595E-2</v>
      </c>
      <c r="R1492" s="17">
        <v>0</v>
      </c>
    </row>
    <row r="1493" spans="2:18" x14ac:dyDescent="0.3">
      <c r="C1493" s="17"/>
      <c r="D1493" s="17"/>
      <c r="E1493" s="17"/>
      <c r="F1493" s="17"/>
      <c r="G1493" s="17"/>
      <c r="H1493" s="17"/>
      <c r="I1493" s="17"/>
      <c r="J1493" s="17"/>
      <c r="K1493" s="17"/>
      <c r="L1493" s="17"/>
      <c r="M1493" s="17"/>
      <c r="N1493" s="17"/>
      <c r="O1493" s="17"/>
      <c r="P1493" s="17"/>
      <c r="Q1493" s="17"/>
      <c r="R1493" s="17"/>
    </row>
    <row r="1494" spans="2:18" x14ac:dyDescent="0.3">
      <c r="B1494" s="6" t="s">
        <v>461</v>
      </c>
      <c r="C1494" s="17"/>
      <c r="D1494" s="17"/>
      <c r="E1494" s="17"/>
      <c r="F1494" s="17"/>
      <c r="G1494" s="17"/>
      <c r="H1494" s="17"/>
      <c r="I1494" s="17"/>
      <c r="J1494" s="17"/>
      <c r="K1494" s="17"/>
      <c r="L1494" s="17"/>
      <c r="M1494" s="17"/>
      <c r="N1494" s="17"/>
      <c r="O1494" s="17"/>
      <c r="P1494" s="17"/>
      <c r="Q1494" s="17"/>
      <c r="R1494" s="17"/>
    </row>
    <row r="1495" spans="2:18" x14ac:dyDescent="0.3">
      <c r="B1495" s="24" t="s">
        <v>440</v>
      </c>
      <c r="C1495" s="17"/>
      <c r="D1495" s="17"/>
      <c r="E1495" s="17"/>
      <c r="F1495" s="17"/>
      <c r="G1495" s="17"/>
      <c r="H1495" s="17"/>
      <c r="I1495" s="17"/>
      <c r="J1495" s="17"/>
      <c r="K1495" s="17"/>
      <c r="L1495" s="17"/>
      <c r="M1495" s="17"/>
      <c r="N1495" s="17"/>
      <c r="O1495" s="17"/>
      <c r="P1495" s="17"/>
      <c r="Q1495" s="17"/>
      <c r="R1495" s="17"/>
    </row>
    <row r="1496" spans="2:18" x14ac:dyDescent="0.3">
      <c r="B1496" t="s">
        <v>437</v>
      </c>
      <c r="C1496" s="17">
        <v>0.20746330246723099</v>
      </c>
      <c r="D1496" s="17">
        <v>0.25760912140248499</v>
      </c>
      <c r="E1496" s="17">
        <v>0.16196589933883199</v>
      </c>
      <c r="F1496" s="17"/>
      <c r="G1496" s="17">
        <v>0.50441778589416497</v>
      </c>
      <c r="H1496" s="17">
        <v>0.21573193689510201</v>
      </c>
      <c r="I1496" s="17">
        <v>0.119116333282652</v>
      </c>
      <c r="J1496" s="17">
        <v>0.19435324699466899</v>
      </c>
      <c r="K1496" s="17">
        <v>0.20485763460423601</v>
      </c>
      <c r="L1496" s="17">
        <v>0.14973944932447</v>
      </c>
      <c r="M1496" s="17"/>
      <c r="N1496" s="17">
        <v>9.9846509909750497E-2</v>
      </c>
      <c r="O1496" s="17">
        <v>0.16808623312686899</v>
      </c>
      <c r="P1496" s="17">
        <v>0.20014689745955599</v>
      </c>
      <c r="Q1496" s="17">
        <v>0.28985436152580202</v>
      </c>
      <c r="R1496" s="17">
        <v>1</v>
      </c>
    </row>
    <row r="1497" spans="2:18" x14ac:dyDescent="0.3">
      <c r="B1497" t="s">
        <v>438</v>
      </c>
      <c r="C1497" s="17">
        <v>0.75550725912411798</v>
      </c>
      <c r="D1497" s="17">
        <v>0.74239087859751496</v>
      </c>
      <c r="E1497" s="17">
        <v>0.76740777775309499</v>
      </c>
      <c r="F1497" s="17"/>
      <c r="G1497" s="17">
        <v>0.49558221410583497</v>
      </c>
      <c r="H1497" s="17">
        <v>0.73196958255427502</v>
      </c>
      <c r="I1497" s="17">
        <v>0.67052143016391896</v>
      </c>
      <c r="J1497" s="17">
        <v>0.80564675300533095</v>
      </c>
      <c r="K1497" s="17">
        <v>0.79514236539576399</v>
      </c>
      <c r="L1497" s="17">
        <v>0.85026055067552997</v>
      </c>
      <c r="M1497" s="17"/>
      <c r="N1497" s="17">
        <v>0.80911360067416405</v>
      </c>
      <c r="O1497" s="17">
        <v>0.83191376687313101</v>
      </c>
      <c r="P1497" s="17">
        <v>0.76348022166290297</v>
      </c>
      <c r="Q1497" s="17">
        <v>0.64115287896987905</v>
      </c>
      <c r="R1497" s="17">
        <v>0</v>
      </c>
    </row>
    <row r="1498" spans="2:18" x14ac:dyDescent="0.3">
      <c r="B1498" t="s">
        <v>73</v>
      </c>
      <c r="C1498" s="17">
        <v>3.7029438408651097E-2</v>
      </c>
      <c r="D1498" s="17">
        <v>0</v>
      </c>
      <c r="E1498" s="17">
        <v>7.0626322908072997E-2</v>
      </c>
      <c r="F1498" s="17"/>
      <c r="G1498" s="17">
        <v>0</v>
      </c>
      <c r="H1498" s="17">
        <v>5.2298480550623298E-2</v>
      </c>
      <c r="I1498" s="17">
        <v>0.21036223655342901</v>
      </c>
      <c r="J1498" s="17">
        <v>0</v>
      </c>
      <c r="K1498" s="17">
        <v>0</v>
      </c>
      <c r="L1498" s="17">
        <v>0</v>
      </c>
      <c r="M1498" s="17"/>
      <c r="N1498" s="17">
        <v>9.1039889416085706E-2</v>
      </c>
      <c r="O1498" s="17">
        <v>0</v>
      </c>
      <c r="P1498" s="17">
        <v>3.6372880877541702E-2</v>
      </c>
      <c r="Q1498" s="17">
        <v>6.8992759504318393E-2</v>
      </c>
      <c r="R1498" s="17">
        <v>0</v>
      </c>
    </row>
    <row r="1499" spans="2:18" x14ac:dyDescent="0.3">
      <c r="C1499" s="17"/>
      <c r="D1499" s="17"/>
      <c r="E1499" s="17"/>
      <c r="F1499" s="17"/>
      <c r="G1499" s="17"/>
      <c r="H1499" s="17"/>
      <c r="I1499" s="17"/>
      <c r="J1499" s="17"/>
      <c r="K1499" s="17"/>
      <c r="L1499" s="17"/>
      <c r="M1499" s="17"/>
      <c r="N1499" s="17"/>
      <c r="O1499" s="17"/>
      <c r="P1499" s="17"/>
      <c r="Q1499" s="17"/>
      <c r="R1499" s="17"/>
    </row>
    <row r="1500" spans="2:18" x14ac:dyDescent="0.3">
      <c r="B1500" s="6" t="s">
        <v>462</v>
      </c>
      <c r="C1500" s="17"/>
      <c r="D1500" s="17"/>
      <c r="E1500" s="17"/>
      <c r="F1500" s="17"/>
      <c r="G1500" s="17"/>
      <c r="H1500" s="17"/>
      <c r="I1500" s="17"/>
      <c r="J1500" s="17"/>
      <c r="K1500" s="17"/>
      <c r="L1500" s="17"/>
      <c r="M1500" s="17"/>
      <c r="N1500" s="17"/>
      <c r="O1500" s="17"/>
      <c r="P1500" s="17"/>
      <c r="Q1500" s="17"/>
      <c r="R1500" s="17"/>
    </row>
    <row r="1501" spans="2:18" x14ac:dyDescent="0.3">
      <c r="B1501" s="24" t="s">
        <v>440</v>
      </c>
      <c r="C1501" s="17"/>
      <c r="D1501" s="17"/>
      <c r="E1501" s="17"/>
      <c r="F1501" s="17"/>
      <c r="G1501" s="17"/>
      <c r="H1501" s="17"/>
      <c r="I1501" s="17"/>
      <c r="J1501" s="17"/>
      <c r="K1501" s="17"/>
      <c r="L1501" s="17"/>
      <c r="M1501" s="17"/>
      <c r="N1501" s="17"/>
      <c r="O1501" s="17"/>
      <c r="P1501" s="17"/>
      <c r="Q1501" s="17"/>
      <c r="R1501" s="17"/>
    </row>
    <row r="1502" spans="2:18" x14ac:dyDescent="0.3">
      <c r="B1502" t="s">
        <v>437</v>
      </c>
      <c r="C1502" s="17">
        <v>0.42128958995965499</v>
      </c>
      <c r="D1502" s="17">
        <v>0.35352039051643003</v>
      </c>
      <c r="E1502" s="17">
        <v>0.48663450771604999</v>
      </c>
      <c r="F1502" s="17"/>
      <c r="G1502" s="17">
        <v>0.46082548616496</v>
      </c>
      <c r="H1502" s="17">
        <v>0.459882891152882</v>
      </c>
      <c r="I1502" s="17">
        <v>0.37902556956904798</v>
      </c>
      <c r="J1502" s="17">
        <v>0.44067953273868898</v>
      </c>
      <c r="K1502" s="17">
        <v>0.42964432794886298</v>
      </c>
      <c r="L1502" s="17">
        <v>0.37652658175229597</v>
      </c>
      <c r="M1502" s="17"/>
      <c r="N1502" s="17">
        <v>0.61722897589499504</v>
      </c>
      <c r="O1502" s="17">
        <v>0.223210781926962</v>
      </c>
      <c r="P1502" s="17">
        <v>0.35074236941666198</v>
      </c>
      <c r="Q1502" s="17">
        <v>0.38776477899456102</v>
      </c>
      <c r="R1502" s="17">
        <v>0.760334437245757</v>
      </c>
    </row>
    <row r="1503" spans="2:18" x14ac:dyDescent="0.3">
      <c r="B1503" t="s">
        <v>438</v>
      </c>
      <c r="C1503" s="17">
        <v>0.52987345516967899</v>
      </c>
      <c r="D1503" s="17">
        <v>0.57834124895019201</v>
      </c>
      <c r="E1503" s="17">
        <v>0.48313948126351203</v>
      </c>
      <c r="F1503" s="17"/>
      <c r="G1503" s="17">
        <v>0.44651293571300699</v>
      </c>
      <c r="H1503" s="17">
        <v>0.44537923699238802</v>
      </c>
      <c r="I1503" s="17">
        <v>0.56692682409007999</v>
      </c>
      <c r="J1503" s="17">
        <v>0.55932046726131102</v>
      </c>
      <c r="K1503" s="17">
        <v>0.57035567205113702</v>
      </c>
      <c r="L1503" s="17">
        <v>0.62347341824770397</v>
      </c>
      <c r="M1503" s="17"/>
      <c r="N1503" s="17">
        <v>0.38277102410500402</v>
      </c>
      <c r="O1503" s="17">
        <v>0.77678921807303802</v>
      </c>
      <c r="P1503" s="17">
        <v>0.54452867583351705</v>
      </c>
      <c r="Q1503" s="17">
        <v>0.53687297058801398</v>
      </c>
      <c r="R1503" s="17">
        <v>0.239665562754243</v>
      </c>
    </row>
    <row r="1504" spans="2:18" x14ac:dyDescent="0.3">
      <c r="B1504" t="s">
        <v>73</v>
      </c>
      <c r="C1504" s="17">
        <v>4.8836954870665597E-2</v>
      </c>
      <c r="D1504" s="17">
        <v>6.8138360533377698E-2</v>
      </c>
      <c r="E1504" s="17">
        <v>3.0226011020437898E-2</v>
      </c>
      <c r="F1504" s="17"/>
      <c r="G1504" s="17">
        <v>9.2661578122032198E-2</v>
      </c>
      <c r="H1504" s="17">
        <v>9.4737871854730302E-2</v>
      </c>
      <c r="I1504" s="17">
        <v>5.4047606340872002E-2</v>
      </c>
      <c r="J1504" s="17">
        <v>0</v>
      </c>
      <c r="K1504" s="17">
        <v>0</v>
      </c>
      <c r="L1504" s="17">
        <v>0</v>
      </c>
      <c r="M1504" s="17"/>
      <c r="N1504" s="17">
        <v>0</v>
      </c>
      <c r="O1504" s="17">
        <v>0</v>
      </c>
      <c r="P1504" s="17">
        <v>0.104728954749821</v>
      </c>
      <c r="Q1504" s="17">
        <v>7.53622504174251E-2</v>
      </c>
      <c r="R1504" s="17">
        <v>0</v>
      </c>
    </row>
    <row r="1505" spans="2:18" x14ac:dyDescent="0.3">
      <c r="C1505" s="17"/>
      <c r="D1505" s="17"/>
      <c r="E1505" s="17"/>
      <c r="F1505" s="17"/>
      <c r="G1505" s="17"/>
      <c r="H1505" s="17"/>
      <c r="I1505" s="17"/>
      <c r="J1505" s="17"/>
      <c r="K1505" s="17"/>
      <c r="L1505" s="17"/>
      <c r="M1505" s="17"/>
      <c r="N1505" s="17"/>
      <c r="O1505" s="17"/>
      <c r="P1505" s="17"/>
      <c r="Q1505" s="17"/>
      <c r="R1505" s="17"/>
    </row>
    <row r="1506" spans="2:18" x14ac:dyDescent="0.3">
      <c r="B1506" s="6" t="s">
        <v>463</v>
      </c>
      <c r="C1506" s="17"/>
      <c r="D1506" s="17"/>
      <c r="E1506" s="17"/>
      <c r="F1506" s="17"/>
      <c r="G1506" s="17"/>
      <c r="H1506" s="17"/>
      <c r="I1506" s="17"/>
      <c r="J1506" s="17"/>
      <c r="K1506" s="17"/>
      <c r="L1506" s="17"/>
      <c r="M1506" s="17"/>
      <c r="N1506" s="17"/>
      <c r="O1506" s="17"/>
      <c r="P1506" s="17"/>
      <c r="Q1506" s="17"/>
      <c r="R1506" s="17"/>
    </row>
    <row r="1507" spans="2:18" x14ac:dyDescent="0.3">
      <c r="B1507" s="24" t="s">
        <v>440</v>
      </c>
      <c r="C1507" s="17"/>
      <c r="D1507" s="17"/>
      <c r="E1507" s="17"/>
      <c r="F1507" s="17"/>
      <c r="G1507" s="17"/>
      <c r="H1507" s="17"/>
      <c r="I1507" s="17"/>
      <c r="J1507" s="17"/>
      <c r="K1507" s="17"/>
      <c r="L1507" s="17"/>
      <c r="M1507" s="17"/>
      <c r="N1507" s="17"/>
      <c r="O1507" s="17"/>
      <c r="P1507" s="17"/>
      <c r="Q1507" s="17"/>
      <c r="R1507" s="17"/>
    </row>
    <row r="1508" spans="2:18" x14ac:dyDescent="0.3">
      <c r="B1508" t="s">
        <v>437</v>
      </c>
      <c r="C1508" s="17">
        <v>0.14304668280810701</v>
      </c>
      <c r="D1508" s="17">
        <v>0.16256605690817499</v>
      </c>
      <c r="E1508" s="17">
        <v>0.122919497592057</v>
      </c>
      <c r="F1508" s="17"/>
      <c r="G1508" s="17">
        <v>0.23240705328171701</v>
      </c>
      <c r="H1508" s="17">
        <v>0.26450839728928499</v>
      </c>
      <c r="I1508" s="17">
        <v>0.25623269661395298</v>
      </c>
      <c r="J1508" s="17">
        <v>0.11924875250608</v>
      </c>
      <c r="K1508" s="17">
        <v>0.10557396589666</v>
      </c>
      <c r="L1508" s="17">
        <v>3.8086817405725101E-2</v>
      </c>
      <c r="M1508" s="17"/>
      <c r="N1508" s="17">
        <v>6.1173703447229201E-2</v>
      </c>
      <c r="O1508" s="17">
        <v>0.15265916219070899</v>
      </c>
      <c r="P1508" s="17">
        <v>0.15558934396316401</v>
      </c>
      <c r="Q1508" s="17">
        <v>0.20507195022879299</v>
      </c>
      <c r="R1508" s="17">
        <v>0.37249685890409501</v>
      </c>
    </row>
    <row r="1509" spans="2:18" x14ac:dyDescent="0.3">
      <c r="B1509" t="s">
        <v>438</v>
      </c>
      <c r="C1509" s="17">
        <v>0.84233122396662896</v>
      </c>
      <c r="D1509" s="17">
        <v>0.82575798250690902</v>
      </c>
      <c r="E1509" s="17">
        <v>0.85942053732165802</v>
      </c>
      <c r="F1509" s="17"/>
      <c r="G1509" s="17">
        <v>0.69540279561130902</v>
      </c>
      <c r="H1509" s="17">
        <v>0.67797438134858001</v>
      </c>
      <c r="I1509" s="17">
        <v>0.74376730338604702</v>
      </c>
      <c r="J1509" s="17">
        <v>0.86776031835911305</v>
      </c>
      <c r="K1509" s="17">
        <v>0.89442603410333998</v>
      </c>
      <c r="L1509" s="17">
        <v>0.96191318259427505</v>
      </c>
      <c r="M1509" s="17"/>
      <c r="N1509" s="17">
        <v>0.91543408748225197</v>
      </c>
      <c r="O1509" s="17">
        <v>0.84734083780929104</v>
      </c>
      <c r="P1509" s="17">
        <v>0.82237910118396096</v>
      </c>
      <c r="Q1509" s="17">
        <v>0.76525925153760499</v>
      </c>
      <c r="R1509" s="17">
        <v>0.62750314109590499</v>
      </c>
    </row>
    <row r="1510" spans="2:18" x14ac:dyDescent="0.3">
      <c r="B1510" t="s">
        <v>73</v>
      </c>
      <c r="C1510" s="17">
        <v>1.46220932252638E-2</v>
      </c>
      <c r="D1510" s="17">
        <v>1.16759605849152E-2</v>
      </c>
      <c r="E1510" s="17">
        <v>1.76599650862851E-2</v>
      </c>
      <c r="F1510" s="17"/>
      <c r="G1510" s="17">
        <v>7.2190151106973896E-2</v>
      </c>
      <c r="H1510" s="17">
        <v>5.7517221362135301E-2</v>
      </c>
      <c r="I1510" s="17">
        <v>0</v>
      </c>
      <c r="J1510" s="17">
        <v>1.29909291348064E-2</v>
      </c>
      <c r="K1510" s="17">
        <v>0</v>
      </c>
      <c r="L1510" s="17">
        <v>0</v>
      </c>
      <c r="M1510" s="17"/>
      <c r="N1510" s="17">
        <v>2.3392209070519299E-2</v>
      </c>
      <c r="O1510" s="17">
        <v>0</v>
      </c>
      <c r="P1510" s="17">
        <v>2.2031554852875699E-2</v>
      </c>
      <c r="Q1510" s="17">
        <v>2.96687982336023E-2</v>
      </c>
      <c r="R1510" s="17">
        <v>0</v>
      </c>
    </row>
    <row r="1511" spans="2:18" x14ac:dyDescent="0.3">
      <c r="C1511" s="17"/>
      <c r="D1511" s="17"/>
      <c r="E1511" s="17"/>
      <c r="F1511" s="17"/>
      <c r="G1511" s="17"/>
      <c r="H1511" s="17"/>
      <c r="I1511" s="17"/>
      <c r="J1511" s="17"/>
      <c r="K1511" s="17"/>
      <c r="L1511" s="17"/>
      <c r="M1511" s="17"/>
      <c r="N1511" s="17"/>
      <c r="O1511" s="17"/>
      <c r="P1511" s="17"/>
      <c r="Q1511" s="17"/>
      <c r="R1511" s="17"/>
    </row>
    <row r="1512" spans="2:18" x14ac:dyDescent="0.3">
      <c r="B1512" s="6" t="s">
        <v>464</v>
      </c>
      <c r="C1512" s="17"/>
      <c r="D1512" s="17"/>
      <c r="E1512" s="17"/>
      <c r="F1512" s="17"/>
      <c r="G1512" s="17"/>
      <c r="H1512" s="17"/>
      <c r="I1512" s="17"/>
      <c r="J1512" s="17"/>
      <c r="K1512" s="17"/>
      <c r="L1512" s="17"/>
      <c r="M1512" s="17"/>
      <c r="N1512" s="17"/>
      <c r="O1512" s="17"/>
      <c r="P1512" s="17"/>
      <c r="Q1512" s="17"/>
      <c r="R1512" s="17"/>
    </row>
    <row r="1513" spans="2:18" x14ac:dyDescent="0.3">
      <c r="B1513" s="24" t="s">
        <v>440</v>
      </c>
      <c r="C1513" s="17"/>
      <c r="D1513" s="17"/>
      <c r="E1513" s="17"/>
      <c r="F1513" s="17"/>
      <c r="G1513" s="17"/>
      <c r="H1513" s="17"/>
      <c r="I1513" s="17"/>
      <c r="J1513" s="17"/>
      <c r="K1513" s="17"/>
      <c r="L1513" s="17"/>
      <c r="M1513" s="17"/>
      <c r="N1513" s="17"/>
      <c r="O1513" s="17"/>
      <c r="P1513" s="17"/>
      <c r="Q1513" s="17"/>
      <c r="R1513" s="17"/>
    </row>
    <row r="1514" spans="2:18" x14ac:dyDescent="0.3">
      <c r="B1514" t="s">
        <v>437</v>
      </c>
      <c r="C1514" s="17">
        <v>0.20913533361797301</v>
      </c>
      <c r="D1514" s="17">
        <v>0.29201516512749998</v>
      </c>
      <c r="E1514" s="17">
        <v>0.15086845169281399</v>
      </c>
      <c r="F1514" s="17"/>
      <c r="G1514" s="17">
        <v>0.28557551003932902</v>
      </c>
      <c r="H1514" s="17">
        <v>0.30509064076418702</v>
      </c>
      <c r="I1514" s="17">
        <v>0.22955448419713301</v>
      </c>
      <c r="J1514" s="17">
        <v>0.118168791510253</v>
      </c>
      <c r="K1514" s="17">
        <v>0.200017800823414</v>
      </c>
      <c r="L1514" s="17">
        <v>0.117181971868232</v>
      </c>
      <c r="M1514" s="17"/>
      <c r="N1514" s="17">
        <v>0.13474555160394999</v>
      </c>
      <c r="O1514" s="17">
        <v>3.4550253902435699E-2</v>
      </c>
      <c r="P1514" s="17">
        <v>0.182037510479374</v>
      </c>
      <c r="Q1514" s="17">
        <v>0.37545760852836502</v>
      </c>
      <c r="R1514" s="17">
        <v>0.70005638771154799</v>
      </c>
    </row>
    <row r="1515" spans="2:18" x14ac:dyDescent="0.3">
      <c r="B1515" t="s">
        <v>438</v>
      </c>
      <c r="C1515" s="17">
        <v>0.72991986066458103</v>
      </c>
      <c r="D1515" s="17">
        <v>0.67064523850423896</v>
      </c>
      <c r="E1515" s="17">
        <v>0.77159160815332895</v>
      </c>
      <c r="F1515" s="17"/>
      <c r="G1515" s="17">
        <v>0.57116986487347299</v>
      </c>
      <c r="H1515" s="17">
        <v>0.62278784950805299</v>
      </c>
      <c r="I1515" s="17">
        <v>0.724443932241285</v>
      </c>
      <c r="J1515" s="17">
        <v>0.84050064462724805</v>
      </c>
      <c r="K1515" s="17">
        <v>0.79998219917658597</v>
      </c>
      <c r="L1515" s="17">
        <v>0.84147042869830302</v>
      </c>
      <c r="M1515" s="17"/>
      <c r="N1515" s="17">
        <v>0.80815733958213998</v>
      </c>
      <c r="O1515" s="17">
        <v>0.85162922773073901</v>
      </c>
      <c r="P1515" s="17">
        <v>0.77023897820212295</v>
      </c>
      <c r="Q1515" s="17">
        <v>0.55121394012929503</v>
      </c>
      <c r="R1515" s="17">
        <v>0.29994361228845201</v>
      </c>
    </row>
    <row r="1516" spans="2:18" x14ac:dyDescent="0.3">
      <c r="B1516" t="s">
        <v>73</v>
      </c>
      <c r="C1516" s="17">
        <v>6.0944805717446503E-2</v>
      </c>
      <c r="D1516" s="17">
        <v>3.7339596368261001E-2</v>
      </c>
      <c r="E1516" s="17">
        <v>7.7539940153856804E-2</v>
      </c>
      <c r="F1516" s="17"/>
      <c r="G1516" s="17">
        <v>0.143254625087197</v>
      </c>
      <c r="H1516" s="17">
        <v>7.2121509727759506E-2</v>
      </c>
      <c r="I1516" s="17">
        <v>4.6001583561581502E-2</v>
      </c>
      <c r="J1516" s="17">
        <v>4.1330563862499101E-2</v>
      </c>
      <c r="K1516" s="17">
        <v>0</v>
      </c>
      <c r="L1516" s="17">
        <v>4.1347599433465297E-2</v>
      </c>
      <c r="M1516" s="17"/>
      <c r="N1516" s="17">
        <v>5.7097108813910197E-2</v>
      </c>
      <c r="O1516" s="17">
        <v>0.113820518366825</v>
      </c>
      <c r="P1516" s="17">
        <v>4.7723511318502498E-2</v>
      </c>
      <c r="Q1516" s="17">
        <v>7.3328451342339507E-2</v>
      </c>
      <c r="R1516" s="17">
        <v>0</v>
      </c>
    </row>
    <row r="1517" spans="2:18" x14ac:dyDescent="0.3">
      <c r="C1517" s="17"/>
      <c r="D1517" s="17"/>
      <c r="E1517" s="17"/>
      <c r="F1517" s="17"/>
      <c r="G1517" s="17"/>
      <c r="H1517" s="17"/>
      <c r="I1517" s="17"/>
      <c r="J1517" s="17"/>
      <c r="K1517" s="17"/>
      <c r="L1517" s="17"/>
      <c r="M1517" s="17"/>
      <c r="N1517" s="17"/>
      <c r="O1517" s="17"/>
      <c r="P1517" s="17"/>
      <c r="Q1517" s="17"/>
      <c r="R1517" s="17"/>
    </row>
    <row r="1518" spans="2:18" x14ac:dyDescent="0.3">
      <c r="B1518" s="6" t="s">
        <v>473</v>
      </c>
      <c r="C1518" s="17"/>
      <c r="D1518" s="17"/>
      <c r="E1518" s="17"/>
      <c r="F1518" s="17"/>
      <c r="G1518" s="17"/>
      <c r="H1518" s="17"/>
      <c r="I1518" s="17"/>
      <c r="J1518" s="17"/>
      <c r="K1518" s="17"/>
      <c r="L1518" s="17"/>
      <c r="M1518" s="17"/>
      <c r="N1518" s="17"/>
      <c r="O1518" s="17"/>
      <c r="P1518" s="17"/>
      <c r="Q1518" s="17"/>
      <c r="R1518" s="17"/>
    </row>
    <row r="1519" spans="2:18" x14ac:dyDescent="0.3">
      <c r="B1519" s="24" t="s">
        <v>49</v>
      </c>
      <c r="C1519" s="17"/>
      <c r="D1519" s="17"/>
      <c r="E1519" s="17"/>
      <c r="F1519" s="17"/>
      <c r="G1519" s="17"/>
      <c r="H1519" s="17"/>
      <c r="I1519" s="17"/>
      <c r="J1519" s="17"/>
      <c r="K1519" s="17"/>
      <c r="L1519" s="17"/>
      <c r="M1519" s="17"/>
      <c r="N1519" s="17"/>
      <c r="O1519" s="17"/>
      <c r="P1519" s="17"/>
      <c r="Q1519" s="17"/>
      <c r="R1519" s="17"/>
    </row>
    <row r="1520" spans="2:18" x14ac:dyDescent="0.3">
      <c r="B1520" t="s">
        <v>465</v>
      </c>
      <c r="C1520" s="17">
        <v>0</v>
      </c>
      <c r="D1520" s="17">
        <v>0</v>
      </c>
      <c r="E1520" s="17">
        <v>0</v>
      </c>
      <c r="F1520" s="17"/>
      <c r="G1520" s="17">
        <v>0</v>
      </c>
      <c r="H1520" s="17">
        <v>0</v>
      </c>
      <c r="I1520" s="17">
        <v>0</v>
      </c>
      <c r="J1520" s="17">
        <v>0</v>
      </c>
      <c r="K1520" s="17">
        <v>0</v>
      </c>
      <c r="L1520" s="17">
        <v>0</v>
      </c>
      <c r="M1520" s="17"/>
      <c r="N1520" s="17">
        <v>0</v>
      </c>
      <c r="O1520" s="17">
        <v>0</v>
      </c>
      <c r="P1520" s="17">
        <v>0</v>
      </c>
      <c r="Q1520" s="17">
        <v>0</v>
      </c>
      <c r="R1520" s="17">
        <v>0</v>
      </c>
    </row>
    <row r="1521" spans="2:18" x14ac:dyDescent="0.3">
      <c r="B1521" t="s">
        <v>466</v>
      </c>
      <c r="C1521" s="17">
        <v>0</v>
      </c>
      <c r="D1521" s="17">
        <v>0</v>
      </c>
      <c r="E1521" s="17">
        <v>0</v>
      </c>
      <c r="F1521" s="17"/>
      <c r="G1521" s="17">
        <v>0</v>
      </c>
      <c r="H1521" s="17">
        <v>0</v>
      </c>
      <c r="I1521" s="17">
        <v>0</v>
      </c>
      <c r="J1521" s="17">
        <v>0</v>
      </c>
      <c r="K1521" s="17">
        <v>0</v>
      </c>
      <c r="L1521" s="17">
        <v>0</v>
      </c>
      <c r="M1521" s="17"/>
      <c r="N1521" s="17">
        <v>0</v>
      </c>
      <c r="O1521" s="17">
        <v>0</v>
      </c>
      <c r="P1521" s="17">
        <v>0</v>
      </c>
      <c r="Q1521" s="17">
        <v>0</v>
      </c>
      <c r="R1521" s="17">
        <v>0</v>
      </c>
    </row>
    <row r="1522" spans="2:18" x14ac:dyDescent="0.3">
      <c r="B1522" t="s">
        <v>88</v>
      </c>
      <c r="C1522" s="17">
        <v>0</v>
      </c>
      <c r="D1522" s="17">
        <v>0</v>
      </c>
      <c r="E1522" s="17">
        <v>0</v>
      </c>
      <c r="F1522" s="17"/>
      <c r="G1522" s="17">
        <v>0</v>
      </c>
      <c r="H1522" s="17">
        <v>0</v>
      </c>
      <c r="I1522" s="17">
        <v>0</v>
      </c>
      <c r="J1522" s="17">
        <v>0</v>
      </c>
      <c r="K1522" s="17">
        <v>0</v>
      </c>
      <c r="L1522" s="17">
        <v>0</v>
      </c>
      <c r="M1522" s="17"/>
      <c r="N1522" s="17">
        <v>0</v>
      </c>
      <c r="O1522" s="17">
        <v>0</v>
      </c>
      <c r="P1522" s="17">
        <v>0</v>
      </c>
      <c r="Q1522" s="17">
        <v>0</v>
      </c>
      <c r="R1522" s="17">
        <v>0</v>
      </c>
    </row>
    <row r="1523" spans="2:18" x14ac:dyDescent="0.3">
      <c r="B1523" t="s">
        <v>467</v>
      </c>
      <c r="C1523" s="17">
        <v>0</v>
      </c>
      <c r="D1523" s="17">
        <v>0</v>
      </c>
      <c r="E1523" s="17">
        <v>0</v>
      </c>
      <c r="F1523" s="17"/>
      <c r="G1523" s="17">
        <v>0</v>
      </c>
      <c r="H1523" s="17">
        <v>0</v>
      </c>
      <c r="I1523" s="17">
        <v>0</v>
      </c>
      <c r="J1523" s="17">
        <v>0</v>
      </c>
      <c r="K1523" s="17">
        <v>0</v>
      </c>
      <c r="L1523" s="17">
        <v>0</v>
      </c>
      <c r="M1523" s="17"/>
      <c r="N1523" s="17">
        <v>0</v>
      </c>
      <c r="O1523" s="17">
        <v>0</v>
      </c>
      <c r="P1523" s="17">
        <v>0</v>
      </c>
      <c r="Q1523" s="17">
        <v>0</v>
      </c>
      <c r="R1523" s="17">
        <v>0</v>
      </c>
    </row>
    <row r="1524" spans="2:18" x14ac:dyDescent="0.3">
      <c r="B1524" t="s">
        <v>468</v>
      </c>
      <c r="C1524" s="17">
        <v>0</v>
      </c>
      <c r="D1524" s="17">
        <v>0</v>
      </c>
      <c r="E1524" s="17">
        <v>0</v>
      </c>
      <c r="F1524" s="17"/>
      <c r="G1524" s="17">
        <v>0</v>
      </c>
      <c r="H1524" s="17">
        <v>0</v>
      </c>
      <c r="I1524" s="17">
        <v>0</v>
      </c>
      <c r="J1524" s="17">
        <v>0</v>
      </c>
      <c r="K1524" s="17">
        <v>0</v>
      </c>
      <c r="L1524" s="17">
        <v>0</v>
      </c>
      <c r="M1524" s="17"/>
      <c r="N1524" s="17">
        <v>0</v>
      </c>
      <c r="O1524" s="17">
        <v>0</v>
      </c>
      <c r="P1524" s="17">
        <v>0</v>
      </c>
      <c r="Q1524" s="17">
        <v>0</v>
      </c>
      <c r="R1524" s="17">
        <v>0</v>
      </c>
    </row>
    <row r="1525" spans="2:18" x14ac:dyDescent="0.3">
      <c r="B1525" t="s">
        <v>39</v>
      </c>
      <c r="C1525" s="17">
        <v>0</v>
      </c>
      <c r="D1525" s="17">
        <v>0</v>
      </c>
      <c r="E1525" s="17">
        <v>0</v>
      </c>
      <c r="F1525" s="17"/>
      <c r="G1525" s="17">
        <v>0</v>
      </c>
      <c r="H1525" s="17">
        <v>0</v>
      </c>
      <c r="I1525" s="17">
        <v>0</v>
      </c>
      <c r="J1525" s="17">
        <v>0</v>
      </c>
      <c r="K1525" s="17">
        <v>0</v>
      </c>
      <c r="L1525" s="17">
        <v>0</v>
      </c>
      <c r="M1525" s="17"/>
      <c r="N1525" s="17">
        <v>0</v>
      </c>
      <c r="O1525" s="17">
        <v>0</v>
      </c>
      <c r="P1525" s="17">
        <v>0</v>
      </c>
      <c r="Q1525" s="17">
        <v>0</v>
      </c>
      <c r="R1525" s="17">
        <v>0</v>
      </c>
    </row>
    <row r="1526" spans="2:18" x14ac:dyDescent="0.3">
      <c r="B1526" t="s">
        <v>87</v>
      </c>
      <c r="C1526" s="17">
        <v>0</v>
      </c>
      <c r="D1526" s="17">
        <v>0</v>
      </c>
      <c r="E1526" s="17">
        <v>0</v>
      </c>
      <c r="F1526" s="17"/>
      <c r="G1526" s="17">
        <v>0</v>
      </c>
      <c r="H1526" s="17">
        <v>0</v>
      </c>
      <c r="I1526" s="17">
        <v>0</v>
      </c>
      <c r="J1526" s="17">
        <v>0</v>
      </c>
      <c r="K1526" s="17">
        <v>0</v>
      </c>
      <c r="L1526" s="17">
        <v>0</v>
      </c>
      <c r="M1526" s="17"/>
      <c r="N1526" s="17">
        <v>0</v>
      </c>
      <c r="O1526" s="17">
        <v>0</v>
      </c>
      <c r="P1526" s="17">
        <v>0</v>
      </c>
      <c r="Q1526" s="17">
        <v>0</v>
      </c>
      <c r="R1526" s="17">
        <v>0</v>
      </c>
    </row>
    <row r="1527" spans="2:18" x14ac:dyDescent="0.3">
      <c r="B1527" t="s">
        <v>469</v>
      </c>
      <c r="C1527" s="17">
        <v>0</v>
      </c>
      <c r="D1527" s="17">
        <v>0</v>
      </c>
      <c r="E1527" s="17">
        <v>0</v>
      </c>
      <c r="F1527" s="17"/>
      <c r="G1527" s="17">
        <v>0</v>
      </c>
      <c r="H1527" s="17">
        <v>0</v>
      </c>
      <c r="I1527" s="17">
        <v>0</v>
      </c>
      <c r="J1527" s="17">
        <v>0</v>
      </c>
      <c r="K1527" s="17">
        <v>0</v>
      </c>
      <c r="L1527" s="17">
        <v>0</v>
      </c>
      <c r="M1527" s="17"/>
      <c r="N1527" s="17">
        <v>0</v>
      </c>
      <c r="O1527" s="17">
        <v>0</v>
      </c>
      <c r="P1527" s="17">
        <v>0</v>
      </c>
      <c r="Q1527" s="17">
        <v>0</v>
      </c>
      <c r="R1527" s="17">
        <v>0</v>
      </c>
    </row>
    <row r="1528" spans="2:18" x14ac:dyDescent="0.3">
      <c r="B1528" t="s">
        <v>470</v>
      </c>
      <c r="C1528" s="17">
        <v>0</v>
      </c>
      <c r="D1528" s="17">
        <v>0</v>
      </c>
      <c r="E1528" s="17">
        <v>0</v>
      </c>
      <c r="F1528" s="17"/>
      <c r="G1528" s="17">
        <v>0</v>
      </c>
      <c r="H1528" s="17">
        <v>0</v>
      </c>
      <c r="I1528" s="17">
        <v>0</v>
      </c>
      <c r="J1528" s="17">
        <v>0</v>
      </c>
      <c r="K1528" s="17">
        <v>0</v>
      </c>
      <c r="L1528" s="17">
        <v>0</v>
      </c>
      <c r="M1528" s="17"/>
      <c r="N1528" s="17">
        <v>0</v>
      </c>
      <c r="O1528" s="17">
        <v>0</v>
      </c>
      <c r="P1528" s="17">
        <v>0</v>
      </c>
      <c r="Q1528" s="17">
        <v>0</v>
      </c>
      <c r="R1528" s="17">
        <v>0</v>
      </c>
    </row>
    <row r="1529" spans="2:18" x14ac:dyDescent="0.3">
      <c r="B1529" t="s">
        <v>471</v>
      </c>
      <c r="C1529" s="17">
        <v>0</v>
      </c>
      <c r="D1529" s="17">
        <v>0</v>
      </c>
      <c r="E1529" s="17">
        <v>0</v>
      </c>
      <c r="F1529" s="17"/>
      <c r="G1529" s="17">
        <v>0</v>
      </c>
      <c r="H1529" s="17">
        <v>0</v>
      </c>
      <c r="I1529" s="17">
        <v>0</v>
      </c>
      <c r="J1529" s="17">
        <v>0</v>
      </c>
      <c r="K1529" s="17">
        <v>0</v>
      </c>
      <c r="L1529" s="17">
        <v>0</v>
      </c>
      <c r="M1529" s="17"/>
      <c r="N1529" s="17">
        <v>0</v>
      </c>
      <c r="O1529" s="17">
        <v>0</v>
      </c>
      <c r="P1529" s="17">
        <v>0</v>
      </c>
      <c r="Q1529" s="17">
        <v>0</v>
      </c>
      <c r="R1529" s="17">
        <v>0</v>
      </c>
    </row>
    <row r="1530" spans="2:18" x14ac:dyDescent="0.3">
      <c r="B1530" t="s">
        <v>472</v>
      </c>
      <c r="C1530" s="17">
        <v>0</v>
      </c>
      <c r="D1530" s="17">
        <v>0</v>
      </c>
      <c r="E1530" s="17">
        <v>0</v>
      </c>
      <c r="F1530" s="17"/>
      <c r="G1530" s="17">
        <v>0</v>
      </c>
      <c r="H1530" s="17">
        <v>0</v>
      </c>
      <c r="I1530" s="17">
        <v>0</v>
      </c>
      <c r="J1530" s="17">
        <v>0</v>
      </c>
      <c r="K1530" s="17">
        <v>0</v>
      </c>
      <c r="L1530" s="17">
        <v>0</v>
      </c>
      <c r="M1530" s="17"/>
      <c r="N1530" s="17">
        <v>0</v>
      </c>
      <c r="O1530" s="17">
        <v>0</v>
      </c>
      <c r="P1530" s="17">
        <v>0</v>
      </c>
      <c r="Q1530" s="17">
        <v>0</v>
      </c>
      <c r="R1530" s="17">
        <v>0</v>
      </c>
    </row>
    <row r="1531" spans="2:18" x14ac:dyDescent="0.3">
      <c r="B1531" t="s">
        <v>385</v>
      </c>
      <c r="C1531" s="17">
        <v>0</v>
      </c>
      <c r="D1531" s="17">
        <v>0</v>
      </c>
      <c r="E1531" s="17">
        <v>0</v>
      </c>
      <c r="F1531" s="17"/>
      <c r="G1531" s="17">
        <v>0</v>
      </c>
      <c r="H1531" s="17">
        <v>0</v>
      </c>
      <c r="I1531" s="17">
        <v>0</v>
      </c>
      <c r="J1531" s="17">
        <v>0</v>
      </c>
      <c r="K1531" s="17">
        <v>0</v>
      </c>
      <c r="L1531" s="17">
        <v>0</v>
      </c>
      <c r="M1531" s="17"/>
      <c r="N1531" s="17">
        <v>0</v>
      </c>
      <c r="O1531" s="17">
        <v>0</v>
      </c>
      <c r="P1531" s="17">
        <v>0</v>
      </c>
      <c r="Q1531" s="17">
        <v>0</v>
      </c>
      <c r="R1531" s="17">
        <v>0</v>
      </c>
    </row>
    <row r="1532" spans="2:18" x14ac:dyDescent="0.3">
      <c r="C1532" s="17"/>
      <c r="D1532" s="17"/>
      <c r="E1532" s="17"/>
      <c r="F1532" s="17"/>
      <c r="G1532" s="17"/>
      <c r="H1532" s="17"/>
      <c r="I1532" s="17"/>
      <c r="J1532" s="17"/>
      <c r="K1532" s="17"/>
      <c r="L1532" s="17"/>
      <c r="M1532" s="17"/>
      <c r="N1532" s="17"/>
      <c r="O1532" s="17"/>
      <c r="P1532" s="17"/>
      <c r="Q1532" s="17"/>
      <c r="R1532" s="17"/>
    </row>
    <row r="1533" spans="2:18" x14ac:dyDescent="0.3">
      <c r="B1533" s="6" t="s">
        <v>483</v>
      </c>
      <c r="C1533" s="17"/>
      <c r="D1533" s="17"/>
      <c r="E1533" s="17"/>
      <c r="F1533" s="17"/>
      <c r="G1533" s="17"/>
      <c r="H1533" s="17"/>
      <c r="I1533" s="17"/>
      <c r="J1533" s="17"/>
      <c r="K1533" s="17"/>
      <c r="L1533" s="17"/>
      <c r="M1533" s="17"/>
      <c r="N1533" s="17"/>
      <c r="O1533" s="17"/>
      <c r="P1533" s="17"/>
      <c r="Q1533" s="17"/>
      <c r="R1533" s="17"/>
    </row>
    <row r="1534" spans="2:18" x14ac:dyDescent="0.3">
      <c r="B1534" s="24" t="s">
        <v>49</v>
      </c>
      <c r="C1534" s="17"/>
      <c r="D1534" s="17"/>
      <c r="E1534" s="17"/>
      <c r="F1534" s="17"/>
      <c r="G1534" s="17"/>
      <c r="H1534" s="17"/>
      <c r="I1534" s="17"/>
      <c r="J1534" s="17"/>
      <c r="K1534" s="17"/>
      <c r="L1534" s="17"/>
      <c r="M1534" s="17"/>
      <c r="N1534" s="17"/>
      <c r="O1534" s="17"/>
      <c r="P1534" s="17"/>
      <c r="Q1534" s="17"/>
      <c r="R1534" s="17"/>
    </row>
    <row r="1535" spans="2:18" x14ac:dyDescent="0.3">
      <c r="B1535" t="s">
        <v>474</v>
      </c>
      <c r="C1535" s="17">
        <v>0.59336888907631302</v>
      </c>
      <c r="D1535" s="17">
        <v>0.56619948677783005</v>
      </c>
      <c r="E1535" s="17">
        <v>0.61992562433059595</v>
      </c>
      <c r="F1535" s="17"/>
      <c r="G1535" s="17">
        <v>0.465600185060422</v>
      </c>
      <c r="H1535" s="17">
        <v>0.51464362091857196</v>
      </c>
      <c r="I1535" s="17">
        <v>0.54552003573444496</v>
      </c>
      <c r="J1535" s="17">
        <v>0.66311027944619005</v>
      </c>
      <c r="K1535" s="17">
        <v>0.64796941874208003</v>
      </c>
      <c r="L1535" s="17">
        <v>0.68727879778480205</v>
      </c>
      <c r="M1535" s="17"/>
      <c r="N1535" s="17">
        <v>0.61778217901641796</v>
      </c>
      <c r="O1535" s="17">
        <v>0.54707114388218003</v>
      </c>
      <c r="P1535" s="17">
        <v>0.60932238378521997</v>
      </c>
      <c r="Q1535" s="17">
        <v>0.58533111468579102</v>
      </c>
      <c r="R1535" s="17">
        <v>0.58066251404088998</v>
      </c>
    </row>
    <row r="1536" spans="2:18" x14ac:dyDescent="0.3">
      <c r="B1536" t="s">
        <v>475</v>
      </c>
      <c r="C1536" s="17">
        <v>0.55766410209200801</v>
      </c>
      <c r="D1536" s="17">
        <v>0.55012604580528601</v>
      </c>
      <c r="E1536" s="17">
        <v>0.56503217603559697</v>
      </c>
      <c r="F1536" s="17"/>
      <c r="G1536" s="17">
        <v>0.44297661498909702</v>
      </c>
      <c r="H1536" s="17">
        <v>0.54495043654667996</v>
      </c>
      <c r="I1536" s="17">
        <v>0.56052647408038703</v>
      </c>
      <c r="J1536" s="17">
        <v>0.59160424342072304</v>
      </c>
      <c r="K1536" s="17">
        <v>0.59057691967537596</v>
      </c>
      <c r="L1536" s="17">
        <v>0.59172971472823799</v>
      </c>
      <c r="M1536" s="17"/>
      <c r="N1536" s="17">
        <v>0.53987042420424303</v>
      </c>
      <c r="O1536" s="17">
        <v>0.526883226721375</v>
      </c>
      <c r="P1536" s="17">
        <v>0.60547031503900794</v>
      </c>
      <c r="Q1536" s="17">
        <v>0.60136748835741205</v>
      </c>
      <c r="R1536" s="17">
        <v>0.49926054670285203</v>
      </c>
    </row>
    <row r="1537" spans="2:18" x14ac:dyDescent="0.3">
      <c r="B1537" t="s">
        <v>476</v>
      </c>
      <c r="C1537" s="17">
        <v>0.55560968641610697</v>
      </c>
      <c r="D1537" s="17">
        <v>0.53824305612045797</v>
      </c>
      <c r="E1537" s="17">
        <v>0.57258470110188497</v>
      </c>
      <c r="F1537" s="17"/>
      <c r="G1537" s="17">
        <v>0.40602280005979002</v>
      </c>
      <c r="H1537" s="17">
        <v>0.46789391118741802</v>
      </c>
      <c r="I1537" s="17">
        <v>0.56233424940357501</v>
      </c>
      <c r="J1537" s="17">
        <v>0.57855169059984901</v>
      </c>
      <c r="K1537" s="17">
        <v>0.60984868443743201</v>
      </c>
      <c r="L1537" s="17">
        <v>0.66530274651566501</v>
      </c>
      <c r="M1537" s="17"/>
      <c r="N1537" s="17">
        <v>0.57618775549871903</v>
      </c>
      <c r="O1537" s="17">
        <v>0.49168584100585599</v>
      </c>
      <c r="P1537" s="17">
        <v>0.57144701672766596</v>
      </c>
      <c r="Q1537" s="17">
        <v>0.57991242278343202</v>
      </c>
      <c r="R1537" s="17">
        <v>0.55850851829163595</v>
      </c>
    </row>
    <row r="1538" spans="2:18" x14ac:dyDescent="0.3">
      <c r="B1538" t="s">
        <v>477</v>
      </c>
      <c r="C1538" s="17">
        <v>0.483526908254031</v>
      </c>
      <c r="D1538" s="17">
        <v>0.48559034639195697</v>
      </c>
      <c r="E1538" s="17">
        <v>0.48151000041997299</v>
      </c>
      <c r="F1538" s="17"/>
      <c r="G1538" s="17">
        <v>0.36565844206978698</v>
      </c>
      <c r="H1538" s="17">
        <v>0.387454153206788</v>
      </c>
      <c r="I1538" s="17">
        <v>0.45297908965376699</v>
      </c>
      <c r="J1538" s="17">
        <v>0.53096969431081997</v>
      </c>
      <c r="K1538" s="17">
        <v>0.56975873440715197</v>
      </c>
      <c r="L1538" s="17">
        <v>0.56785617698797897</v>
      </c>
      <c r="M1538" s="17"/>
      <c r="N1538" s="17">
        <v>0.49248084893171101</v>
      </c>
      <c r="O1538" s="17">
        <v>0.44641012501147898</v>
      </c>
      <c r="P1538" s="17">
        <v>0.50625652220106798</v>
      </c>
      <c r="Q1538" s="17">
        <v>0.53233355870757604</v>
      </c>
      <c r="R1538" s="17">
        <v>0.41091005773141998</v>
      </c>
    </row>
    <row r="1539" spans="2:18" x14ac:dyDescent="0.3">
      <c r="B1539" t="s">
        <v>478</v>
      </c>
      <c r="C1539" s="17">
        <v>0.46970135632286097</v>
      </c>
      <c r="D1539" s="17">
        <v>0.47053433901201802</v>
      </c>
      <c r="E1539" s="17">
        <v>0.46888715730205299</v>
      </c>
      <c r="F1539" s="17"/>
      <c r="G1539" s="17">
        <v>0.39253884089250402</v>
      </c>
      <c r="H1539" s="17">
        <v>0.43406927898022601</v>
      </c>
      <c r="I1539" s="17">
        <v>0.45732805149994099</v>
      </c>
      <c r="J1539" s="17">
        <v>0.49345933949906901</v>
      </c>
      <c r="K1539" s="17">
        <v>0.50186049555677303</v>
      </c>
      <c r="L1539" s="17">
        <v>0.51880493652413495</v>
      </c>
      <c r="M1539" s="17"/>
      <c r="N1539" s="17">
        <v>0.47045972030060101</v>
      </c>
      <c r="O1539" s="17">
        <v>0.42204847360209202</v>
      </c>
      <c r="P1539" s="17">
        <v>0.47890926609296203</v>
      </c>
      <c r="Q1539" s="17">
        <v>0.58033945600422998</v>
      </c>
      <c r="R1539" s="17">
        <v>0.45906462656265401</v>
      </c>
    </row>
    <row r="1540" spans="2:18" x14ac:dyDescent="0.3">
      <c r="B1540" t="s">
        <v>479</v>
      </c>
      <c r="C1540" s="17">
        <v>0.451893932570756</v>
      </c>
      <c r="D1540" s="17">
        <v>0.45599186386582302</v>
      </c>
      <c r="E1540" s="17">
        <v>0.44788840917727901</v>
      </c>
      <c r="F1540" s="17"/>
      <c r="G1540" s="17">
        <v>0.32544113986694401</v>
      </c>
      <c r="H1540" s="17">
        <v>0.446095899044685</v>
      </c>
      <c r="I1540" s="17">
        <v>0.46816856439878302</v>
      </c>
      <c r="J1540" s="17">
        <v>0.50424613832013099</v>
      </c>
      <c r="K1540" s="17">
        <v>0.46833492171013502</v>
      </c>
      <c r="L1540" s="17">
        <v>0.47326361637915398</v>
      </c>
      <c r="M1540" s="17"/>
      <c r="N1540" s="17">
        <v>0.45196037554429502</v>
      </c>
      <c r="O1540" s="17">
        <v>0.43137025099926601</v>
      </c>
      <c r="P1540" s="17">
        <v>0.47291492273476998</v>
      </c>
      <c r="Q1540" s="17">
        <v>0.49122671259098599</v>
      </c>
      <c r="R1540" s="17">
        <v>0.47029956790539401</v>
      </c>
    </row>
    <row r="1541" spans="2:18" x14ac:dyDescent="0.3">
      <c r="B1541" t="s">
        <v>480</v>
      </c>
      <c r="C1541" s="17">
        <v>0.43404557663139198</v>
      </c>
      <c r="D1541" s="17">
        <v>0.44389776567665501</v>
      </c>
      <c r="E1541" s="17">
        <v>0.424415553369348</v>
      </c>
      <c r="F1541" s="17"/>
      <c r="G1541" s="17">
        <v>0.40135028695067898</v>
      </c>
      <c r="H1541" s="17">
        <v>0.41907239687088499</v>
      </c>
      <c r="I1541" s="17">
        <v>0.46143283138137398</v>
      </c>
      <c r="J1541" s="17">
        <v>0.468739014486247</v>
      </c>
      <c r="K1541" s="17">
        <v>0.47018805485297899</v>
      </c>
      <c r="L1541" s="17">
        <v>0.39298512905271898</v>
      </c>
      <c r="M1541" s="17"/>
      <c r="N1541" s="17">
        <v>0.39030818858542099</v>
      </c>
      <c r="O1541" s="17">
        <v>0.39369512899440401</v>
      </c>
      <c r="P1541" s="17">
        <v>0.49574005093864698</v>
      </c>
      <c r="Q1541" s="17">
        <v>0.49597627437745101</v>
      </c>
      <c r="R1541" s="17">
        <v>0.48634878561514899</v>
      </c>
    </row>
    <row r="1542" spans="2:18" x14ac:dyDescent="0.3">
      <c r="B1542" t="s">
        <v>481</v>
      </c>
      <c r="C1542" s="17">
        <v>0.37646763030723202</v>
      </c>
      <c r="D1542" s="17">
        <v>0.3798971601676</v>
      </c>
      <c r="E1542" s="17">
        <v>0.37311543596935498</v>
      </c>
      <c r="F1542" s="17"/>
      <c r="G1542" s="17">
        <v>0.32160389181619697</v>
      </c>
      <c r="H1542" s="17">
        <v>0.36306432969061903</v>
      </c>
      <c r="I1542" s="17">
        <v>0.37778910240592201</v>
      </c>
      <c r="J1542" s="17">
        <v>0.39771651346091302</v>
      </c>
      <c r="K1542" s="17">
        <v>0.399112293516664</v>
      </c>
      <c r="L1542" s="17">
        <v>0.39003389135106198</v>
      </c>
      <c r="M1542" s="17"/>
      <c r="N1542" s="17">
        <v>0.324360259150695</v>
      </c>
      <c r="O1542" s="17">
        <v>0.31547389671739701</v>
      </c>
      <c r="P1542" s="17">
        <v>0.42734026619048099</v>
      </c>
      <c r="Q1542" s="17">
        <v>0.47353649153725202</v>
      </c>
      <c r="R1542" s="17">
        <v>0.43656646471473998</v>
      </c>
    </row>
    <row r="1543" spans="2:18" x14ac:dyDescent="0.3">
      <c r="B1543" t="s">
        <v>482</v>
      </c>
      <c r="C1543" s="17">
        <v>0.192769014728221</v>
      </c>
      <c r="D1543" s="17">
        <v>0.22111923244127901</v>
      </c>
      <c r="E1543" s="17">
        <v>0.165058091317551</v>
      </c>
      <c r="F1543" s="17"/>
      <c r="G1543" s="17">
        <v>0.20295663583603599</v>
      </c>
      <c r="H1543" s="17">
        <v>0.240966404812271</v>
      </c>
      <c r="I1543" s="17">
        <v>0.21626292666390601</v>
      </c>
      <c r="J1543" s="17">
        <v>0.17346223081685599</v>
      </c>
      <c r="K1543" s="17">
        <v>0.17823838916326401</v>
      </c>
      <c r="L1543" s="17">
        <v>0.15320820626689799</v>
      </c>
      <c r="M1543" s="17"/>
      <c r="N1543" s="17">
        <v>0.16563320037847701</v>
      </c>
      <c r="O1543" s="17">
        <v>0.15952125202252099</v>
      </c>
      <c r="P1543" s="17">
        <v>0.19963955880110901</v>
      </c>
      <c r="Q1543" s="17">
        <v>0.25787002332504599</v>
      </c>
      <c r="R1543" s="17">
        <v>0.25969050150809198</v>
      </c>
    </row>
    <row r="1544" spans="2:18" x14ac:dyDescent="0.3">
      <c r="B1544" t="s">
        <v>73</v>
      </c>
      <c r="C1544" s="17">
        <v>3.1784574379249302E-2</v>
      </c>
      <c r="D1544" s="17">
        <v>2.6144722792805001E-2</v>
      </c>
      <c r="E1544" s="17">
        <v>3.7297247930518897E-2</v>
      </c>
      <c r="F1544" s="17"/>
      <c r="G1544" s="17">
        <v>2.37885778962128E-2</v>
      </c>
      <c r="H1544" s="17">
        <v>2.0181903820693299E-2</v>
      </c>
      <c r="I1544" s="17">
        <v>3.2378635033168901E-2</v>
      </c>
      <c r="J1544" s="17">
        <v>1.94843228232374E-2</v>
      </c>
      <c r="K1544" s="17">
        <v>5.3120923449669302E-2</v>
      </c>
      <c r="L1544" s="17">
        <v>4.1719984464437802E-2</v>
      </c>
      <c r="M1544" s="17"/>
      <c r="N1544" s="17">
        <v>3.1979306991803701E-2</v>
      </c>
      <c r="O1544" s="17">
        <v>4.6366029267083803E-2</v>
      </c>
      <c r="P1544" s="17">
        <v>2.37257514586083E-2</v>
      </c>
      <c r="Q1544" s="17">
        <v>3.86052276662926E-3</v>
      </c>
      <c r="R1544" s="17">
        <v>0</v>
      </c>
    </row>
    <row r="1545" spans="2:18" x14ac:dyDescent="0.3">
      <c r="B1545" t="s">
        <v>47</v>
      </c>
      <c r="C1545" s="17">
        <v>3.1249711174500198E-2</v>
      </c>
      <c r="D1545" s="17">
        <v>3.8997539698601397E-2</v>
      </c>
      <c r="E1545" s="17">
        <v>2.3676595334494201E-2</v>
      </c>
      <c r="F1545" s="17"/>
      <c r="G1545" s="17">
        <v>2.09284391587247E-2</v>
      </c>
      <c r="H1545" s="17">
        <v>1.8053186828797502E-2</v>
      </c>
      <c r="I1545" s="17">
        <v>2.5952650231884498E-2</v>
      </c>
      <c r="J1545" s="17">
        <v>3.3965583736722899E-2</v>
      </c>
      <c r="K1545" s="17">
        <v>4.1957696512494702E-2</v>
      </c>
      <c r="L1545" s="17">
        <v>4.3711066335829198E-2</v>
      </c>
      <c r="M1545" s="17"/>
      <c r="N1545" s="17">
        <v>3.0206171675346501E-2</v>
      </c>
      <c r="O1545" s="17">
        <v>3.1695458471078103E-2</v>
      </c>
      <c r="P1545" s="17">
        <v>2.8901002413887399E-2</v>
      </c>
      <c r="Q1545" s="17">
        <v>3.7718249634661502E-3</v>
      </c>
      <c r="R1545" s="17">
        <v>3.38278641585315E-2</v>
      </c>
    </row>
    <row r="1546" spans="2:18" x14ac:dyDescent="0.3">
      <c r="C1546" s="17"/>
      <c r="D1546" s="17"/>
      <c r="E1546" s="17"/>
      <c r="F1546" s="17"/>
      <c r="G1546" s="17"/>
      <c r="H1546" s="17"/>
      <c r="I1546" s="17"/>
      <c r="J1546" s="17"/>
      <c r="K1546" s="17"/>
      <c r="L1546" s="17"/>
      <c r="M1546" s="17"/>
      <c r="N1546" s="17"/>
      <c r="O1546" s="17"/>
      <c r="P1546" s="17"/>
      <c r="Q1546" s="17"/>
      <c r="R1546" s="17"/>
    </row>
    <row r="1547" spans="2:18" x14ac:dyDescent="0.3">
      <c r="B1547" s="6" t="s">
        <v>489</v>
      </c>
      <c r="C1547" s="17"/>
      <c r="D1547" s="17"/>
      <c r="E1547" s="17"/>
      <c r="F1547" s="17"/>
      <c r="G1547" s="17"/>
      <c r="H1547" s="17"/>
      <c r="I1547" s="17"/>
      <c r="J1547" s="17"/>
      <c r="K1547" s="17"/>
      <c r="L1547" s="17"/>
      <c r="M1547" s="17"/>
      <c r="N1547" s="17"/>
      <c r="O1547" s="17"/>
      <c r="P1547" s="17"/>
      <c r="Q1547" s="17"/>
      <c r="R1547" s="17"/>
    </row>
    <row r="1548" spans="2:18" x14ac:dyDescent="0.3">
      <c r="B1548" s="24" t="s">
        <v>49</v>
      </c>
      <c r="C1548" s="17"/>
      <c r="D1548" s="17"/>
      <c r="E1548" s="17"/>
      <c r="F1548" s="17"/>
      <c r="G1548" s="17"/>
      <c r="H1548" s="17"/>
      <c r="I1548" s="17"/>
      <c r="J1548" s="17"/>
      <c r="K1548" s="17"/>
      <c r="L1548" s="17"/>
      <c r="M1548" s="17"/>
      <c r="N1548" s="17"/>
      <c r="O1548" s="17"/>
      <c r="P1548" s="17"/>
      <c r="Q1548" s="17"/>
      <c r="R1548" s="17"/>
    </row>
    <row r="1549" spans="2:18" x14ac:dyDescent="0.3">
      <c r="B1549" t="s">
        <v>372</v>
      </c>
      <c r="C1549" s="17">
        <v>0.35402454641020198</v>
      </c>
      <c r="D1549" s="17">
        <v>0.34747962709584501</v>
      </c>
      <c r="E1549" s="17">
        <v>0.36042187851131102</v>
      </c>
      <c r="F1549" s="17"/>
      <c r="G1549" s="17">
        <v>0.26857442733922898</v>
      </c>
      <c r="H1549" s="17">
        <v>0.33864291617079001</v>
      </c>
      <c r="I1549" s="17">
        <v>0.37928788452184298</v>
      </c>
      <c r="J1549" s="17">
        <v>0.35705843455453101</v>
      </c>
      <c r="K1549" s="17">
        <v>0.371030931120441</v>
      </c>
      <c r="L1549" s="17">
        <v>0.38861048627688399</v>
      </c>
      <c r="M1549" s="17"/>
      <c r="N1549" s="17">
        <v>0.341356816119393</v>
      </c>
      <c r="O1549" s="17">
        <v>0.310988291602524</v>
      </c>
      <c r="P1549" s="17">
        <v>0.38902339492159199</v>
      </c>
      <c r="Q1549" s="17">
        <v>0.41222504287283002</v>
      </c>
      <c r="R1549" s="17">
        <v>0.41479603948987298</v>
      </c>
    </row>
    <row r="1550" spans="2:18" x14ac:dyDescent="0.3">
      <c r="B1550" t="s">
        <v>373</v>
      </c>
      <c r="C1550" s="17">
        <v>0.47614956865074898</v>
      </c>
      <c r="D1550" s="17">
        <v>0.46630630168166098</v>
      </c>
      <c r="E1550" s="17">
        <v>0.48577087102845601</v>
      </c>
      <c r="F1550" s="17"/>
      <c r="G1550" s="17">
        <v>0.46524191364004203</v>
      </c>
      <c r="H1550" s="17">
        <v>0.54150925920317905</v>
      </c>
      <c r="I1550" s="17">
        <v>0.47683161230936399</v>
      </c>
      <c r="J1550" s="17">
        <v>0.48636420321672802</v>
      </c>
      <c r="K1550" s="17">
        <v>0.45528937950161302</v>
      </c>
      <c r="L1550" s="17">
        <v>0.43530074427913001</v>
      </c>
      <c r="M1550" s="17"/>
      <c r="N1550" s="17">
        <v>0.480304531325352</v>
      </c>
      <c r="O1550" s="17">
        <v>0.49011163154617199</v>
      </c>
      <c r="P1550" s="17">
        <v>0.48594590288285799</v>
      </c>
      <c r="Q1550" s="17">
        <v>0.45083888956928803</v>
      </c>
      <c r="R1550" s="17">
        <v>0.466595638193674</v>
      </c>
    </row>
    <row r="1551" spans="2:18" x14ac:dyDescent="0.3">
      <c r="B1551" t="s">
        <v>374</v>
      </c>
      <c r="C1551" s="17">
        <v>0.127177666054378</v>
      </c>
      <c r="D1551" s="17">
        <v>0.13905532332895101</v>
      </c>
      <c r="E1551" s="17">
        <v>0.115567848649615</v>
      </c>
      <c r="F1551" s="17"/>
      <c r="G1551" s="17">
        <v>0.18426522803376699</v>
      </c>
      <c r="H1551" s="17">
        <v>8.9802367206821901E-2</v>
      </c>
      <c r="I1551" s="17">
        <v>0.113389475635574</v>
      </c>
      <c r="J1551" s="17">
        <v>0.10579359791104199</v>
      </c>
      <c r="K1551" s="17">
        <v>0.14147235346804399</v>
      </c>
      <c r="L1551" s="17">
        <v>0.13888437528815401</v>
      </c>
      <c r="M1551" s="17"/>
      <c r="N1551" s="17">
        <v>0.13066006100010699</v>
      </c>
      <c r="O1551" s="17">
        <v>0.15344854009762701</v>
      </c>
      <c r="P1551" s="17">
        <v>9.7875939895959496E-2</v>
      </c>
      <c r="Q1551" s="17">
        <v>0.10508945984595</v>
      </c>
      <c r="R1551" s="17">
        <v>8.8673584946875703E-2</v>
      </c>
    </row>
    <row r="1552" spans="2:18" x14ac:dyDescent="0.3">
      <c r="B1552" t="s">
        <v>375</v>
      </c>
      <c r="C1552" s="17">
        <v>2.2809141682231499E-2</v>
      </c>
      <c r="D1552" s="17">
        <v>2.61383167926462E-2</v>
      </c>
      <c r="E1552" s="17">
        <v>1.9555039105695698E-2</v>
      </c>
      <c r="F1552" s="17"/>
      <c r="G1552" s="17">
        <v>5.3970216878758498E-2</v>
      </c>
      <c r="H1552" s="17">
        <v>1.81451656315504E-2</v>
      </c>
      <c r="I1552" s="17">
        <v>1.5263403647835801E-2</v>
      </c>
      <c r="J1552" s="17">
        <v>2.5419119287821899E-2</v>
      </c>
      <c r="K1552" s="17">
        <v>0</v>
      </c>
      <c r="L1552" s="17">
        <v>2.53406399069337E-2</v>
      </c>
      <c r="M1552" s="17"/>
      <c r="N1552" s="17">
        <v>1.7911867690749601E-2</v>
      </c>
      <c r="O1552" s="17">
        <v>3.0177093616060701E-2</v>
      </c>
      <c r="P1552" s="17">
        <v>1.6413544224370299E-2</v>
      </c>
      <c r="Q1552" s="17">
        <v>1.9979925926735399E-2</v>
      </c>
      <c r="R1552" s="17">
        <v>0</v>
      </c>
    </row>
    <row r="1553" spans="2:18" x14ac:dyDescent="0.3">
      <c r="B1553" t="s">
        <v>376</v>
      </c>
      <c r="C1553" s="17">
        <v>8.5268790328842207E-3</v>
      </c>
      <c r="D1553" s="17">
        <v>9.2629031318167392E-3</v>
      </c>
      <c r="E1553" s="17">
        <v>7.8074521967180597E-3</v>
      </c>
      <c r="F1553" s="17"/>
      <c r="G1553" s="17">
        <v>1.70062876098644E-2</v>
      </c>
      <c r="H1553" s="17">
        <v>8.6922195305723007E-3</v>
      </c>
      <c r="I1553" s="17">
        <v>9.6266460497194898E-3</v>
      </c>
      <c r="J1553" s="17">
        <v>2.9418421543212598E-3</v>
      </c>
      <c r="K1553" s="17">
        <v>1.09429030241316E-2</v>
      </c>
      <c r="L1553" s="17">
        <v>4.8198751228466803E-3</v>
      </c>
      <c r="M1553" s="17"/>
      <c r="N1553" s="17">
        <v>1.17245128368225E-2</v>
      </c>
      <c r="O1553" s="17">
        <v>6.4013061799562E-3</v>
      </c>
      <c r="P1553" s="17">
        <v>5.4211059695875898E-3</v>
      </c>
      <c r="Q1553" s="17">
        <v>8.0478956082842903E-3</v>
      </c>
      <c r="R1553" s="17">
        <v>0</v>
      </c>
    </row>
    <row r="1554" spans="2:18" x14ac:dyDescent="0.3">
      <c r="B1554" t="s">
        <v>73</v>
      </c>
      <c r="C1554" s="17">
        <v>1.13121981695563E-2</v>
      </c>
      <c r="D1554" s="17">
        <v>1.1757527969081E-2</v>
      </c>
      <c r="E1554" s="17">
        <v>1.08769105082051E-2</v>
      </c>
      <c r="F1554" s="17"/>
      <c r="G1554" s="17">
        <v>1.09419264983391E-2</v>
      </c>
      <c r="H1554" s="17">
        <v>3.20807225708662E-3</v>
      </c>
      <c r="I1554" s="17">
        <v>5.6009778356637101E-3</v>
      </c>
      <c r="J1554" s="17">
        <v>2.2422802875555599E-2</v>
      </c>
      <c r="K1554" s="17">
        <v>2.12644328857702E-2</v>
      </c>
      <c r="L1554" s="17">
        <v>7.0438791260517197E-3</v>
      </c>
      <c r="M1554" s="17"/>
      <c r="N1554" s="17">
        <v>1.8042211027575802E-2</v>
      </c>
      <c r="O1554" s="17">
        <v>8.8731369576597798E-3</v>
      </c>
      <c r="P1554" s="17">
        <v>5.3201121056316797E-3</v>
      </c>
      <c r="Q1554" s="17">
        <v>3.8187861769117099E-3</v>
      </c>
      <c r="R1554" s="17">
        <v>2.9934737369577798E-2</v>
      </c>
    </row>
    <row r="1555" spans="2:18" x14ac:dyDescent="0.3">
      <c r="B1555" t="s">
        <v>377</v>
      </c>
      <c r="C1555" s="17">
        <v>0.83017411506094996</v>
      </c>
      <c r="D1555" s="17">
        <v>0.813785928777506</v>
      </c>
      <c r="E1555" s="17">
        <v>0.84619274953976698</v>
      </c>
      <c r="F1555" s="17"/>
      <c r="G1555" s="17">
        <v>0.73381634097927095</v>
      </c>
      <c r="H1555" s="17">
        <v>0.88015217537396895</v>
      </c>
      <c r="I1555" s="17">
        <v>0.85611949683120703</v>
      </c>
      <c r="J1555" s="17">
        <v>0.84342263777125903</v>
      </c>
      <c r="K1555" s="17">
        <v>0.82632031062205402</v>
      </c>
      <c r="L1555" s="17">
        <v>0.82391123055601301</v>
      </c>
      <c r="M1555" s="17"/>
      <c r="N1555" s="17">
        <v>0.82166134744474495</v>
      </c>
      <c r="O1555" s="17">
        <v>0.80109992314869605</v>
      </c>
      <c r="P1555" s="17">
        <v>0.87496929780445099</v>
      </c>
      <c r="Q1555" s="17">
        <v>0.86306393244211799</v>
      </c>
      <c r="R1555" s="17">
        <v>0.88139167768354698</v>
      </c>
    </row>
    <row r="1556" spans="2:18" x14ac:dyDescent="0.3">
      <c r="B1556" t="s">
        <v>378</v>
      </c>
      <c r="C1556" s="17">
        <v>3.1336020715115702E-2</v>
      </c>
      <c r="D1556" s="17">
        <v>3.54012199244629E-2</v>
      </c>
      <c r="E1556" s="17">
        <v>2.7362491302413701E-2</v>
      </c>
      <c r="F1556" s="17"/>
      <c r="G1556" s="17">
        <v>7.0976504488622902E-2</v>
      </c>
      <c r="H1556" s="17">
        <v>2.6837385162122699E-2</v>
      </c>
      <c r="I1556" s="17">
        <v>2.4890049697555299E-2</v>
      </c>
      <c r="J1556" s="17">
        <v>2.8360961442143201E-2</v>
      </c>
      <c r="K1556" s="17">
        <v>1.09429030241316E-2</v>
      </c>
      <c r="L1556" s="17">
        <v>3.0160515029780399E-2</v>
      </c>
      <c r="M1556" s="17"/>
      <c r="N1556" s="17">
        <v>2.9636380527572101E-2</v>
      </c>
      <c r="O1556" s="17">
        <v>3.6578399796016903E-2</v>
      </c>
      <c r="P1556" s="17">
        <v>2.1834650193957899E-2</v>
      </c>
      <c r="Q1556" s="17">
        <v>2.80278215350197E-2</v>
      </c>
      <c r="R1556" s="17">
        <v>0</v>
      </c>
    </row>
    <row r="1557" spans="2:18" hidden="1" x14ac:dyDescent="0.3">
      <c r="B1557" t="s">
        <v>345</v>
      </c>
      <c r="C1557" s="17">
        <v>0.79883809434583497</v>
      </c>
      <c r="D1557" s="17">
        <v>0.77838470885304301</v>
      </c>
      <c r="E1557" s="17">
        <v>0.818830258237353</v>
      </c>
      <c r="F1557" s="17"/>
      <c r="G1557" s="17">
        <v>0.66283983649064804</v>
      </c>
      <c r="H1557" s="17">
        <v>0.85331479021184597</v>
      </c>
      <c r="I1557" s="17">
        <v>0.83122944713365199</v>
      </c>
      <c r="J1557" s="17">
        <v>0.81506167632911597</v>
      </c>
      <c r="K1557" s="17">
        <v>0.81537740759792299</v>
      </c>
      <c r="L1557" s="17">
        <v>0.793750715526233</v>
      </c>
      <c r="M1557" s="17"/>
      <c r="N1557" s="17">
        <v>0.79202496691717295</v>
      </c>
      <c r="O1557" s="17">
        <v>0.76452152335267898</v>
      </c>
      <c r="P1557" s="17">
        <v>0.85313464761049296</v>
      </c>
      <c r="Q1557" s="17">
        <v>0.83503611090709795</v>
      </c>
      <c r="R1557" s="17">
        <v>0.88139167768354698</v>
      </c>
    </row>
    <row r="1558" spans="2:18" x14ac:dyDescent="0.3">
      <c r="C1558" s="17"/>
      <c r="D1558" s="17"/>
      <c r="E1558" s="17"/>
      <c r="F1558" s="17"/>
      <c r="G1558" s="17"/>
      <c r="H1558" s="17"/>
      <c r="I1558" s="17"/>
      <c r="J1558" s="17"/>
      <c r="K1558" s="17"/>
      <c r="L1558" s="17"/>
      <c r="M1558" s="17"/>
      <c r="N1558" s="17"/>
      <c r="O1558" s="17"/>
      <c r="P1558" s="17"/>
      <c r="Q1558" s="17"/>
      <c r="R1558" s="17"/>
    </row>
    <row r="1559" spans="2:18" x14ac:dyDescent="0.3">
      <c r="B1559" s="6" t="s">
        <v>490</v>
      </c>
      <c r="C1559" s="17"/>
      <c r="D1559" s="17"/>
      <c r="E1559" s="17"/>
      <c r="F1559" s="17"/>
      <c r="G1559" s="17"/>
      <c r="H1559" s="17"/>
      <c r="I1559" s="17"/>
      <c r="J1559" s="17"/>
      <c r="K1559" s="17"/>
      <c r="L1559" s="17"/>
      <c r="M1559" s="17"/>
      <c r="N1559" s="17"/>
      <c r="O1559" s="17"/>
      <c r="P1559" s="17"/>
      <c r="Q1559" s="17"/>
      <c r="R1559" s="17"/>
    </row>
    <row r="1560" spans="2:18" x14ac:dyDescent="0.3">
      <c r="B1560" s="24" t="s">
        <v>49</v>
      </c>
      <c r="C1560" s="17"/>
      <c r="D1560" s="17"/>
      <c r="E1560" s="17"/>
      <c r="F1560" s="17"/>
      <c r="G1560" s="17"/>
      <c r="H1560" s="17"/>
      <c r="I1560" s="17"/>
      <c r="J1560" s="17"/>
      <c r="K1560" s="17"/>
      <c r="L1560" s="17"/>
      <c r="M1560" s="17"/>
      <c r="N1560" s="17"/>
      <c r="O1560" s="17"/>
      <c r="P1560" s="17"/>
      <c r="Q1560" s="17"/>
      <c r="R1560" s="17"/>
    </row>
    <row r="1561" spans="2:18" x14ac:dyDescent="0.3">
      <c r="B1561" t="s">
        <v>372</v>
      </c>
      <c r="C1561" s="17">
        <v>0.27407199583745501</v>
      </c>
      <c r="D1561" s="17">
        <v>0.287775157988299</v>
      </c>
      <c r="E1561" s="17">
        <v>0.26067783849131498</v>
      </c>
      <c r="F1561" s="17"/>
      <c r="G1561" s="17">
        <v>0.206038051179913</v>
      </c>
      <c r="H1561" s="17">
        <v>0.29718128283791001</v>
      </c>
      <c r="I1561" s="17">
        <v>0.331893314190916</v>
      </c>
      <c r="J1561" s="17">
        <v>0.25358333440802</v>
      </c>
      <c r="K1561" s="17">
        <v>0.2732419058303</v>
      </c>
      <c r="L1561" s="17">
        <v>0.27050751509675097</v>
      </c>
      <c r="M1561" s="17"/>
      <c r="N1561" s="17">
        <v>0.28025737392474498</v>
      </c>
      <c r="O1561" s="17">
        <v>0.239419364987567</v>
      </c>
      <c r="P1561" s="17">
        <v>0.28905153159237901</v>
      </c>
      <c r="Q1561" s="17">
        <v>0.33383351354336499</v>
      </c>
      <c r="R1561" s="17">
        <v>0.32394306757276897</v>
      </c>
    </row>
    <row r="1562" spans="2:18" x14ac:dyDescent="0.3">
      <c r="B1562" t="s">
        <v>373</v>
      </c>
      <c r="C1562" s="17">
        <v>0.48311193498285399</v>
      </c>
      <c r="D1562" s="17">
        <v>0.46481813642257302</v>
      </c>
      <c r="E1562" s="17">
        <v>0.50099321039050904</v>
      </c>
      <c r="F1562" s="17"/>
      <c r="G1562" s="17">
        <v>0.51169674145187005</v>
      </c>
      <c r="H1562" s="17">
        <v>0.50536484977449603</v>
      </c>
      <c r="I1562" s="17">
        <v>0.43978537580266103</v>
      </c>
      <c r="J1562" s="17">
        <v>0.49349338261940101</v>
      </c>
      <c r="K1562" s="17">
        <v>0.49540282296336402</v>
      </c>
      <c r="L1562" s="17">
        <v>0.46459233529704003</v>
      </c>
      <c r="M1562" s="17"/>
      <c r="N1562" s="17">
        <v>0.48110559746599901</v>
      </c>
      <c r="O1562" s="17">
        <v>0.465119106200515</v>
      </c>
      <c r="P1562" s="17">
        <v>0.50435783797210998</v>
      </c>
      <c r="Q1562" s="17">
        <v>0.49291275043100202</v>
      </c>
      <c r="R1562" s="17">
        <v>0.52670397552165504</v>
      </c>
    </row>
    <row r="1563" spans="2:18" x14ac:dyDescent="0.3">
      <c r="B1563" t="s">
        <v>374</v>
      </c>
      <c r="C1563" s="17">
        <v>0.18428343404602299</v>
      </c>
      <c r="D1563" s="17">
        <v>0.193974041547401</v>
      </c>
      <c r="E1563" s="17">
        <v>0.17481134868175899</v>
      </c>
      <c r="F1563" s="17"/>
      <c r="G1563" s="17">
        <v>0.19906077272373601</v>
      </c>
      <c r="H1563" s="17">
        <v>0.15409466922551801</v>
      </c>
      <c r="I1563" s="17">
        <v>0.17628899876533699</v>
      </c>
      <c r="J1563" s="17">
        <v>0.19234881739074999</v>
      </c>
      <c r="K1563" s="17">
        <v>0.159489641174308</v>
      </c>
      <c r="L1563" s="17">
        <v>0.215680074270588</v>
      </c>
      <c r="M1563" s="17"/>
      <c r="N1563" s="17">
        <v>0.18314745262482199</v>
      </c>
      <c r="O1563" s="17">
        <v>0.21111127992628101</v>
      </c>
      <c r="P1563" s="17">
        <v>0.157430072007328</v>
      </c>
      <c r="Q1563" s="17">
        <v>0.13586855641708101</v>
      </c>
      <c r="R1563" s="17">
        <v>0.116130867070021</v>
      </c>
    </row>
    <row r="1564" spans="2:18" x14ac:dyDescent="0.3">
      <c r="B1564" t="s">
        <v>375</v>
      </c>
      <c r="C1564" s="17">
        <v>2.6550107152476798E-2</v>
      </c>
      <c r="D1564" s="17">
        <v>2.6100394815754099E-2</v>
      </c>
      <c r="E1564" s="17">
        <v>2.6989678525292601E-2</v>
      </c>
      <c r="F1564" s="17"/>
      <c r="G1564" s="17">
        <v>5.5555594190840801E-2</v>
      </c>
      <c r="H1564" s="17">
        <v>2.0104075157151902E-2</v>
      </c>
      <c r="I1564" s="17">
        <v>2.16458481711874E-2</v>
      </c>
      <c r="J1564" s="17">
        <v>2.8551429313595101E-2</v>
      </c>
      <c r="K1564" s="17">
        <v>2.48310894241477E-2</v>
      </c>
      <c r="L1564" s="17">
        <v>1.6123710619550299E-2</v>
      </c>
      <c r="M1564" s="17"/>
      <c r="N1564" s="17">
        <v>2.05927261161746E-2</v>
      </c>
      <c r="O1564" s="17">
        <v>3.5359603933339701E-2</v>
      </c>
      <c r="P1564" s="17">
        <v>2.51369718048184E-2</v>
      </c>
      <c r="Q1564" s="17">
        <v>3.2959024450970098E-2</v>
      </c>
      <c r="R1564" s="17">
        <v>0</v>
      </c>
    </row>
    <row r="1565" spans="2:18" x14ac:dyDescent="0.3">
      <c r="B1565" t="s">
        <v>376</v>
      </c>
      <c r="C1565" s="17">
        <v>8.6331944044770997E-3</v>
      </c>
      <c r="D1565" s="17">
        <v>1.0385394595136399E-2</v>
      </c>
      <c r="E1565" s="17">
        <v>6.9205061360847397E-3</v>
      </c>
      <c r="F1565" s="17"/>
      <c r="G1565" s="17">
        <v>1.03871666735672E-2</v>
      </c>
      <c r="H1565" s="17">
        <v>9.2499792530500793E-3</v>
      </c>
      <c r="I1565" s="17">
        <v>9.5919634701970204E-3</v>
      </c>
      <c r="J1565" s="17">
        <v>5.7212002212126403E-3</v>
      </c>
      <c r="K1565" s="17">
        <v>1.04663679514465E-2</v>
      </c>
      <c r="L1565" s="17">
        <v>7.3336113663402501E-3</v>
      </c>
      <c r="M1565" s="17"/>
      <c r="N1565" s="17">
        <v>7.3490153856878701E-3</v>
      </c>
      <c r="O1565" s="17">
        <v>1.51819665915523E-2</v>
      </c>
      <c r="P1565" s="17">
        <v>7.4882236713529598E-3</v>
      </c>
      <c r="Q1565" s="17">
        <v>0</v>
      </c>
      <c r="R1565" s="17">
        <v>0</v>
      </c>
    </row>
    <row r="1566" spans="2:18" x14ac:dyDescent="0.3">
      <c r="B1566" t="s">
        <v>73</v>
      </c>
      <c r="C1566" s="17">
        <v>2.3349333576714201E-2</v>
      </c>
      <c r="D1566" s="17">
        <v>1.6946874630836498E-2</v>
      </c>
      <c r="E1566" s="17">
        <v>2.9607417775040001E-2</v>
      </c>
      <c r="F1566" s="17"/>
      <c r="G1566" s="17">
        <v>1.72616737800723E-2</v>
      </c>
      <c r="H1566" s="17">
        <v>1.40051437518746E-2</v>
      </c>
      <c r="I1566" s="17">
        <v>2.0794499599702101E-2</v>
      </c>
      <c r="J1566" s="17">
        <v>2.63018360470216E-2</v>
      </c>
      <c r="K1566" s="17">
        <v>3.6568172656433598E-2</v>
      </c>
      <c r="L1566" s="17">
        <v>2.5762753349730001E-2</v>
      </c>
      <c r="M1566" s="17"/>
      <c r="N1566" s="17">
        <v>2.7547834482571001E-2</v>
      </c>
      <c r="O1566" s="17">
        <v>3.38086783607447E-2</v>
      </c>
      <c r="P1566" s="17">
        <v>1.65353629520105E-2</v>
      </c>
      <c r="Q1566" s="17">
        <v>4.4261551575821099E-3</v>
      </c>
      <c r="R1566" s="17">
        <v>3.3222089835555003E-2</v>
      </c>
    </row>
    <row r="1567" spans="2:18" x14ac:dyDescent="0.3">
      <c r="B1567" t="s">
        <v>377</v>
      </c>
      <c r="C1567" s="17">
        <v>0.75718393082030899</v>
      </c>
      <c r="D1567" s="17">
        <v>0.75259329441087197</v>
      </c>
      <c r="E1567" s="17">
        <v>0.76167104888182402</v>
      </c>
      <c r="F1567" s="17"/>
      <c r="G1567" s="17">
        <v>0.71773479263178297</v>
      </c>
      <c r="H1567" s="17">
        <v>0.80254613261240604</v>
      </c>
      <c r="I1567" s="17">
        <v>0.77167868999357703</v>
      </c>
      <c r="J1567" s="17">
        <v>0.74707671702742096</v>
      </c>
      <c r="K1567" s="17">
        <v>0.76864472879366397</v>
      </c>
      <c r="L1567" s="17">
        <v>0.735099850393791</v>
      </c>
      <c r="M1567" s="17"/>
      <c r="N1567" s="17">
        <v>0.76136297139074505</v>
      </c>
      <c r="O1567" s="17">
        <v>0.70453847118808299</v>
      </c>
      <c r="P1567" s="17">
        <v>0.79340936956449004</v>
      </c>
      <c r="Q1567" s="17">
        <v>0.82674626397436701</v>
      </c>
      <c r="R1567" s="17">
        <v>0.85064704309442396</v>
      </c>
    </row>
    <row r="1568" spans="2:18" x14ac:dyDescent="0.3">
      <c r="B1568" t="s">
        <v>378</v>
      </c>
      <c r="C1568" s="17">
        <v>3.51833015569539E-2</v>
      </c>
      <c r="D1568" s="17">
        <v>3.64857894108905E-2</v>
      </c>
      <c r="E1568" s="17">
        <v>3.39101846613774E-2</v>
      </c>
      <c r="F1568" s="17"/>
      <c r="G1568" s="17">
        <v>6.5942760864408104E-2</v>
      </c>
      <c r="H1568" s="17">
        <v>2.9354054410201998E-2</v>
      </c>
      <c r="I1568" s="17">
        <v>3.1237811641384401E-2</v>
      </c>
      <c r="J1568" s="17">
        <v>3.4272629534807801E-2</v>
      </c>
      <c r="K1568" s="17">
        <v>3.5297457375594199E-2</v>
      </c>
      <c r="L1568" s="17">
        <v>2.3457321985890501E-2</v>
      </c>
      <c r="M1568" s="17"/>
      <c r="N1568" s="17">
        <v>2.7941741501862499E-2</v>
      </c>
      <c r="O1568" s="17">
        <v>5.0541570524891999E-2</v>
      </c>
      <c r="P1568" s="17">
        <v>3.2625195476171397E-2</v>
      </c>
      <c r="Q1568" s="17">
        <v>3.2959024450970098E-2</v>
      </c>
      <c r="R1568" s="17">
        <v>0</v>
      </c>
    </row>
    <row r="1569" spans="2:18" hidden="1" x14ac:dyDescent="0.3">
      <c r="B1569" t="s">
        <v>345</v>
      </c>
      <c r="C1569" s="17">
        <v>0.72200062926335495</v>
      </c>
      <c r="D1569" s="17">
        <v>0.71610750499998099</v>
      </c>
      <c r="E1569" s="17">
        <v>0.72776086422044695</v>
      </c>
      <c r="F1569" s="17"/>
      <c r="G1569" s="17">
        <v>0.65179203176737499</v>
      </c>
      <c r="H1569" s="17">
        <v>0.77319207820220404</v>
      </c>
      <c r="I1569" s="17">
        <v>0.74044087835219197</v>
      </c>
      <c r="J1569" s="17">
        <v>0.71280408749261304</v>
      </c>
      <c r="K1569" s="17">
        <v>0.73334727141806999</v>
      </c>
      <c r="L1569" s="17">
        <v>0.71164252840790099</v>
      </c>
      <c r="M1569" s="17"/>
      <c r="N1569" s="17">
        <v>0.73342122988888203</v>
      </c>
      <c r="O1569" s="17">
        <v>0.65399690066319105</v>
      </c>
      <c r="P1569" s="17">
        <v>0.760784174088318</v>
      </c>
      <c r="Q1569" s="17">
        <v>0.79378723952339703</v>
      </c>
      <c r="R1569" s="17">
        <v>0.85064704309442396</v>
      </c>
    </row>
    <row r="1570" spans="2:18" x14ac:dyDescent="0.3">
      <c r="C1570" s="17"/>
      <c r="D1570" s="17"/>
      <c r="E1570" s="17"/>
      <c r="F1570" s="17"/>
      <c r="G1570" s="17"/>
      <c r="H1570" s="17"/>
      <c r="I1570" s="17"/>
      <c r="J1570" s="17"/>
      <c r="K1570" s="17"/>
      <c r="L1570" s="17"/>
      <c r="M1570" s="17"/>
      <c r="N1570" s="17"/>
      <c r="O1570" s="17"/>
      <c r="P1570" s="17"/>
      <c r="Q1570" s="17"/>
      <c r="R1570" s="17"/>
    </row>
    <row r="1571" spans="2:18" x14ac:dyDescent="0.3">
      <c r="B1571" s="6" t="s">
        <v>491</v>
      </c>
      <c r="C1571" s="17"/>
      <c r="D1571" s="17"/>
      <c r="E1571" s="17"/>
      <c r="F1571" s="17"/>
      <c r="G1571" s="17"/>
      <c r="H1571" s="17"/>
      <c r="I1571" s="17"/>
      <c r="J1571" s="17"/>
      <c r="K1571" s="17"/>
      <c r="L1571" s="17"/>
      <c r="M1571" s="17"/>
      <c r="N1571" s="17"/>
      <c r="O1571" s="17"/>
      <c r="P1571" s="17"/>
      <c r="Q1571" s="17"/>
      <c r="R1571" s="17"/>
    </row>
    <row r="1572" spans="2:18" x14ac:dyDescent="0.3">
      <c r="B1572" s="24" t="s">
        <v>49</v>
      </c>
      <c r="C1572" s="17"/>
      <c r="D1572" s="17"/>
      <c r="E1572" s="17"/>
      <c r="F1572" s="17"/>
      <c r="G1572" s="17"/>
      <c r="H1572" s="17"/>
      <c r="I1572" s="17"/>
      <c r="J1572" s="17"/>
      <c r="K1572" s="17"/>
      <c r="L1572" s="17"/>
      <c r="M1572" s="17"/>
      <c r="N1572" s="17"/>
      <c r="O1572" s="17"/>
      <c r="P1572" s="17"/>
      <c r="Q1572" s="17"/>
      <c r="R1572" s="17"/>
    </row>
    <row r="1573" spans="2:18" x14ac:dyDescent="0.3">
      <c r="B1573" t="s">
        <v>372</v>
      </c>
      <c r="C1573" s="17">
        <v>0.33740025248483602</v>
      </c>
      <c r="D1573" s="17">
        <v>0.331358217625639</v>
      </c>
      <c r="E1573" s="17">
        <v>0.34330604012013499</v>
      </c>
      <c r="F1573" s="17"/>
      <c r="G1573" s="17">
        <v>0.25371775266076801</v>
      </c>
      <c r="H1573" s="17">
        <v>0.33939921228554698</v>
      </c>
      <c r="I1573" s="17">
        <v>0.36136192106890302</v>
      </c>
      <c r="J1573" s="17">
        <v>0.35345944134405499</v>
      </c>
      <c r="K1573" s="17">
        <v>0.372487630470269</v>
      </c>
      <c r="L1573" s="17">
        <v>0.33494391640939603</v>
      </c>
      <c r="M1573" s="17"/>
      <c r="N1573" s="17">
        <v>0.34404074849905703</v>
      </c>
      <c r="O1573" s="17">
        <v>0.30458039253506602</v>
      </c>
      <c r="P1573" s="17">
        <v>0.34759847658408299</v>
      </c>
      <c r="Q1573" s="17">
        <v>0.37704311866238399</v>
      </c>
      <c r="R1573" s="17">
        <v>0.35273460947940499</v>
      </c>
    </row>
    <row r="1574" spans="2:18" x14ac:dyDescent="0.3">
      <c r="B1574" t="s">
        <v>373</v>
      </c>
      <c r="C1574" s="17">
        <v>0.43063673863849</v>
      </c>
      <c r="D1574" s="17">
        <v>0.41669873013667902</v>
      </c>
      <c r="E1574" s="17">
        <v>0.44426044657612102</v>
      </c>
      <c r="F1574" s="17"/>
      <c r="G1574" s="17">
        <v>0.46293314950078002</v>
      </c>
      <c r="H1574" s="17">
        <v>0.44580539412780701</v>
      </c>
      <c r="I1574" s="17">
        <v>0.42868721231930401</v>
      </c>
      <c r="J1574" s="17">
        <v>0.42684485363812202</v>
      </c>
      <c r="K1574" s="17">
        <v>0.40670736061138602</v>
      </c>
      <c r="L1574" s="17">
        <v>0.41769653886227098</v>
      </c>
      <c r="M1574" s="17"/>
      <c r="N1574" s="17">
        <v>0.435901524333142</v>
      </c>
      <c r="O1574" s="17">
        <v>0.42600182273104298</v>
      </c>
      <c r="P1574" s="17">
        <v>0.44606225648765901</v>
      </c>
      <c r="Q1574" s="17">
        <v>0.44201432323123402</v>
      </c>
      <c r="R1574" s="17">
        <v>0.46932126035025801</v>
      </c>
    </row>
    <row r="1575" spans="2:18" x14ac:dyDescent="0.3">
      <c r="B1575" t="s">
        <v>374</v>
      </c>
      <c r="C1575" s="17">
        <v>0.190541509863105</v>
      </c>
      <c r="D1575" s="17">
        <v>0.204939791909761</v>
      </c>
      <c r="E1575" s="17">
        <v>0.17646790749862101</v>
      </c>
      <c r="F1575" s="17"/>
      <c r="G1575" s="17">
        <v>0.202786842980863</v>
      </c>
      <c r="H1575" s="17">
        <v>0.170360068505265</v>
      </c>
      <c r="I1575" s="17">
        <v>0.18018201428066999</v>
      </c>
      <c r="J1575" s="17">
        <v>0.18009849876329101</v>
      </c>
      <c r="K1575" s="17">
        <v>0.185562019812856</v>
      </c>
      <c r="L1575" s="17">
        <v>0.219161708637025</v>
      </c>
      <c r="M1575" s="17"/>
      <c r="N1575" s="17">
        <v>0.18113376891590699</v>
      </c>
      <c r="O1575" s="17">
        <v>0.22261337223273001</v>
      </c>
      <c r="P1575" s="17">
        <v>0.17747473127750299</v>
      </c>
      <c r="Q1575" s="17">
        <v>0.13320535169857201</v>
      </c>
      <c r="R1575" s="17">
        <v>0.11566551085113699</v>
      </c>
    </row>
    <row r="1576" spans="2:18" x14ac:dyDescent="0.3">
      <c r="B1576" t="s">
        <v>375</v>
      </c>
      <c r="C1576" s="17">
        <v>1.78409193156314E-2</v>
      </c>
      <c r="D1576" s="17">
        <v>2.8186524527059501E-2</v>
      </c>
      <c r="E1576" s="17">
        <v>7.7286063678943797E-3</v>
      </c>
      <c r="F1576" s="17"/>
      <c r="G1576" s="17">
        <v>3.82333248223828E-2</v>
      </c>
      <c r="H1576" s="17">
        <v>3.0489426825563999E-2</v>
      </c>
      <c r="I1576" s="17">
        <v>1.1973363713595401E-2</v>
      </c>
      <c r="J1576" s="17">
        <v>1.6789408034645001E-2</v>
      </c>
      <c r="K1576" s="17">
        <v>7.10457791310106E-3</v>
      </c>
      <c r="L1576" s="17">
        <v>6.9053353324970198E-3</v>
      </c>
      <c r="M1576" s="17"/>
      <c r="N1576" s="17">
        <v>1.6099559933628198E-2</v>
      </c>
      <c r="O1576" s="17">
        <v>1.9187711106609901E-2</v>
      </c>
      <c r="P1576" s="17">
        <v>9.0240496856857106E-3</v>
      </c>
      <c r="Q1576" s="17">
        <v>2.7787802499044601E-2</v>
      </c>
      <c r="R1576" s="17">
        <v>6.2278619319199403E-2</v>
      </c>
    </row>
    <row r="1577" spans="2:18" x14ac:dyDescent="0.3">
      <c r="B1577" t="s">
        <v>376</v>
      </c>
      <c r="C1577" s="17">
        <v>4.99649058496404E-3</v>
      </c>
      <c r="D1577" s="17">
        <v>5.20474154237862E-3</v>
      </c>
      <c r="E1577" s="17">
        <v>4.7929356638158997E-3</v>
      </c>
      <c r="F1577" s="17"/>
      <c r="G1577" s="17">
        <v>1.0589838866381601E-2</v>
      </c>
      <c r="H1577" s="17">
        <v>2.7819564139180898E-3</v>
      </c>
      <c r="I1577" s="17">
        <v>6.1017812534575498E-3</v>
      </c>
      <c r="J1577" s="17">
        <v>2.9418421543212598E-3</v>
      </c>
      <c r="K1577" s="17">
        <v>7.0971854127220802E-3</v>
      </c>
      <c r="L1577" s="17">
        <v>2.46379214590623E-3</v>
      </c>
      <c r="M1577" s="17"/>
      <c r="N1577" s="17">
        <v>2.3642998831213402E-3</v>
      </c>
      <c r="O1577" s="17">
        <v>2.3491526632016899E-3</v>
      </c>
      <c r="P1577" s="17">
        <v>8.8950710992295994E-3</v>
      </c>
      <c r="Q1577" s="17">
        <v>4.2741320706526399E-3</v>
      </c>
      <c r="R1577" s="17">
        <v>0</v>
      </c>
    </row>
    <row r="1578" spans="2:18" x14ac:dyDescent="0.3">
      <c r="B1578" t="s">
        <v>73</v>
      </c>
      <c r="C1578" s="17">
        <v>1.8584089112973299E-2</v>
      </c>
      <c r="D1578" s="17">
        <v>1.3611994258482101E-2</v>
      </c>
      <c r="E1578" s="17">
        <v>2.3444063773412498E-2</v>
      </c>
      <c r="F1578" s="17"/>
      <c r="G1578" s="17">
        <v>3.1739091168825097E-2</v>
      </c>
      <c r="H1578" s="17">
        <v>1.1163941841899699E-2</v>
      </c>
      <c r="I1578" s="17">
        <v>1.16937073640692E-2</v>
      </c>
      <c r="J1578" s="17">
        <v>1.9865956065566501E-2</v>
      </c>
      <c r="K1578" s="17">
        <v>2.10412257796663E-2</v>
      </c>
      <c r="L1578" s="17">
        <v>1.8828708612904199E-2</v>
      </c>
      <c r="M1578" s="17"/>
      <c r="N1578" s="17">
        <v>2.0460098435145201E-2</v>
      </c>
      <c r="O1578" s="17">
        <v>2.52675487313497E-2</v>
      </c>
      <c r="P1578" s="17">
        <v>1.09454148658402E-2</v>
      </c>
      <c r="Q1578" s="17">
        <v>1.5675271838113201E-2</v>
      </c>
      <c r="R1578" s="17">
        <v>0</v>
      </c>
    </row>
    <row r="1579" spans="2:18" x14ac:dyDescent="0.3">
      <c r="B1579" t="s">
        <v>377</v>
      </c>
      <c r="C1579" s="17">
        <v>0.76803699112332602</v>
      </c>
      <c r="D1579" s="17">
        <v>0.74805694776231901</v>
      </c>
      <c r="E1579" s="17">
        <v>0.78756648669625595</v>
      </c>
      <c r="F1579" s="17"/>
      <c r="G1579" s="17">
        <v>0.71665090216154803</v>
      </c>
      <c r="H1579" s="17">
        <v>0.78520460641335299</v>
      </c>
      <c r="I1579" s="17">
        <v>0.79004913338820804</v>
      </c>
      <c r="J1579" s="17">
        <v>0.78030429498217702</v>
      </c>
      <c r="K1579" s="17">
        <v>0.77919499108165502</v>
      </c>
      <c r="L1579" s="17">
        <v>0.75264045527166701</v>
      </c>
      <c r="M1579" s="17"/>
      <c r="N1579" s="17">
        <v>0.77994227283219897</v>
      </c>
      <c r="O1579" s="17">
        <v>0.730582215266109</v>
      </c>
      <c r="P1579" s="17">
        <v>0.79366073307174201</v>
      </c>
      <c r="Q1579" s="17">
        <v>0.81905744189361795</v>
      </c>
      <c r="R1579" s="17">
        <v>0.82205586982966405</v>
      </c>
    </row>
    <row r="1580" spans="2:18" x14ac:dyDescent="0.3">
      <c r="B1580" t="s">
        <v>378</v>
      </c>
      <c r="C1580" s="17">
        <v>2.28374099005954E-2</v>
      </c>
      <c r="D1580" s="17">
        <v>3.3391266069438097E-2</v>
      </c>
      <c r="E1580" s="17">
        <v>1.2521542031710299E-2</v>
      </c>
      <c r="F1580" s="17"/>
      <c r="G1580" s="17">
        <v>4.8823163688764402E-2</v>
      </c>
      <c r="H1580" s="17">
        <v>3.3271383239481998E-2</v>
      </c>
      <c r="I1580" s="17">
        <v>1.8075144967052901E-2</v>
      </c>
      <c r="J1580" s="17">
        <v>1.97312501889663E-2</v>
      </c>
      <c r="K1580" s="17">
        <v>1.42017633258231E-2</v>
      </c>
      <c r="L1580" s="17">
        <v>9.3691274784032594E-3</v>
      </c>
      <c r="M1580" s="17"/>
      <c r="N1580" s="17">
        <v>1.84638598167495E-2</v>
      </c>
      <c r="O1580" s="17">
        <v>2.15368637698116E-2</v>
      </c>
      <c r="P1580" s="17">
        <v>1.79191207849153E-2</v>
      </c>
      <c r="Q1580" s="17">
        <v>3.2061934569697199E-2</v>
      </c>
      <c r="R1580" s="17">
        <v>6.2278619319199403E-2</v>
      </c>
    </row>
    <row r="1581" spans="2:18" hidden="1" x14ac:dyDescent="0.3">
      <c r="B1581" t="s">
        <v>345</v>
      </c>
      <c r="C1581" s="17">
        <v>0.745199581222731</v>
      </c>
      <c r="D1581" s="17">
        <v>0.71466568169288003</v>
      </c>
      <c r="E1581" s="17">
        <v>0.77504494466454599</v>
      </c>
      <c r="F1581" s="17"/>
      <c r="G1581" s="17">
        <v>0.66782773847278298</v>
      </c>
      <c r="H1581" s="17">
        <v>0.75193322317387101</v>
      </c>
      <c r="I1581" s="17">
        <v>0.77197398842115506</v>
      </c>
      <c r="J1581" s="17">
        <v>0.76057304479320997</v>
      </c>
      <c r="K1581" s="17">
        <v>0.76499322775583101</v>
      </c>
      <c r="L1581" s="17">
        <v>0.74327132779326399</v>
      </c>
      <c r="M1581" s="17"/>
      <c r="N1581" s="17">
        <v>0.76147841301544905</v>
      </c>
      <c r="O1581" s="17">
        <v>0.70904535149629799</v>
      </c>
      <c r="P1581" s="17">
        <v>0.77574161228682703</v>
      </c>
      <c r="Q1581" s="17">
        <v>0.78699550732391998</v>
      </c>
      <c r="R1581" s="17">
        <v>0.75977725051046396</v>
      </c>
    </row>
    <row r="1582" spans="2:18" x14ac:dyDescent="0.3">
      <c r="C1582" s="17"/>
      <c r="D1582" s="17"/>
      <c r="E1582" s="17"/>
      <c r="F1582" s="17"/>
      <c r="G1582" s="17"/>
      <c r="H1582" s="17"/>
      <c r="I1582" s="17"/>
      <c r="J1582" s="17"/>
      <c r="K1582" s="17"/>
      <c r="L1582" s="17"/>
      <c r="M1582" s="17"/>
      <c r="N1582" s="17"/>
      <c r="O1582" s="17"/>
      <c r="P1582" s="17"/>
      <c r="Q1582" s="17"/>
      <c r="R1582" s="17"/>
    </row>
    <row r="1583" spans="2:18" x14ac:dyDescent="0.3">
      <c r="B1583" s="6" t="s">
        <v>492</v>
      </c>
      <c r="C1583" s="17"/>
      <c r="D1583" s="17"/>
      <c r="E1583" s="17"/>
      <c r="F1583" s="17"/>
      <c r="G1583" s="17"/>
      <c r="H1583" s="17"/>
      <c r="I1583" s="17"/>
      <c r="J1583" s="17"/>
      <c r="K1583" s="17"/>
      <c r="L1583" s="17"/>
      <c r="M1583" s="17"/>
      <c r="N1583" s="17"/>
      <c r="O1583" s="17"/>
      <c r="P1583" s="17"/>
      <c r="Q1583" s="17"/>
      <c r="R1583" s="17"/>
    </row>
    <row r="1584" spans="2:18" x14ac:dyDescent="0.3">
      <c r="B1584" s="24" t="s">
        <v>49</v>
      </c>
      <c r="C1584" s="17"/>
      <c r="D1584" s="17"/>
      <c r="E1584" s="17"/>
      <c r="F1584" s="17"/>
      <c r="G1584" s="17"/>
      <c r="H1584" s="17"/>
      <c r="I1584" s="17"/>
      <c r="J1584" s="17"/>
      <c r="K1584" s="17"/>
      <c r="L1584" s="17"/>
      <c r="M1584" s="17"/>
      <c r="N1584" s="17"/>
      <c r="O1584" s="17"/>
      <c r="P1584" s="17"/>
      <c r="Q1584" s="17"/>
      <c r="R1584" s="17"/>
    </row>
    <row r="1585" spans="2:18" x14ac:dyDescent="0.3">
      <c r="B1585" t="s">
        <v>372</v>
      </c>
      <c r="C1585" s="17">
        <v>0.2946155690649</v>
      </c>
      <c r="D1585" s="17">
        <v>0.29054180209997399</v>
      </c>
      <c r="E1585" s="17">
        <v>0.29859747303123102</v>
      </c>
      <c r="F1585" s="17"/>
      <c r="G1585" s="17">
        <v>0.22994609792930601</v>
      </c>
      <c r="H1585" s="17">
        <v>0.28120067907572499</v>
      </c>
      <c r="I1585" s="17">
        <v>0.349121331380705</v>
      </c>
      <c r="J1585" s="17">
        <v>0.29129620392160899</v>
      </c>
      <c r="K1585" s="17">
        <v>0.32602580903047901</v>
      </c>
      <c r="L1585" s="17">
        <v>0.28556919183948198</v>
      </c>
      <c r="M1585" s="17"/>
      <c r="N1585" s="17">
        <v>0.26445170742492902</v>
      </c>
      <c r="O1585" s="17">
        <v>0.26785011278186999</v>
      </c>
      <c r="P1585" s="17">
        <v>0.32461690232655399</v>
      </c>
      <c r="Q1585" s="17">
        <v>0.33811023843367199</v>
      </c>
      <c r="R1585" s="17">
        <v>0.35130163735379</v>
      </c>
    </row>
    <row r="1586" spans="2:18" x14ac:dyDescent="0.3">
      <c r="B1586" t="s">
        <v>373</v>
      </c>
      <c r="C1586" s="17">
        <v>0.45133619551250997</v>
      </c>
      <c r="D1586" s="17">
        <v>0.43740669027589202</v>
      </c>
      <c r="E1586" s="17">
        <v>0.46495159193264801</v>
      </c>
      <c r="F1586" s="17"/>
      <c r="G1586" s="17">
        <v>0.47519687518415299</v>
      </c>
      <c r="H1586" s="17">
        <v>0.52311188797792896</v>
      </c>
      <c r="I1586" s="17">
        <v>0.41554222699191401</v>
      </c>
      <c r="J1586" s="17">
        <v>0.46516210461694701</v>
      </c>
      <c r="K1586" s="17">
        <v>0.399745535437521</v>
      </c>
      <c r="L1586" s="17">
        <v>0.42965127162781203</v>
      </c>
      <c r="M1586" s="17"/>
      <c r="N1586" s="17">
        <v>0.46864023059230703</v>
      </c>
      <c r="O1586" s="17">
        <v>0.41758959355303099</v>
      </c>
      <c r="P1586" s="17">
        <v>0.46936321921256702</v>
      </c>
      <c r="Q1586" s="17">
        <v>0.491618625590313</v>
      </c>
      <c r="R1586" s="17">
        <v>0.43330470290003698</v>
      </c>
    </row>
    <row r="1587" spans="2:18" x14ac:dyDescent="0.3">
      <c r="B1587" t="s">
        <v>374</v>
      </c>
      <c r="C1587" s="17">
        <v>0.19366828869248301</v>
      </c>
      <c r="D1587" s="17">
        <v>0.207666834011562</v>
      </c>
      <c r="E1587" s="17">
        <v>0.17998540903617899</v>
      </c>
      <c r="F1587" s="17"/>
      <c r="G1587" s="17">
        <v>0.215814949688134</v>
      </c>
      <c r="H1587" s="17">
        <v>0.14189874656321699</v>
      </c>
      <c r="I1587" s="17">
        <v>0.17498972556033299</v>
      </c>
      <c r="J1587" s="17">
        <v>0.188493148030694</v>
      </c>
      <c r="K1587" s="17">
        <v>0.20101563689513799</v>
      </c>
      <c r="L1587" s="17">
        <v>0.235632523981266</v>
      </c>
      <c r="M1587" s="17"/>
      <c r="N1587" s="17">
        <v>0.20498308402340301</v>
      </c>
      <c r="O1587" s="17">
        <v>0.25475397587218501</v>
      </c>
      <c r="P1587" s="17">
        <v>0.147600900260726</v>
      </c>
      <c r="Q1587" s="17">
        <v>0.13041051843488799</v>
      </c>
      <c r="R1587" s="17">
        <v>0.18156579558764099</v>
      </c>
    </row>
    <row r="1588" spans="2:18" x14ac:dyDescent="0.3">
      <c r="B1588" t="s">
        <v>375</v>
      </c>
      <c r="C1588" s="17">
        <v>2.6656456942475398E-2</v>
      </c>
      <c r="D1588" s="17">
        <v>3.5182712120993401E-2</v>
      </c>
      <c r="E1588" s="17">
        <v>1.8322467883797999E-2</v>
      </c>
      <c r="F1588" s="17"/>
      <c r="G1588" s="17">
        <v>5.8645534613584599E-2</v>
      </c>
      <c r="H1588" s="17">
        <v>2.4446183675326999E-2</v>
      </c>
      <c r="I1588" s="17">
        <v>2.7419406221053599E-2</v>
      </c>
      <c r="J1588" s="17">
        <v>2.8209417366993599E-2</v>
      </c>
      <c r="K1588" s="17">
        <v>1.3538686844084999E-2</v>
      </c>
      <c r="L1588" s="17">
        <v>1.42306749433699E-2</v>
      </c>
      <c r="M1588" s="17"/>
      <c r="N1588" s="17">
        <v>2.2380155949511999E-2</v>
      </c>
      <c r="O1588" s="17">
        <v>3.1822626698175101E-2</v>
      </c>
      <c r="P1588" s="17">
        <v>2.5423900883837499E-2</v>
      </c>
      <c r="Q1588" s="17">
        <v>2.03034725684265E-2</v>
      </c>
      <c r="R1588" s="17">
        <v>3.38278641585315E-2</v>
      </c>
    </row>
    <row r="1589" spans="2:18" x14ac:dyDescent="0.3">
      <c r="B1589" t="s">
        <v>376</v>
      </c>
      <c r="C1589" s="17">
        <v>5.6547373249413004E-3</v>
      </c>
      <c r="D1589" s="17">
        <v>7.5024269554505897E-3</v>
      </c>
      <c r="E1589" s="17">
        <v>3.8487128931024399E-3</v>
      </c>
      <c r="F1589" s="17"/>
      <c r="G1589" s="17">
        <v>3.2635604407227001E-3</v>
      </c>
      <c r="H1589" s="17">
        <v>6.5125906287247697E-3</v>
      </c>
      <c r="I1589" s="17">
        <v>6.3183650113516803E-3</v>
      </c>
      <c r="J1589" s="17">
        <v>5.9156917884684397E-3</v>
      </c>
      <c r="K1589" s="17">
        <v>1.0594266714311599E-2</v>
      </c>
      <c r="L1589" s="17">
        <v>2.46379214590623E-3</v>
      </c>
      <c r="M1589" s="17"/>
      <c r="N1589" s="17">
        <v>9.7890033943229503E-3</v>
      </c>
      <c r="O1589" s="17">
        <v>2.5207615646056399E-3</v>
      </c>
      <c r="P1589" s="17">
        <v>5.5210020480810796E-3</v>
      </c>
      <c r="Q1589" s="17">
        <v>3.5877404939770301E-3</v>
      </c>
      <c r="R1589" s="17">
        <v>0</v>
      </c>
    </row>
    <row r="1590" spans="2:18" x14ac:dyDescent="0.3">
      <c r="B1590" t="s">
        <v>73</v>
      </c>
      <c r="C1590" s="17">
        <v>2.8068752462690399E-2</v>
      </c>
      <c r="D1590" s="17">
        <v>2.1699534536128499E-2</v>
      </c>
      <c r="E1590" s="17">
        <v>3.4294345223042803E-2</v>
      </c>
      <c r="F1590" s="17"/>
      <c r="G1590" s="17">
        <v>1.7132982144099699E-2</v>
      </c>
      <c r="H1590" s="17">
        <v>2.28299120790766E-2</v>
      </c>
      <c r="I1590" s="17">
        <v>2.6608944834642299E-2</v>
      </c>
      <c r="J1590" s="17">
        <v>2.0923434275287499E-2</v>
      </c>
      <c r="K1590" s="17">
        <v>4.9080065078464699E-2</v>
      </c>
      <c r="L1590" s="17">
        <v>3.24525454621645E-2</v>
      </c>
      <c r="M1590" s="17"/>
      <c r="N1590" s="17">
        <v>2.9755818615525901E-2</v>
      </c>
      <c r="O1590" s="17">
        <v>2.5462929530132999E-2</v>
      </c>
      <c r="P1590" s="17">
        <v>2.7474075268233599E-2</v>
      </c>
      <c r="Q1590" s="17">
        <v>1.5969404478723599E-2</v>
      </c>
      <c r="R1590" s="17">
        <v>0</v>
      </c>
    </row>
    <row r="1591" spans="2:18" x14ac:dyDescent="0.3">
      <c r="B1591" t="s">
        <v>377</v>
      </c>
      <c r="C1591" s="17">
        <v>0.74595176457740997</v>
      </c>
      <c r="D1591" s="17">
        <v>0.72794849237586601</v>
      </c>
      <c r="E1591" s="17">
        <v>0.76354906496387798</v>
      </c>
      <c r="F1591" s="17"/>
      <c r="G1591" s="17">
        <v>0.70514297311345897</v>
      </c>
      <c r="H1591" s="17">
        <v>0.80431256705365395</v>
      </c>
      <c r="I1591" s="17">
        <v>0.76466355837261901</v>
      </c>
      <c r="J1591" s="17">
        <v>0.756458308538556</v>
      </c>
      <c r="K1591" s="17">
        <v>0.72577134446800096</v>
      </c>
      <c r="L1591" s="17">
        <v>0.71522046346729395</v>
      </c>
      <c r="M1591" s="17"/>
      <c r="N1591" s="17">
        <v>0.73309193801723604</v>
      </c>
      <c r="O1591" s="17">
        <v>0.68543970633490103</v>
      </c>
      <c r="P1591" s="17">
        <v>0.79398012153912101</v>
      </c>
      <c r="Q1591" s="17">
        <v>0.82972886402398505</v>
      </c>
      <c r="R1591" s="17">
        <v>0.78460634025382703</v>
      </c>
    </row>
    <row r="1592" spans="2:18" x14ac:dyDescent="0.3">
      <c r="B1592" t="s">
        <v>378</v>
      </c>
      <c r="C1592" s="17">
        <v>3.2311194267416701E-2</v>
      </c>
      <c r="D1592" s="17">
        <v>4.2685139076444001E-2</v>
      </c>
      <c r="E1592" s="17">
        <v>2.21711807769004E-2</v>
      </c>
      <c r="F1592" s="17"/>
      <c r="G1592" s="17">
        <v>6.1909095054307299E-2</v>
      </c>
      <c r="H1592" s="17">
        <v>3.0958774304051799E-2</v>
      </c>
      <c r="I1592" s="17">
        <v>3.3737771232405303E-2</v>
      </c>
      <c r="J1592" s="17">
        <v>3.4125109155461998E-2</v>
      </c>
      <c r="K1592" s="17">
        <v>2.4132953558396598E-2</v>
      </c>
      <c r="L1592" s="17">
        <v>1.6694467089276101E-2</v>
      </c>
      <c r="M1592" s="17"/>
      <c r="N1592" s="17">
        <v>3.2169159343834998E-2</v>
      </c>
      <c r="O1592" s="17">
        <v>3.43433882627808E-2</v>
      </c>
      <c r="P1592" s="17">
        <v>3.0944902931918601E-2</v>
      </c>
      <c r="Q1592" s="17">
        <v>2.38912130624035E-2</v>
      </c>
      <c r="R1592" s="17">
        <v>3.38278641585315E-2</v>
      </c>
    </row>
    <row r="1593" spans="2:18" hidden="1" x14ac:dyDescent="0.3">
      <c r="B1593" t="s">
        <v>345</v>
      </c>
      <c r="C1593" s="17">
        <v>0.71364057030999295</v>
      </c>
      <c r="D1593" s="17">
        <v>0.68526335329942201</v>
      </c>
      <c r="E1593" s="17">
        <v>0.74137788418697803</v>
      </c>
      <c r="F1593" s="17"/>
      <c r="G1593" s="17">
        <v>0.643233878059152</v>
      </c>
      <c r="H1593" s="17">
        <v>0.77335379274960303</v>
      </c>
      <c r="I1593" s="17">
        <v>0.73092578714021395</v>
      </c>
      <c r="J1593" s="17">
        <v>0.72233319938309404</v>
      </c>
      <c r="K1593" s="17">
        <v>0.701638390909604</v>
      </c>
      <c r="L1593" s="17">
        <v>0.69852599637801704</v>
      </c>
      <c r="M1593" s="17"/>
      <c r="N1593" s="17">
        <v>0.70092277867340103</v>
      </c>
      <c r="O1593" s="17">
        <v>0.65109631807212098</v>
      </c>
      <c r="P1593" s="17">
        <v>0.76303521860720303</v>
      </c>
      <c r="Q1593" s="17">
        <v>0.805837650961581</v>
      </c>
      <c r="R1593" s="17">
        <v>0.75077847609529602</v>
      </c>
    </row>
    <row r="1594" spans="2:18" x14ac:dyDescent="0.3">
      <c r="C1594" s="17"/>
      <c r="D1594" s="17"/>
      <c r="E1594" s="17"/>
      <c r="F1594" s="17"/>
      <c r="G1594" s="17"/>
      <c r="H1594" s="17"/>
      <c r="I1594" s="17"/>
      <c r="J1594" s="17"/>
      <c r="K1594" s="17"/>
      <c r="L1594" s="17"/>
      <c r="M1594" s="17"/>
      <c r="N1594" s="17"/>
      <c r="O1594" s="17"/>
      <c r="P1594" s="17"/>
      <c r="Q1594" s="17"/>
      <c r="R1594" s="17"/>
    </row>
    <row r="1595" spans="2:18" x14ac:dyDescent="0.3">
      <c r="B1595" s="6" t="s">
        <v>493</v>
      </c>
      <c r="C1595" s="17"/>
      <c r="D1595" s="17"/>
      <c r="E1595" s="17"/>
      <c r="F1595" s="17"/>
      <c r="G1595" s="17"/>
      <c r="H1595" s="17"/>
      <c r="I1595" s="17"/>
      <c r="J1595" s="17"/>
      <c r="K1595" s="17"/>
      <c r="L1595" s="17"/>
      <c r="M1595" s="17"/>
      <c r="N1595" s="17"/>
      <c r="O1595" s="17"/>
      <c r="P1595" s="17"/>
      <c r="Q1595" s="17"/>
      <c r="R1595" s="17"/>
    </row>
    <row r="1596" spans="2:18" x14ac:dyDescent="0.3">
      <c r="B1596" s="24" t="s">
        <v>49</v>
      </c>
      <c r="C1596" s="17"/>
      <c r="D1596" s="17"/>
      <c r="E1596" s="17"/>
      <c r="F1596" s="17"/>
      <c r="G1596" s="17"/>
      <c r="H1596" s="17"/>
      <c r="I1596" s="17"/>
      <c r="J1596" s="17"/>
      <c r="K1596" s="17"/>
      <c r="L1596" s="17"/>
      <c r="M1596" s="17"/>
      <c r="N1596" s="17"/>
      <c r="O1596" s="17"/>
      <c r="P1596" s="17"/>
      <c r="Q1596" s="17"/>
      <c r="R1596" s="17"/>
    </row>
    <row r="1597" spans="2:18" x14ac:dyDescent="0.3">
      <c r="B1597" t="s">
        <v>372</v>
      </c>
      <c r="C1597" s="17">
        <v>0.40313434441782298</v>
      </c>
      <c r="D1597" s="17">
        <v>0.39018544472414002</v>
      </c>
      <c r="E1597" s="17">
        <v>0.41579124784254701</v>
      </c>
      <c r="F1597" s="17"/>
      <c r="G1597" s="17">
        <v>0.36106879089978799</v>
      </c>
      <c r="H1597" s="17">
        <v>0.37319341962326202</v>
      </c>
      <c r="I1597" s="17">
        <v>0.44736666276843701</v>
      </c>
      <c r="J1597" s="17">
        <v>0.40520449308735901</v>
      </c>
      <c r="K1597" s="17">
        <v>0.42077272078422001</v>
      </c>
      <c r="L1597" s="17">
        <v>0.40580966648394601</v>
      </c>
      <c r="M1597" s="17"/>
      <c r="N1597" s="17">
        <v>0.41247496153644497</v>
      </c>
      <c r="O1597" s="17">
        <v>0.36397718549629798</v>
      </c>
      <c r="P1597" s="17">
        <v>0.42512480566635702</v>
      </c>
      <c r="Q1597" s="17">
        <v>0.453959141949139</v>
      </c>
      <c r="R1597" s="17">
        <v>0.54646007987054501</v>
      </c>
    </row>
    <row r="1598" spans="2:18" x14ac:dyDescent="0.3">
      <c r="B1598" t="s">
        <v>373</v>
      </c>
      <c r="C1598" s="17">
        <v>0.46391121790294998</v>
      </c>
      <c r="D1598" s="17">
        <v>0.45967524611171201</v>
      </c>
      <c r="E1598" s="17">
        <v>0.46805166899453698</v>
      </c>
      <c r="F1598" s="17"/>
      <c r="G1598" s="17">
        <v>0.44517078301198298</v>
      </c>
      <c r="H1598" s="17">
        <v>0.52142723446799799</v>
      </c>
      <c r="I1598" s="17">
        <v>0.40512956044394199</v>
      </c>
      <c r="J1598" s="17">
        <v>0.48780205380097302</v>
      </c>
      <c r="K1598" s="17">
        <v>0.47097675511653497</v>
      </c>
      <c r="L1598" s="17">
        <v>0.45305342284475197</v>
      </c>
      <c r="M1598" s="17"/>
      <c r="N1598" s="17">
        <v>0.461884561895818</v>
      </c>
      <c r="O1598" s="17">
        <v>0.47809992921936101</v>
      </c>
      <c r="P1598" s="17">
        <v>0.46363428252674099</v>
      </c>
      <c r="Q1598" s="17">
        <v>0.433014561339361</v>
      </c>
      <c r="R1598" s="17">
        <v>0.39762896108353002</v>
      </c>
    </row>
    <row r="1599" spans="2:18" x14ac:dyDescent="0.3">
      <c r="B1599" t="s">
        <v>374</v>
      </c>
      <c r="C1599" s="17">
        <v>0.10143407857701001</v>
      </c>
      <c r="D1599" s="17">
        <v>0.11444621584407</v>
      </c>
      <c r="E1599" s="17">
        <v>8.8715363579256606E-2</v>
      </c>
      <c r="F1599" s="17"/>
      <c r="G1599" s="17">
        <v>0.162313702290243</v>
      </c>
      <c r="H1599" s="17">
        <v>7.5445867691507795E-2</v>
      </c>
      <c r="I1599" s="17">
        <v>0.10732327895728901</v>
      </c>
      <c r="J1599" s="17">
        <v>8.0661059189674394E-2</v>
      </c>
      <c r="K1599" s="17">
        <v>7.6806183344277495E-2</v>
      </c>
      <c r="L1599" s="17">
        <v>0.111036300451645</v>
      </c>
      <c r="M1599" s="17"/>
      <c r="N1599" s="17">
        <v>9.7638030601317496E-2</v>
      </c>
      <c r="O1599" s="17">
        <v>0.114533279760658</v>
      </c>
      <c r="P1599" s="17">
        <v>9.1243260594224607E-2</v>
      </c>
      <c r="Q1599" s="17">
        <v>8.7685707273866903E-2</v>
      </c>
      <c r="R1599" s="17">
        <v>2.59762216763481E-2</v>
      </c>
    </row>
    <row r="1600" spans="2:18" x14ac:dyDescent="0.3">
      <c r="B1600" t="s">
        <v>375</v>
      </c>
      <c r="C1600" s="17">
        <v>1.2674307966493799E-2</v>
      </c>
      <c r="D1600" s="17">
        <v>1.6587850845790501E-2</v>
      </c>
      <c r="E1600" s="17">
        <v>8.8490150502205205E-3</v>
      </c>
      <c r="F1600" s="17"/>
      <c r="G1600" s="17">
        <v>2.1279485272439901E-2</v>
      </c>
      <c r="H1600" s="17">
        <v>1.8371548298561399E-2</v>
      </c>
      <c r="I1600" s="17">
        <v>1.5360472481940999E-2</v>
      </c>
      <c r="J1600" s="17">
        <v>9.0313288999505706E-3</v>
      </c>
      <c r="K1600" s="17">
        <v>7.2003951479498399E-3</v>
      </c>
      <c r="L1600" s="17">
        <v>6.8125300026746797E-3</v>
      </c>
      <c r="M1600" s="17"/>
      <c r="N1600" s="17">
        <v>1.38729754929204E-2</v>
      </c>
      <c r="O1600" s="17">
        <v>1.9837308009166499E-2</v>
      </c>
      <c r="P1600" s="17">
        <v>7.3204535789915502E-3</v>
      </c>
      <c r="Q1600" s="17">
        <v>1.28534818867088E-2</v>
      </c>
      <c r="R1600" s="17">
        <v>0</v>
      </c>
    </row>
    <row r="1601" spans="2:18" x14ac:dyDescent="0.3">
      <c r="B1601" t="s">
        <v>376</v>
      </c>
      <c r="C1601" s="17">
        <v>5.1329239569802903E-3</v>
      </c>
      <c r="D1601" s="17">
        <v>5.4547549673708102E-3</v>
      </c>
      <c r="E1601" s="17">
        <v>4.8183502006030098E-3</v>
      </c>
      <c r="F1601" s="17"/>
      <c r="G1601" s="17">
        <v>3.2882189768532401E-3</v>
      </c>
      <c r="H1601" s="17">
        <v>0</v>
      </c>
      <c r="I1601" s="17">
        <v>1.2781071342441899E-2</v>
      </c>
      <c r="J1601" s="17">
        <v>2.9418421543212598E-3</v>
      </c>
      <c r="K1601" s="17">
        <v>3.5757916513051401E-3</v>
      </c>
      <c r="L1601" s="17">
        <v>7.1458955075760604E-3</v>
      </c>
      <c r="M1601" s="17"/>
      <c r="N1601" s="17">
        <v>5.1213246644979896E-3</v>
      </c>
      <c r="O1601" s="17">
        <v>4.6983053264033703E-3</v>
      </c>
      <c r="P1601" s="17">
        <v>7.1214252505981401E-3</v>
      </c>
      <c r="Q1601" s="17">
        <v>0</v>
      </c>
      <c r="R1601" s="17">
        <v>0</v>
      </c>
    </row>
    <row r="1602" spans="2:18" x14ac:dyDescent="0.3">
      <c r="B1602" t="s">
        <v>73</v>
      </c>
      <c r="C1602" s="17">
        <v>1.3713127178743401E-2</v>
      </c>
      <c r="D1602" s="17">
        <v>1.3650487506916401E-2</v>
      </c>
      <c r="E1602" s="17">
        <v>1.3774354332835701E-2</v>
      </c>
      <c r="F1602" s="17"/>
      <c r="G1602" s="17">
        <v>6.8790195486933504E-3</v>
      </c>
      <c r="H1602" s="17">
        <v>1.1561929918670799E-2</v>
      </c>
      <c r="I1602" s="17">
        <v>1.20389540059489E-2</v>
      </c>
      <c r="J1602" s="17">
        <v>1.4359222867721601E-2</v>
      </c>
      <c r="K1602" s="17">
        <v>2.0668153955712702E-2</v>
      </c>
      <c r="L1602" s="17">
        <v>1.6142184709405701E-2</v>
      </c>
      <c r="M1602" s="17"/>
      <c r="N1602" s="17">
        <v>9.0081458090012795E-3</v>
      </c>
      <c r="O1602" s="17">
        <v>1.8853992188113001E-2</v>
      </c>
      <c r="P1602" s="17">
        <v>5.5557723830871797E-3</v>
      </c>
      <c r="Q1602" s="17">
        <v>1.2487107550924101E-2</v>
      </c>
      <c r="R1602" s="17">
        <v>2.9934737369577798E-2</v>
      </c>
    </row>
    <row r="1603" spans="2:18" x14ac:dyDescent="0.3">
      <c r="B1603" t="s">
        <v>377</v>
      </c>
      <c r="C1603" s="17">
        <v>0.86704556232077301</v>
      </c>
      <c r="D1603" s="17">
        <v>0.84986069083585203</v>
      </c>
      <c r="E1603" s="17">
        <v>0.88384291683708405</v>
      </c>
      <c r="F1603" s="17"/>
      <c r="G1603" s="17">
        <v>0.80623957391177103</v>
      </c>
      <c r="H1603" s="17">
        <v>0.89462065409126001</v>
      </c>
      <c r="I1603" s="17">
        <v>0.85249622321237895</v>
      </c>
      <c r="J1603" s="17">
        <v>0.89300654688833203</v>
      </c>
      <c r="K1603" s="17">
        <v>0.89174947590075504</v>
      </c>
      <c r="L1603" s="17">
        <v>0.85886308932869804</v>
      </c>
      <c r="M1603" s="17"/>
      <c r="N1603" s="17">
        <v>0.87435952343226298</v>
      </c>
      <c r="O1603" s="17">
        <v>0.84207711471565905</v>
      </c>
      <c r="P1603" s="17">
        <v>0.88875908819309801</v>
      </c>
      <c r="Q1603" s="17">
        <v>0.8869737032885</v>
      </c>
      <c r="R1603" s="17">
        <v>0.94408904095407398</v>
      </c>
    </row>
    <row r="1604" spans="2:18" x14ac:dyDescent="0.3">
      <c r="B1604" t="s">
        <v>378</v>
      </c>
      <c r="C1604" s="17">
        <v>1.7807231923474099E-2</v>
      </c>
      <c r="D1604" s="17">
        <v>2.2042605813161299E-2</v>
      </c>
      <c r="E1604" s="17">
        <v>1.36673652508235E-2</v>
      </c>
      <c r="F1604" s="17"/>
      <c r="G1604" s="17">
        <v>2.45677042492932E-2</v>
      </c>
      <c r="H1604" s="17">
        <v>1.8371548298561399E-2</v>
      </c>
      <c r="I1604" s="17">
        <v>2.8141543824383001E-2</v>
      </c>
      <c r="J1604" s="17">
        <v>1.19731710542718E-2</v>
      </c>
      <c r="K1604" s="17">
        <v>1.0776186799255001E-2</v>
      </c>
      <c r="L1604" s="17">
        <v>1.3958425510250699E-2</v>
      </c>
      <c r="M1604" s="17"/>
      <c r="N1604" s="17">
        <v>1.89943001574184E-2</v>
      </c>
      <c r="O1604" s="17">
        <v>2.45356133355699E-2</v>
      </c>
      <c r="P1604" s="17">
        <v>1.4441878829589701E-2</v>
      </c>
      <c r="Q1604" s="17">
        <v>1.28534818867088E-2</v>
      </c>
      <c r="R1604" s="17">
        <v>0</v>
      </c>
    </row>
    <row r="1605" spans="2:18" hidden="1" x14ac:dyDescent="0.3">
      <c r="B1605" t="s">
        <v>345</v>
      </c>
      <c r="C1605" s="17">
        <v>1.7807231923474099E-2</v>
      </c>
      <c r="D1605" s="17">
        <v>2.2042605813161299E-2</v>
      </c>
      <c r="E1605" s="17">
        <v>1.36673652508235E-2</v>
      </c>
      <c r="F1605" s="17"/>
      <c r="G1605" s="17">
        <v>2.45677042492932E-2</v>
      </c>
      <c r="H1605" s="17">
        <v>1.8371548298561399E-2</v>
      </c>
      <c r="I1605" s="17">
        <v>2.8141543824383001E-2</v>
      </c>
      <c r="J1605" s="17">
        <v>1.19731710542718E-2</v>
      </c>
      <c r="K1605" s="17">
        <v>1.0776186799255001E-2</v>
      </c>
      <c r="L1605" s="17">
        <v>1.3958425510250699E-2</v>
      </c>
      <c r="M1605" s="17"/>
      <c r="N1605" s="17">
        <v>1.89943001574184E-2</v>
      </c>
      <c r="O1605" s="17">
        <v>2.45356133355699E-2</v>
      </c>
      <c r="P1605" s="17">
        <v>1.4441878829589701E-2</v>
      </c>
      <c r="Q1605" s="17">
        <v>1.28534818867088E-2</v>
      </c>
      <c r="R1605" s="17">
        <v>0</v>
      </c>
    </row>
    <row r="1606" spans="2:18" x14ac:dyDescent="0.3">
      <c r="C1606" s="17"/>
      <c r="D1606" s="17"/>
      <c r="E1606" s="17"/>
      <c r="F1606" s="17"/>
      <c r="G1606" s="17"/>
      <c r="H1606" s="17"/>
      <c r="I1606" s="17"/>
      <c r="J1606" s="17"/>
      <c r="K1606" s="17"/>
      <c r="L1606" s="17"/>
      <c r="M1606" s="17"/>
      <c r="N1606" s="17"/>
      <c r="O1606" s="17"/>
      <c r="P1606" s="17"/>
      <c r="Q1606" s="17"/>
      <c r="R1606" s="17"/>
    </row>
    <row r="1607" spans="2:18" x14ac:dyDescent="0.3">
      <c r="C1607" s="17"/>
      <c r="D1607" s="17"/>
      <c r="E1607" s="17"/>
      <c r="F1607" s="17"/>
      <c r="G1607" s="17"/>
      <c r="H1607" s="17"/>
      <c r="I1607" s="17"/>
      <c r="J1607" s="17"/>
      <c r="K1607" s="17"/>
      <c r="L1607" s="17"/>
      <c r="M1607" s="17"/>
      <c r="N1607" s="17"/>
      <c r="O1607" s="17"/>
      <c r="P1607" s="17"/>
      <c r="Q1607" s="17"/>
      <c r="R1607" s="17"/>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R2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48</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35</v>
      </c>
      <c r="C9" s="17">
        <v>0.71605813342255198</v>
      </c>
      <c r="D9" s="17">
        <v>0.72615477338845702</v>
      </c>
      <c r="E9" s="17">
        <v>0.70618917158133698</v>
      </c>
      <c r="F9" s="17"/>
      <c r="G9" s="17">
        <v>0.79257613388909598</v>
      </c>
      <c r="H9" s="17">
        <v>0.81506092815564002</v>
      </c>
      <c r="I9" s="17">
        <v>0.73963494249888095</v>
      </c>
      <c r="J9" s="17">
        <v>0.72727150830674903</v>
      </c>
      <c r="K9" s="17">
        <v>0.663059707533317</v>
      </c>
      <c r="L9" s="17">
        <v>0.592172675356052</v>
      </c>
      <c r="M9" s="17"/>
      <c r="N9" s="17">
        <v>0.65623920754801002</v>
      </c>
      <c r="O9" s="17">
        <v>0.73182977113592096</v>
      </c>
      <c r="P9" s="17">
        <v>0.71828547794459996</v>
      </c>
      <c r="Q9" s="17">
        <v>0.76492929084889005</v>
      </c>
      <c r="R9" s="17">
        <v>0.73814252023099103</v>
      </c>
    </row>
    <row r="10" spans="2:18" x14ac:dyDescent="0.3">
      <c r="B10" s="18" t="s">
        <v>36</v>
      </c>
      <c r="C10" s="17">
        <v>0.58977420203757402</v>
      </c>
      <c r="D10" s="17">
        <v>0.58344907836446203</v>
      </c>
      <c r="E10" s="17">
        <v>0.59595669486505898</v>
      </c>
      <c r="F10" s="17"/>
      <c r="G10" s="17">
        <v>0.53430943569901401</v>
      </c>
      <c r="H10" s="17">
        <v>0.58948542757824396</v>
      </c>
      <c r="I10" s="17">
        <v>0.644595523267534</v>
      </c>
      <c r="J10" s="17">
        <v>0.59464700135826698</v>
      </c>
      <c r="K10" s="17">
        <v>0.58515402547177298</v>
      </c>
      <c r="L10" s="17">
        <v>0.58124519877611602</v>
      </c>
      <c r="M10" s="17"/>
      <c r="N10" s="17">
        <v>0.54371119597798501</v>
      </c>
      <c r="O10" s="17">
        <v>0.53572902647404397</v>
      </c>
      <c r="P10" s="17">
        <v>0.61985203788587895</v>
      </c>
      <c r="Q10" s="17">
        <v>0.73625535208699699</v>
      </c>
      <c r="R10" s="17">
        <v>0.61270394274067197</v>
      </c>
    </row>
    <row r="11" spans="2:18" x14ac:dyDescent="0.3">
      <c r="B11" s="18" t="s">
        <v>37</v>
      </c>
      <c r="C11" s="17">
        <v>0.58416351241994602</v>
      </c>
      <c r="D11" s="17">
        <v>0.48786446182330101</v>
      </c>
      <c r="E11" s="17">
        <v>0.67829102997953095</v>
      </c>
      <c r="F11" s="17"/>
      <c r="G11" s="17">
        <v>0.494498788081778</v>
      </c>
      <c r="H11" s="17">
        <v>0.51370911225409599</v>
      </c>
      <c r="I11" s="17">
        <v>0.57259301017296704</v>
      </c>
      <c r="J11" s="17">
        <v>0.56049690400191099</v>
      </c>
      <c r="K11" s="17">
        <v>0.55195767713907995</v>
      </c>
      <c r="L11" s="17">
        <v>0.75119653663798402</v>
      </c>
      <c r="M11" s="17"/>
      <c r="N11" s="17">
        <v>0.536225183674929</v>
      </c>
      <c r="O11" s="17">
        <v>0.54701023594632903</v>
      </c>
      <c r="P11" s="17">
        <v>0.62757043902250598</v>
      </c>
      <c r="Q11" s="17">
        <v>0.647348568909896</v>
      </c>
      <c r="R11" s="17">
        <v>0.75609812664948195</v>
      </c>
    </row>
    <row r="12" spans="2:18" x14ac:dyDescent="0.3">
      <c r="B12" s="18" t="s">
        <v>38</v>
      </c>
      <c r="C12" s="17">
        <v>0.578387941710236</v>
      </c>
      <c r="D12" s="17">
        <v>0.55537090465388295</v>
      </c>
      <c r="E12" s="17">
        <v>0.60088594710352095</v>
      </c>
      <c r="F12" s="17"/>
      <c r="G12" s="17">
        <v>0.62182447642067395</v>
      </c>
      <c r="H12" s="17">
        <v>0.69176825509787399</v>
      </c>
      <c r="I12" s="17">
        <v>0.693735709888612</v>
      </c>
      <c r="J12" s="17">
        <v>0.65078771598073604</v>
      </c>
      <c r="K12" s="17">
        <v>0.51776788885203795</v>
      </c>
      <c r="L12" s="17">
        <v>0.34526555851979401</v>
      </c>
      <c r="M12" s="17"/>
      <c r="N12" s="17">
        <v>0.49569244058211798</v>
      </c>
      <c r="O12" s="17">
        <v>0.56523390037241705</v>
      </c>
      <c r="P12" s="17">
        <v>0.64957033573048495</v>
      </c>
      <c r="Q12" s="17">
        <v>0.69285810906271295</v>
      </c>
      <c r="R12" s="17">
        <v>0.65154898607581602</v>
      </c>
    </row>
    <row r="13" spans="2:18" x14ac:dyDescent="0.3">
      <c r="B13" s="18" t="s">
        <v>39</v>
      </c>
      <c r="C13" s="17">
        <v>0.48127624838734401</v>
      </c>
      <c r="D13" s="17">
        <v>0.67021180766585597</v>
      </c>
      <c r="E13" s="17">
        <v>0.29660116526417002</v>
      </c>
      <c r="F13" s="17"/>
      <c r="G13" s="17">
        <v>0.53343991051622797</v>
      </c>
      <c r="H13" s="17">
        <v>0.59344246969052905</v>
      </c>
      <c r="I13" s="17">
        <v>0.54837250429926099</v>
      </c>
      <c r="J13" s="17">
        <v>0.44157847852331999</v>
      </c>
      <c r="K13" s="17">
        <v>0.43113595242382702</v>
      </c>
      <c r="L13" s="17">
        <v>0.36699562197493002</v>
      </c>
      <c r="M13" s="17"/>
      <c r="N13" s="17">
        <v>0.44736171491709198</v>
      </c>
      <c r="O13" s="17">
        <v>0.45286267373764499</v>
      </c>
      <c r="P13" s="17">
        <v>0.482224487408493</v>
      </c>
      <c r="Q13" s="17">
        <v>0.592624275397025</v>
      </c>
      <c r="R13" s="17">
        <v>0.57604218511774097</v>
      </c>
    </row>
    <row r="14" spans="2:18" x14ac:dyDescent="0.3">
      <c r="B14" s="18" t="s">
        <v>40</v>
      </c>
      <c r="C14" s="17">
        <v>0.33833792582171601</v>
      </c>
      <c r="D14" s="17">
        <v>0.43285253911086802</v>
      </c>
      <c r="E14" s="17">
        <v>0.24595460670390501</v>
      </c>
      <c r="F14" s="17"/>
      <c r="G14" s="17">
        <v>0.58643274233200904</v>
      </c>
      <c r="H14" s="17">
        <v>0.55682545292589003</v>
      </c>
      <c r="I14" s="17">
        <v>0.45823914876966299</v>
      </c>
      <c r="J14" s="17">
        <v>0.29302469507492401</v>
      </c>
      <c r="K14" s="17">
        <v>0.125213590432142</v>
      </c>
      <c r="L14" s="17">
        <v>7.91472501629404E-2</v>
      </c>
      <c r="M14" s="17"/>
      <c r="N14" s="17">
        <v>0.25486498433712301</v>
      </c>
      <c r="O14" s="17">
        <v>0.37318450550521398</v>
      </c>
      <c r="P14" s="17">
        <v>0.37487410462586301</v>
      </c>
      <c r="Q14" s="17">
        <v>0.42114685906321497</v>
      </c>
      <c r="R14" s="17">
        <v>0.44807646741934498</v>
      </c>
    </row>
    <row r="15" spans="2:18" x14ac:dyDescent="0.3">
      <c r="B15" s="18" t="s">
        <v>41</v>
      </c>
      <c r="C15" s="17">
        <v>0.29537402480233299</v>
      </c>
      <c r="D15" s="17">
        <v>0.34354283658296803</v>
      </c>
      <c r="E15" s="17">
        <v>0.24829141444829</v>
      </c>
      <c r="F15" s="17"/>
      <c r="G15" s="17">
        <v>0.19859758005875</v>
      </c>
      <c r="H15" s="17">
        <v>0.22459906904151</v>
      </c>
      <c r="I15" s="17">
        <v>0.27928929677263697</v>
      </c>
      <c r="J15" s="17">
        <v>0.28617481318112498</v>
      </c>
      <c r="K15" s="17">
        <v>0.351171959260134</v>
      </c>
      <c r="L15" s="17">
        <v>0.40006242097106398</v>
      </c>
      <c r="M15" s="17"/>
      <c r="N15" s="17">
        <v>0.27180064730446202</v>
      </c>
      <c r="O15" s="17">
        <v>0.26683238472411902</v>
      </c>
      <c r="P15" s="17">
        <v>0.29820071234724299</v>
      </c>
      <c r="Q15" s="17">
        <v>0.31446533799419901</v>
      </c>
      <c r="R15" s="17">
        <v>0.32112532572112901</v>
      </c>
    </row>
    <row r="16" spans="2:18" x14ac:dyDescent="0.3">
      <c r="B16" s="18" t="s">
        <v>42</v>
      </c>
      <c r="C16" s="17">
        <v>0.29047564024535999</v>
      </c>
      <c r="D16" s="17">
        <v>0.36587517016153598</v>
      </c>
      <c r="E16" s="17">
        <v>0.21677636146538201</v>
      </c>
      <c r="F16" s="17"/>
      <c r="G16" s="17">
        <v>0.28186955854050599</v>
      </c>
      <c r="H16" s="17">
        <v>0.31111953279161603</v>
      </c>
      <c r="I16" s="17">
        <v>0.29154202954230302</v>
      </c>
      <c r="J16" s="17">
        <v>0.27551787659390198</v>
      </c>
      <c r="K16" s="17">
        <v>0.29284966274449997</v>
      </c>
      <c r="L16" s="17">
        <v>0.28909977336876402</v>
      </c>
      <c r="M16" s="17"/>
      <c r="N16" s="17">
        <v>0.21294599559750699</v>
      </c>
      <c r="O16" s="17">
        <v>0.248885759940669</v>
      </c>
      <c r="P16" s="17">
        <v>0.345327833851724</v>
      </c>
      <c r="Q16" s="17">
        <v>0.43058926000678899</v>
      </c>
      <c r="R16" s="17">
        <v>0.38467382707275899</v>
      </c>
    </row>
    <row r="17" spans="2:18" x14ac:dyDescent="0.3">
      <c r="B17" s="18" t="s">
        <v>43</v>
      </c>
      <c r="C17" s="17">
        <v>0.26729328991587697</v>
      </c>
      <c r="D17" s="17">
        <v>0.156762053381204</v>
      </c>
      <c r="E17" s="17">
        <v>0.375332059180364</v>
      </c>
      <c r="F17" s="17"/>
      <c r="G17" s="17">
        <v>0.432432036691491</v>
      </c>
      <c r="H17" s="17">
        <v>0.42791235096535002</v>
      </c>
      <c r="I17" s="17">
        <v>0.31436647818674002</v>
      </c>
      <c r="J17" s="17">
        <v>0.237220773870018</v>
      </c>
      <c r="K17" s="17">
        <v>0.148470249904462</v>
      </c>
      <c r="L17" s="17">
        <v>9.3462951037521905E-2</v>
      </c>
      <c r="M17" s="17"/>
      <c r="N17" s="17">
        <v>0.19189718100174399</v>
      </c>
      <c r="O17" s="17">
        <v>0.26147144239766701</v>
      </c>
      <c r="P17" s="17">
        <v>0.29316637203166701</v>
      </c>
      <c r="Q17" s="17">
        <v>0.413842907878472</v>
      </c>
      <c r="R17" s="17">
        <v>0.29633664979466801</v>
      </c>
    </row>
    <row r="18" spans="2:18" x14ac:dyDescent="0.3">
      <c r="B18" s="18" t="s">
        <v>44</v>
      </c>
      <c r="C18" s="17">
        <v>0.189192666747167</v>
      </c>
      <c r="D18" s="17">
        <v>0.22640419860063701</v>
      </c>
      <c r="E18" s="17">
        <v>0.152820250858796</v>
      </c>
      <c r="F18" s="17"/>
      <c r="G18" s="17">
        <v>0.250563563456705</v>
      </c>
      <c r="H18" s="17">
        <v>0.20523990691948199</v>
      </c>
      <c r="I18" s="17">
        <v>0.22160368585465501</v>
      </c>
      <c r="J18" s="17">
        <v>0.16125277045124001</v>
      </c>
      <c r="K18" s="17">
        <v>0.15868165617733401</v>
      </c>
      <c r="L18" s="17">
        <v>0.152484184265925</v>
      </c>
      <c r="M18" s="17"/>
      <c r="N18" s="17">
        <v>0.10129109505638299</v>
      </c>
      <c r="O18" s="17">
        <v>0.12863185426889301</v>
      </c>
      <c r="P18" s="17">
        <v>0.24107658970498699</v>
      </c>
      <c r="Q18" s="17">
        <v>0.31750440059006002</v>
      </c>
      <c r="R18" s="17">
        <v>0.47731706849625599</v>
      </c>
    </row>
    <row r="19" spans="2:18" x14ac:dyDescent="0.3">
      <c r="B19" s="18" t="s">
        <v>45</v>
      </c>
      <c r="C19" s="17">
        <v>0.12182038631761601</v>
      </c>
      <c r="D19" s="17">
        <v>0.15544984077295099</v>
      </c>
      <c r="E19" s="17">
        <v>8.8949272374629296E-2</v>
      </c>
      <c r="F19" s="17"/>
      <c r="G19" s="17">
        <v>0.199568786121226</v>
      </c>
      <c r="H19" s="17">
        <v>0.15507656457873101</v>
      </c>
      <c r="I19" s="17">
        <v>0.12828555883564799</v>
      </c>
      <c r="J19" s="17">
        <v>0.12542865076057499</v>
      </c>
      <c r="K19" s="17">
        <v>7.6836284477996994E-2</v>
      </c>
      <c r="L19" s="17">
        <v>6.5371377680656498E-2</v>
      </c>
      <c r="M19" s="17"/>
      <c r="N19" s="17">
        <v>6.7973164795552002E-2</v>
      </c>
      <c r="O19" s="17">
        <v>0.109325718249947</v>
      </c>
      <c r="P19" s="17">
        <v>0.13604859873288699</v>
      </c>
      <c r="Q19" s="17">
        <v>0.195537142240265</v>
      </c>
      <c r="R19" s="17">
        <v>0.26869190859588599</v>
      </c>
    </row>
    <row r="20" spans="2:18" x14ac:dyDescent="0.3">
      <c r="B20" s="18" t="s">
        <v>46</v>
      </c>
      <c r="C20" s="17">
        <v>4.82906063405688E-4</v>
      </c>
      <c r="D20" s="17">
        <v>0</v>
      </c>
      <c r="E20" s="17">
        <v>9.5492264800567004E-4</v>
      </c>
      <c r="F20" s="17"/>
      <c r="G20" s="17">
        <v>0</v>
      </c>
      <c r="H20" s="17">
        <v>0</v>
      </c>
      <c r="I20" s="17">
        <v>2.83647216120444E-3</v>
      </c>
      <c r="J20" s="17">
        <v>0</v>
      </c>
      <c r="K20" s="17">
        <v>0</v>
      </c>
      <c r="L20" s="17">
        <v>0</v>
      </c>
      <c r="M20" s="17"/>
      <c r="N20" s="17">
        <v>2.2680879069925299E-3</v>
      </c>
      <c r="O20" s="17">
        <v>0</v>
      </c>
      <c r="P20" s="17">
        <v>0</v>
      </c>
      <c r="Q20" s="17">
        <v>0</v>
      </c>
      <c r="R20" s="17">
        <v>0</v>
      </c>
    </row>
    <row r="21" spans="2:18" x14ac:dyDescent="0.3">
      <c r="B21" s="18" t="s">
        <v>47</v>
      </c>
      <c r="C21" s="19">
        <v>8.4344317193396096E-3</v>
      </c>
      <c r="D21" s="19">
        <v>7.7960346654339799E-3</v>
      </c>
      <c r="E21" s="19">
        <v>9.0584329896448001E-3</v>
      </c>
      <c r="F21" s="19"/>
      <c r="G21" s="19">
        <v>3.3971386569941098E-3</v>
      </c>
      <c r="H21" s="19">
        <v>2.90166494332435E-3</v>
      </c>
      <c r="I21" s="19">
        <v>9.0786133951852293E-3</v>
      </c>
      <c r="J21" s="19">
        <v>5.9128361339427504E-3</v>
      </c>
      <c r="K21" s="19">
        <v>1.4461207621822601E-2</v>
      </c>
      <c r="L21" s="19">
        <v>1.3750253108632799E-2</v>
      </c>
      <c r="M21" s="19"/>
      <c r="N21" s="19">
        <v>6.7318353118943804E-3</v>
      </c>
      <c r="O21" s="19">
        <v>1.06163961639139E-2</v>
      </c>
      <c r="P21" s="19">
        <v>4.00285958449064E-3</v>
      </c>
      <c r="Q21" s="19">
        <v>7.9095011304610597E-3</v>
      </c>
      <c r="R21" s="19">
        <v>0</v>
      </c>
    </row>
    <row r="22" spans="2:18" x14ac:dyDescent="0.3">
      <c r="B22" s="16"/>
    </row>
    <row r="23" spans="2:18" x14ac:dyDescent="0.3">
      <c r="B23" t="s">
        <v>50</v>
      </c>
    </row>
    <row r="24" spans="2:18" x14ac:dyDescent="0.3">
      <c r="B24" t="s">
        <v>51</v>
      </c>
    </row>
    <row r="26" spans="2:18" x14ac:dyDescent="0.3">
      <c r="B2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R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60</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52</v>
      </c>
      <c r="C9" s="17">
        <v>4.86923271574373E-2</v>
      </c>
      <c r="D9" s="17">
        <v>4.3645305567130498E-2</v>
      </c>
      <c r="E9" s="17">
        <v>5.3625538964011003E-2</v>
      </c>
      <c r="F9" s="17"/>
      <c r="G9" s="17">
        <v>5.1483881365823402E-2</v>
      </c>
      <c r="H9" s="17">
        <v>4.1046983525583003E-2</v>
      </c>
      <c r="I9" s="17">
        <v>5.7626927547115903E-2</v>
      </c>
      <c r="J9" s="17">
        <v>1.9941190325751802E-2</v>
      </c>
      <c r="K9" s="17">
        <v>4.29737094717796E-2</v>
      </c>
      <c r="L9" s="17">
        <v>7.3099862195772206E-2</v>
      </c>
      <c r="M9" s="17"/>
      <c r="N9" s="17">
        <v>4.8900169201224301E-2</v>
      </c>
      <c r="O9" s="17">
        <v>3.64640881657603E-2</v>
      </c>
      <c r="P9" s="17">
        <v>5.61018599156154E-2</v>
      </c>
      <c r="Q9" s="17">
        <v>5.6588177469081298E-2</v>
      </c>
      <c r="R9" s="17">
        <v>2.9934737369577798E-2</v>
      </c>
    </row>
    <row r="10" spans="2:18" x14ac:dyDescent="0.3">
      <c r="B10" s="18" t="s">
        <v>53</v>
      </c>
      <c r="C10" s="17">
        <v>3.5587310684332803E-2</v>
      </c>
      <c r="D10" s="17">
        <v>4.1835695364820798E-2</v>
      </c>
      <c r="E10" s="17">
        <v>2.94798263935982E-2</v>
      </c>
      <c r="F10" s="17"/>
      <c r="G10" s="17">
        <v>5.1681420367813202E-2</v>
      </c>
      <c r="H10" s="17">
        <v>3.4600998370012001E-2</v>
      </c>
      <c r="I10" s="17">
        <v>4.10389781290997E-2</v>
      </c>
      <c r="J10" s="17">
        <v>1.9660346381463901E-2</v>
      </c>
      <c r="K10" s="17">
        <v>2.1103245243794502E-2</v>
      </c>
      <c r="L10" s="17">
        <v>4.4042137500251301E-2</v>
      </c>
      <c r="M10" s="17"/>
      <c r="N10" s="17">
        <v>2.99579823577634E-2</v>
      </c>
      <c r="O10" s="17">
        <v>3.4362677933614597E-2</v>
      </c>
      <c r="P10" s="17">
        <v>3.2926953264648597E-2</v>
      </c>
      <c r="Q10" s="17">
        <v>4.8966303472934097E-2</v>
      </c>
      <c r="R10" s="17">
        <v>5.7386949817470501E-2</v>
      </c>
    </row>
    <row r="11" spans="2:18" x14ac:dyDescent="0.3">
      <c r="B11" s="18" t="s">
        <v>54</v>
      </c>
      <c r="C11" s="17">
        <v>6.5019244456878497E-2</v>
      </c>
      <c r="D11" s="17">
        <v>5.35977049912836E-2</v>
      </c>
      <c r="E11" s="17">
        <v>7.6183229459267907E-2</v>
      </c>
      <c r="F11" s="17"/>
      <c r="G11" s="17">
        <v>6.8313275598986006E-2</v>
      </c>
      <c r="H11" s="17">
        <v>7.36714845890762E-2</v>
      </c>
      <c r="I11" s="17">
        <v>5.7568551894474899E-2</v>
      </c>
      <c r="J11" s="17">
        <v>5.7713299377126402E-2</v>
      </c>
      <c r="K11" s="17">
        <v>4.5036736439803299E-2</v>
      </c>
      <c r="L11" s="17">
        <v>8.1253338078986007E-2</v>
      </c>
      <c r="M11" s="17"/>
      <c r="N11" s="17">
        <v>5.26417773035395E-2</v>
      </c>
      <c r="O11" s="17">
        <v>4.9200077383323902E-2</v>
      </c>
      <c r="P11" s="17">
        <v>7.9820182337279597E-2</v>
      </c>
      <c r="Q11" s="17">
        <v>6.5324261536671896E-2</v>
      </c>
      <c r="R11" s="17">
        <v>0.23123246740123701</v>
      </c>
    </row>
    <row r="12" spans="2:18" x14ac:dyDescent="0.3">
      <c r="B12" s="18" t="s">
        <v>55</v>
      </c>
      <c r="C12" s="17">
        <v>0.105913649175348</v>
      </c>
      <c r="D12" s="17">
        <v>0.107329749919922</v>
      </c>
      <c r="E12" s="17">
        <v>0.104529481347367</v>
      </c>
      <c r="F12" s="17"/>
      <c r="G12" s="17">
        <v>8.9432331991618402E-2</v>
      </c>
      <c r="H12" s="17">
        <v>0.13273838087465101</v>
      </c>
      <c r="I12" s="17">
        <v>9.28998261026696E-2</v>
      </c>
      <c r="J12" s="17">
        <v>8.1316194711913398E-2</v>
      </c>
      <c r="K12" s="17">
        <v>9.1184407414523702E-2</v>
      </c>
      <c r="L12" s="17">
        <v>0.13553045820211501</v>
      </c>
      <c r="M12" s="17"/>
      <c r="N12" s="17">
        <v>9.0084511730244302E-2</v>
      </c>
      <c r="O12" s="17">
        <v>8.2622663458585904E-2</v>
      </c>
      <c r="P12" s="17">
        <v>0.12753100887729901</v>
      </c>
      <c r="Q12" s="17">
        <v>0.150528355212978</v>
      </c>
      <c r="R12" s="17">
        <v>0.122358553952502</v>
      </c>
    </row>
    <row r="13" spans="2:18" x14ac:dyDescent="0.3">
      <c r="B13" s="18" t="s">
        <v>56</v>
      </c>
      <c r="C13" s="17">
        <v>0.22107406451539299</v>
      </c>
      <c r="D13" s="17">
        <v>0.22591944113822099</v>
      </c>
      <c r="E13" s="17">
        <v>0.21633795060438099</v>
      </c>
      <c r="F13" s="17"/>
      <c r="G13" s="17">
        <v>0.25226265404714798</v>
      </c>
      <c r="H13" s="17">
        <v>0.19578222535540399</v>
      </c>
      <c r="I13" s="17">
        <v>0.200304512633383</v>
      </c>
      <c r="J13" s="17">
        <v>0.19688434435848201</v>
      </c>
      <c r="K13" s="17">
        <v>0.236339737485808</v>
      </c>
      <c r="L13" s="17">
        <v>0.24738842542657799</v>
      </c>
      <c r="M13" s="17"/>
      <c r="N13" s="17">
        <v>0.20615993188887999</v>
      </c>
      <c r="O13" s="17">
        <v>0.22423589189106599</v>
      </c>
      <c r="P13" s="17">
        <v>0.24735311979185601</v>
      </c>
      <c r="Q13" s="17">
        <v>0.18379439931144301</v>
      </c>
      <c r="R13" s="17">
        <v>0.34190747812187799</v>
      </c>
    </row>
    <row r="14" spans="2:18" x14ac:dyDescent="0.3">
      <c r="B14" s="18" t="s">
        <v>57</v>
      </c>
      <c r="C14" s="17">
        <v>0.30066831582079401</v>
      </c>
      <c r="D14" s="17">
        <v>0.29211163379344601</v>
      </c>
      <c r="E14" s="17">
        <v>0.30903204560619502</v>
      </c>
      <c r="F14" s="17"/>
      <c r="G14" s="17">
        <v>0.30783347813649498</v>
      </c>
      <c r="H14" s="17">
        <v>0.34772165391027998</v>
      </c>
      <c r="I14" s="17">
        <v>0.301633484371016</v>
      </c>
      <c r="J14" s="17">
        <v>0.34091952813780102</v>
      </c>
      <c r="K14" s="17">
        <v>0.29579233038027303</v>
      </c>
      <c r="L14" s="17">
        <v>0.22728865601678999</v>
      </c>
      <c r="M14" s="17"/>
      <c r="N14" s="17">
        <v>0.305671517018334</v>
      </c>
      <c r="O14" s="17">
        <v>0.31734519458931498</v>
      </c>
      <c r="P14" s="17">
        <v>0.28137314166474903</v>
      </c>
      <c r="Q14" s="17">
        <v>0.36683025618206599</v>
      </c>
      <c r="R14" s="17">
        <v>0.21717981333733399</v>
      </c>
    </row>
    <row r="15" spans="2:18" ht="28.8" x14ac:dyDescent="0.3">
      <c r="B15" s="18" t="s">
        <v>58</v>
      </c>
      <c r="C15" s="17">
        <v>0.124866457052963</v>
      </c>
      <c r="D15" s="17">
        <v>0.127869752646419</v>
      </c>
      <c r="E15" s="17">
        <v>0.12193088544599399</v>
      </c>
      <c r="F15" s="17"/>
      <c r="G15" s="17">
        <v>7.2828694297121299E-2</v>
      </c>
      <c r="H15" s="17">
        <v>9.5739027668369295E-2</v>
      </c>
      <c r="I15" s="17">
        <v>0.14667950082369599</v>
      </c>
      <c r="J15" s="17">
        <v>0.18999995442572101</v>
      </c>
      <c r="K15" s="17">
        <v>0.140578682945249</v>
      </c>
      <c r="L15" s="17">
        <v>0.101565988044776</v>
      </c>
      <c r="M15" s="17"/>
      <c r="N15" s="17">
        <v>0.14721340400483099</v>
      </c>
      <c r="O15" s="17">
        <v>0.123673106598054</v>
      </c>
      <c r="P15" s="17">
        <v>0.115776555370216</v>
      </c>
      <c r="Q15" s="17">
        <v>8.42995219444405E-2</v>
      </c>
      <c r="R15" s="17">
        <v>0</v>
      </c>
    </row>
    <row r="16" spans="2:18" x14ac:dyDescent="0.3">
      <c r="B16" s="18" t="s">
        <v>59</v>
      </c>
      <c r="C16" s="17">
        <v>9.23101387034687E-2</v>
      </c>
      <c r="D16" s="17">
        <v>0.102712582469077</v>
      </c>
      <c r="E16" s="17">
        <v>8.2142268904718804E-2</v>
      </c>
      <c r="F16" s="17"/>
      <c r="G16" s="17">
        <v>9.9088294586192102E-2</v>
      </c>
      <c r="H16" s="17">
        <v>7.5925209294779097E-2</v>
      </c>
      <c r="I16" s="17">
        <v>0.102248218498546</v>
      </c>
      <c r="J16" s="17">
        <v>8.8010929018576101E-2</v>
      </c>
      <c r="K16" s="17">
        <v>0.11255537652579201</v>
      </c>
      <c r="L16" s="17">
        <v>8.2974676190217006E-2</v>
      </c>
      <c r="M16" s="17"/>
      <c r="N16" s="17">
        <v>0.11482463414777599</v>
      </c>
      <c r="O16" s="17">
        <v>0.119651554585485</v>
      </c>
      <c r="P16" s="17">
        <v>5.91171787783372E-2</v>
      </c>
      <c r="Q16" s="17">
        <v>4.3668724870384097E-2</v>
      </c>
      <c r="R16" s="17">
        <v>0</v>
      </c>
    </row>
    <row r="17" spans="2:18" x14ac:dyDescent="0.3">
      <c r="B17" s="18" t="s">
        <v>46</v>
      </c>
      <c r="C17" s="19">
        <v>5.8684924333836201E-3</v>
      </c>
      <c r="D17" s="19">
        <v>4.9781341096800996E-3</v>
      </c>
      <c r="E17" s="19">
        <v>6.7387732744664504E-3</v>
      </c>
      <c r="F17" s="19"/>
      <c r="G17" s="19">
        <v>7.07596960880311E-3</v>
      </c>
      <c r="H17" s="19">
        <v>2.7740364118450699E-3</v>
      </c>
      <c r="I17" s="19">
        <v>0</v>
      </c>
      <c r="J17" s="19">
        <v>5.5542132631651699E-3</v>
      </c>
      <c r="K17" s="19">
        <v>1.44357740929763E-2</v>
      </c>
      <c r="L17" s="19">
        <v>6.8564583445144701E-3</v>
      </c>
      <c r="M17" s="19"/>
      <c r="N17" s="19">
        <v>4.54607234740832E-3</v>
      </c>
      <c r="O17" s="19">
        <v>1.24447453947949E-2</v>
      </c>
      <c r="P17" s="19">
        <v>0</v>
      </c>
      <c r="Q17" s="19">
        <v>0</v>
      </c>
      <c r="R17" s="19">
        <v>0</v>
      </c>
    </row>
    <row r="18" spans="2:18" x14ac:dyDescent="0.3">
      <c r="B18" s="16"/>
    </row>
    <row r="19" spans="2:18" x14ac:dyDescent="0.3">
      <c r="B19" t="s">
        <v>50</v>
      </c>
    </row>
    <row r="20" spans="2:18" x14ac:dyDescent="0.3">
      <c r="B20" t="s">
        <v>51</v>
      </c>
    </row>
    <row r="22" spans="2:18" x14ac:dyDescent="0.3">
      <c r="B22"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R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62</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52</v>
      </c>
      <c r="C9" s="17">
        <v>5.3667289765162003E-2</v>
      </c>
      <c r="D9" s="17">
        <v>4.8414549712491498E-2</v>
      </c>
      <c r="E9" s="17">
        <v>5.8801581105318898E-2</v>
      </c>
      <c r="F9" s="17"/>
      <c r="G9" s="17">
        <v>4.8084382792880499E-2</v>
      </c>
      <c r="H9" s="17">
        <v>4.0259202171063699E-2</v>
      </c>
      <c r="I9" s="17">
        <v>6.5004433172366399E-2</v>
      </c>
      <c r="J9" s="17">
        <v>3.70137969534656E-2</v>
      </c>
      <c r="K9" s="17">
        <v>3.9059454008043698E-2</v>
      </c>
      <c r="L9" s="17">
        <v>8.2461705735419902E-2</v>
      </c>
      <c r="M9" s="17"/>
      <c r="N9" s="17">
        <v>2.09406864430958E-2</v>
      </c>
      <c r="O9" s="17">
        <v>4.3903548031305903E-2</v>
      </c>
      <c r="P9" s="17">
        <v>6.9067520069601804E-2</v>
      </c>
      <c r="Q9" s="17">
        <v>6.9485462280825402E-2</v>
      </c>
      <c r="R9" s="17">
        <v>0.115339310392432</v>
      </c>
    </row>
    <row r="10" spans="2:18" x14ac:dyDescent="0.3">
      <c r="B10" s="18" t="s">
        <v>53</v>
      </c>
      <c r="C10" s="17">
        <v>5.5967860719868E-2</v>
      </c>
      <c r="D10" s="17">
        <v>6.5161265463144796E-2</v>
      </c>
      <c r="E10" s="17">
        <v>4.6981766246000901E-2</v>
      </c>
      <c r="F10" s="17"/>
      <c r="G10" s="17">
        <v>5.8214073264401603E-2</v>
      </c>
      <c r="H10" s="17">
        <v>6.6349990179375304E-2</v>
      </c>
      <c r="I10" s="17">
        <v>2.98855961719206E-2</v>
      </c>
      <c r="J10" s="17">
        <v>3.7012033084321903E-2</v>
      </c>
      <c r="K10" s="17">
        <v>4.2356290160373497E-2</v>
      </c>
      <c r="L10" s="17">
        <v>9.1857047893465701E-2</v>
      </c>
      <c r="M10" s="17"/>
      <c r="N10" s="17">
        <v>5.3126196224571098E-2</v>
      </c>
      <c r="O10" s="17">
        <v>3.5631000003773901E-2</v>
      </c>
      <c r="P10" s="17">
        <v>6.2979119469080205E-2</v>
      </c>
      <c r="Q10" s="17">
        <v>8.3283866505587195E-2</v>
      </c>
      <c r="R10" s="17">
        <v>5.8397590922838E-2</v>
      </c>
    </row>
    <row r="11" spans="2:18" x14ac:dyDescent="0.3">
      <c r="B11" s="18" t="s">
        <v>54</v>
      </c>
      <c r="C11" s="17">
        <v>9.4074137527550394E-2</v>
      </c>
      <c r="D11" s="17">
        <v>8.8481009975259595E-2</v>
      </c>
      <c r="E11" s="17">
        <v>9.9541140666515898E-2</v>
      </c>
      <c r="F11" s="17"/>
      <c r="G11" s="17">
        <v>9.9315684695963302E-2</v>
      </c>
      <c r="H11" s="17">
        <v>9.6159500079910101E-2</v>
      </c>
      <c r="I11" s="17">
        <v>0.102190207353468</v>
      </c>
      <c r="J11" s="17">
        <v>8.1248697512697005E-2</v>
      </c>
      <c r="K11" s="17">
        <v>6.9548827130524099E-2</v>
      </c>
      <c r="L11" s="17">
        <v>0.109262859938366</v>
      </c>
      <c r="M11" s="17"/>
      <c r="N11" s="17">
        <v>8.2784915540369805E-2</v>
      </c>
      <c r="O11" s="17">
        <v>8.6856420490623906E-2</v>
      </c>
      <c r="P11" s="17">
        <v>9.68530343142536E-2</v>
      </c>
      <c r="Q11" s="17">
        <v>9.8503969773257899E-2</v>
      </c>
      <c r="R11" s="17">
        <v>0.235866160970051</v>
      </c>
    </row>
    <row r="12" spans="2:18" x14ac:dyDescent="0.3">
      <c r="B12" s="18" t="s">
        <v>55</v>
      </c>
      <c r="C12" s="17">
        <v>0.14045330589264801</v>
      </c>
      <c r="D12" s="17">
        <v>0.13242491724924599</v>
      </c>
      <c r="E12" s="17">
        <v>0.148300655252013</v>
      </c>
      <c r="F12" s="17"/>
      <c r="G12" s="17">
        <v>0.14961381887340999</v>
      </c>
      <c r="H12" s="17">
        <v>0.16021246629793001</v>
      </c>
      <c r="I12" s="17">
        <v>0.1063897455529</v>
      </c>
      <c r="J12" s="17">
        <v>9.86872563617604E-2</v>
      </c>
      <c r="K12" s="17">
        <v>0.13697325992569501</v>
      </c>
      <c r="L12" s="17">
        <v>0.18241853196171801</v>
      </c>
      <c r="M12" s="17"/>
      <c r="N12" s="17">
        <v>0.13387698311086901</v>
      </c>
      <c r="O12" s="17">
        <v>0.11354374426090599</v>
      </c>
      <c r="P12" s="17">
        <v>0.17983206651780001</v>
      </c>
      <c r="Q12" s="17">
        <v>0.15542605031616999</v>
      </c>
      <c r="R12" s="17">
        <v>0.147184228460399</v>
      </c>
    </row>
    <row r="13" spans="2:18" x14ac:dyDescent="0.3">
      <c r="B13" s="18" t="s">
        <v>56</v>
      </c>
      <c r="C13" s="17">
        <v>0.21078803607714899</v>
      </c>
      <c r="D13" s="17">
        <v>0.21717190534639799</v>
      </c>
      <c r="E13" s="17">
        <v>0.204548122360282</v>
      </c>
      <c r="F13" s="17"/>
      <c r="G13" s="17">
        <v>0.20774367887015799</v>
      </c>
      <c r="H13" s="17">
        <v>0.20852934853535801</v>
      </c>
      <c r="I13" s="17">
        <v>0.235317822031721</v>
      </c>
      <c r="J13" s="17">
        <v>0.22962920340239401</v>
      </c>
      <c r="K13" s="17">
        <v>0.21046389637379001</v>
      </c>
      <c r="L13" s="17">
        <v>0.17954150541483699</v>
      </c>
      <c r="M13" s="17"/>
      <c r="N13" s="17">
        <v>0.17305017738092399</v>
      </c>
      <c r="O13" s="17">
        <v>0.20242854455966</v>
      </c>
      <c r="P13" s="17">
        <v>0.240595999041714</v>
      </c>
      <c r="Q13" s="17">
        <v>0.21087055919398701</v>
      </c>
      <c r="R13" s="17">
        <v>0.32131318273043902</v>
      </c>
    </row>
    <row r="14" spans="2:18" x14ac:dyDescent="0.3">
      <c r="B14" s="18" t="s">
        <v>57</v>
      </c>
      <c r="C14" s="17">
        <v>0.263777578793225</v>
      </c>
      <c r="D14" s="17">
        <v>0.26478607059000397</v>
      </c>
      <c r="E14" s="17">
        <v>0.26279182837593801</v>
      </c>
      <c r="F14" s="17"/>
      <c r="G14" s="17">
        <v>0.25532509794359198</v>
      </c>
      <c r="H14" s="17">
        <v>0.27774556326552502</v>
      </c>
      <c r="I14" s="17">
        <v>0.27395521166993803</v>
      </c>
      <c r="J14" s="17">
        <v>0.29278253888688399</v>
      </c>
      <c r="K14" s="17">
        <v>0.27855253324860102</v>
      </c>
      <c r="L14" s="17">
        <v>0.21612719674879199</v>
      </c>
      <c r="M14" s="17"/>
      <c r="N14" s="17">
        <v>0.32215858367630001</v>
      </c>
      <c r="O14" s="17">
        <v>0.29029063835533803</v>
      </c>
      <c r="P14" s="17">
        <v>0.20877523134548201</v>
      </c>
      <c r="Q14" s="17">
        <v>0.283573251070243</v>
      </c>
      <c r="R14" s="17">
        <v>0.12189952652384201</v>
      </c>
    </row>
    <row r="15" spans="2:18" ht="28.8" x14ac:dyDescent="0.3">
      <c r="B15" s="18" t="s">
        <v>58</v>
      </c>
      <c r="C15" s="17">
        <v>0.116956120397005</v>
      </c>
      <c r="D15" s="17">
        <v>0.122210385279689</v>
      </c>
      <c r="E15" s="17">
        <v>0.111820338611585</v>
      </c>
      <c r="F15" s="17"/>
      <c r="G15" s="17">
        <v>8.9764505901438807E-2</v>
      </c>
      <c r="H15" s="17">
        <v>0.102529426727408</v>
      </c>
      <c r="I15" s="17">
        <v>0.102698909271991</v>
      </c>
      <c r="J15" s="17">
        <v>0.18079501437912501</v>
      </c>
      <c r="K15" s="17">
        <v>0.13085471698471701</v>
      </c>
      <c r="L15" s="17">
        <v>9.6864083602217294E-2</v>
      </c>
      <c r="M15" s="17"/>
      <c r="N15" s="17">
        <v>0.14716714519561599</v>
      </c>
      <c r="O15" s="17">
        <v>0.140908389829243</v>
      </c>
      <c r="P15" s="17">
        <v>9.9492266261337198E-2</v>
      </c>
      <c r="Q15" s="17">
        <v>6.2649685161223698E-2</v>
      </c>
      <c r="R15" s="17">
        <v>0</v>
      </c>
    </row>
    <row r="16" spans="2:18" x14ac:dyDescent="0.3">
      <c r="B16" s="18" t="s">
        <v>61</v>
      </c>
      <c r="C16" s="17">
        <v>5.06365993478127E-2</v>
      </c>
      <c r="D16" s="17">
        <v>4.9793238681236002E-2</v>
      </c>
      <c r="E16" s="17">
        <v>5.1460942323786202E-2</v>
      </c>
      <c r="F16" s="17"/>
      <c r="G16" s="17">
        <v>7.8419344851569706E-2</v>
      </c>
      <c r="H16" s="17">
        <v>3.8777918420526601E-2</v>
      </c>
      <c r="I16" s="17">
        <v>5.9736959306426501E-2</v>
      </c>
      <c r="J16" s="17">
        <v>3.4362117138854398E-2</v>
      </c>
      <c r="K16" s="17">
        <v>7.3981296972050706E-2</v>
      </c>
      <c r="L16" s="17">
        <v>3.2087633520956602E-2</v>
      </c>
      <c r="M16" s="17"/>
      <c r="N16" s="17">
        <v>5.4899925462864603E-2</v>
      </c>
      <c r="O16" s="17">
        <v>7.3563955744131604E-2</v>
      </c>
      <c r="P16" s="17">
        <v>3.1207005060395698E-2</v>
      </c>
      <c r="Q16" s="17">
        <v>2.36624927389418E-2</v>
      </c>
      <c r="R16" s="17">
        <v>0</v>
      </c>
    </row>
    <row r="17" spans="2:18" x14ac:dyDescent="0.3">
      <c r="B17" s="18" t="s">
        <v>46</v>
      </c>
      <c r="C17" s="19">
        <v>1.3679071479579599E-2</v>
      </c>
      <c r="D17" s="19">
        <v>1.1556657702531699E-2</v>
      </c>
      <c r="E17" s="19">
        <v>1.5753625058561101E-2</v>
      </c>
      <c r="F17" s="19"/>
      <c r="G17" s="19">
        <v>1.35194128065864E-2</v>
      </c>
      <c r="H17" s="19">
        <v>9.4365843229041405E-3</v>
      </c>
      <c r="I17" s="19">
        <v>2.4821115469267699E-2</v>
      </c>
      <c r="J17" s="19">
        <v>8.4693422804973696E-3</v>
      </c>
      <c r="K17" s="19">
        <v>1.8209725196205E-2</v>
      </c>
      <c r="L17" s="19">
        <v>9.3794351842265995E-3</v>
      </c>
      <c r="M17" s="19"/>
      <c r="N17" s="19">
        <v>1.19953869653899E-2</v>
      </c>
      <c r="O17" s="19">
        <v>1.28737587250167E-2</v>
      </c>
      <c r="P17" s="19">
        <v>1.1197757920335101E-2</v>
      </c>
      <c r="Q17" s="19">
        <v>1.2544662959765101E-2</v>
      </c>
      <c r="R17" s="19">
        <v>0</v>
      </c>
    </row>
    <row r="18" spans="2:18" x14ac:dyDescent="0.3">
      <c r="B18" s="16"/>
    </row>
    <row r="19" spans="2:18" x14ac:dyDescent="0.3">
      <c r="B19" t="s">
        <v>50</v>
      </c>
    </row>
    <row r="20" spans="2:18" x14ac:dyDescent="0.3">
      <c r="B20" t="s">
        <v>51</v>
      </c>
    </row>
    <row r="22" spans="2:18" x14ac:dyDescent="0.3">
      <c r="B22"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R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74</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ht="28.8" x14ac:dyDescent="0.3">
      <c r="B9" s="18" t="s">
        <v>63</v>
      </c>
      <c r="C9" s="17">
        <v>0.152067599533526</v>
      </c>
      <c r="D9" s="17">
        <v>0.170627087635949</v>
      </c>
      <c r="E9" s="17">
        <v>0.13392662585378501</v>
      </c>
      <c r="F9" s="17"/>
      <c r="G9" s="17">
        <v>0.13256322944938201</v>
      </c>
      <c r="H9" s="17">
        <v>8.7209262939758697E-2</v>
      </c>
      <c r="I9" s="17">
        <v>0.123783334506145</v>
      </c>
      <c r="J9" s="17">
        <v>0.153101873392679</v>
      </c>
      <c r="K9" s="17">
        <v>0.25243089787487</v>
      </c>
      <c r="L9" s="17">
        <v>0.17243296834918601</v>
      </c>
      <c r="M9" s="17"/>
      <c r="N9" s="17">
        <v>0.2356615543933</v>
      </c>
      <c r="O9" s="17">
        <v>0.168049969505388</v>
      </c>
      <c r="P9" s="17">
        <v>8.31503658278442E-2</v>
      </c>
      <c r="Q9" s="17">
        <v>6.4363663604048896E-2</v>
      </c>
      <c r="R9" s="17">
        <v>0</v>
      </c>
    </row>
    <row r="10" spans="2:18" x14ac:dyDescent="0.3">
      <c r="B10" s="18" t="s">
        <v>64</v>
      </c>
      <c r="C10" s="17">
        <v>0.232888439745884</v>
      </c>
      <c r="D10" s="17">
        <v>0.24621816241265301</v>
      </c>
      <c r="E10" s="17">
        <v>0.21985930086437899</v>
      </c>
      <c r="F10" s="17"/>
      <c r="G10" s="17">
        <v>0.20010203466638399</v>
      </c>
      <c r="H10" s="17">
        <v>0.220829095313893</v>
      </c>
      <c r="I10" s="17">
        <v>0.27473448449925802</v>
      </c>
      <c r="J10" s="17">
        <v>0.31428040430705401</v>
      </c>
      <c r="K10" s="17">
        <v>0.22757741137148399</v>
      </c>
      <c r="L10" s="17">
        <v>0.167544385764862</v>
      </c>
      <c r="M10" s="17"/>
      <c r="N10" s="17">
        <v>0.25743415359903898</v>
      </c>
      <c r="O10" s="17">
        <v>0.24931138264830599</v>
      </c>
      <c r="P10" s="17">
        <v>0.245221083983411</v>
      </c>
      <c r="Q10" s="17">
        <v>0.18279139723771701</v>
      </c>
      <c r="R10" s="17">
        <v>0.13674538628051999</v>
      </c>
    </row>
    <row r="11" spans="2:18" x14ac:dyDescent="0.3">
      <c r="B11" s="18" t="s">
        <v>65</v>
      </c>
      <c r="C11" s="17">
        <v>0.25110148270169402</v>
      </c>
      <c r="D11" s="17">
        <v>0.24599948448386</v>
      </c>
      <c r="E11" s="17">
        <v>0.25608843141887</v>
      </c>
      <c r="F11" s="17"/>
      <c r="G11" s="17">
        <v>0.31093158502596502</v>
      </c>
      <c r="H11" s="17">
        <v>0.30658712029292501</v>
      </c>
      <c r="I11" s="17">
        <v>0.23978855562285101</v>
      </c>
      <c r="J11" s="17">
        <v>0.244983965104972</v>
      </c>
      <c r="K11" s="17">
        <v>0.22704999850406499</v>
      </c>
      <c r="L11" s="17">
        <v>0.19672322493205399</v>
      </c>
      <c r="M11" s="17"/>
      <c r="N11" s="17">
        <v>0.216225579713619</v>
      </c>
      <c r="O11" s="17">
        <v>0.26875878022111099</v>
      </c>
      <c r="P11" s="17">
        <v>0.249553721550695</v>
      </c>
      <c r="Q11" s="17">
        <v>0.31143776498980102</v>
      </c>
      <c r="R11" s="17">
        <v>0.14421377549481601</v>
      </c>
    </row>
    <row r="12" spans="2:18" x14ac:dyDescent="0.3">
      <c r="B12" s="18" t="s">
        <v>66</v>
      </c>
      <c r="C12" s="17">
        <v>0.16882870279797299</v>
      </c>
      <c r="D12" s="17">
        <v>0.16569918494409799</v>
      </c>
      <c r="E12" s="17">
        <v>0.171887650367224</v>
      </c>
      <c r="F12" s="17"/>
      <c r="G12" s="17">
        <v>0.177484813397254</v>
      </c>
      <c r="H12" s="17">
        <v>0.21540073894876399</v>
      </c>
      <c r="I12" s="17">
        <v>0.17081359899309101</v>
      </c>
      <c r="J12" s="17">
        <v>0.16186702612590001</v>
      </c>
      <c r="K12" s="17">
        <v>0.13080983642785601</v>
      </c>
      <c r="L12" s="17">
        <v>0.15482241990105</v>
      </c>
      <c r="M12" s="17"/>
      <c r="N12" s="17">
        <v>0.11709627464441601</v>
      </c>
      <c r="O12" s="17">
        <v>0.143341395303067</v>
      </c>
      <c r="P12" s="17">
        <v>0.19229670243698499</v>
      </c>
      <c r="Q12" s="17">
        <v>0.22556993223822</v>
      </c>
      <c r="R12" s="17">
        <v>0.29135284254395799</v>
      </c>
    </row>
    <row r="13" spans="2:18" x14ac:dyDescent="0.3">
      <c r="B13" s="18" t="s">
        <v>67</v>
      </c>
      <c r="C13" s="17">
        <v>7.5256152548096297E-2</v>
      </c>
      <c r="D13" s="17">
        <v>7.4504015598155907E-2</v>
      </c>
      <c r="E13" s="17">
        <v>7.5991328892245996E-2</v>
      </c>
      <c r="F13" s="17"/>
      <c r="G13" s="17">
        <v>6.7983886794898696E-2</v>
      </c>
      <c r="H13" s="17">
        <v>7.3676133240533404E-2</v>
      </c>
      <c r="I13" s="17">
        <v>7.3349652583483096E-2</v>
      </c>
      <c r="J13" s="17">
        <v>5.0411183436788902E-2</v>
      </c>
      <c r="K13" s="17">
        <v>6.9856079697420595E-2</v>
      </c>
      <c r="L13" s="17">
        <v>0.106799346081797</v>
      </c>
      <c r="M13" s="17"/>
      <c r="N13" s="17">
        <v>8.0682097679128803E-2</v>
      </c>
      <c r="O13" s="17">
        <v>6.7531794909095805E-2</v>
      </c>
      <c r="P13" s="17">
        <v>8.2323755866307899E-2</v>
      </c>
      <c r="Q13" s="17">
        <v>8.5413943702711798E-2</v>
      </c>
      <c r="R13" s="17">
        <v>8.1458350587679196E-2</v>
      </c>
    </row>
    <row r="14" spans="2:18" x14ac:dyDescent="0.3">
      <c r="B14" s="18" t="s">
        <v>68</v>
      </c>
      <c r="C14" s="17">
        <v>4.3915093580369602E-2</v>
      </c>
      <c r="D14" s="17">
        <v>3.8063688447448597E-2</v>
      </c>
      <c r="E14" s="17">
        <v>4.9634550168828E-2</v>
      </c>
      <c r="F14" s="17"/>
      <c r="G14" s="17">
        <v>3.0704971484376401E-2</v>
      </c>
      <c r="H14" s="17">
        <v>5.6301379823895298E-2</v>
      </c>
      <c r="I14" s="17">
        <v>3.5396281166093897E-2</v>
      </c>
      <c r="J14" s="17">
        <v>3.8294655302122699E-2</v>
      </c>
      <c r="K14" s="17">
        <v>2.7224200140289499E-2</v>
      </c>
      <c r="L14" s="17">
        <v>6.5306586812277204E-2</v>
      </c>
      <c r="M14" s="17"/>
      <c r="N14" s="17">
        <v>5.0999183255608101E-2</v>
      </c>
      <c r="O14" s="17">
        <v>2.9253051899443699E-2</v>
      </c>
      <c r="P14" s="17">
        <v>5.9182614290541703E-2</v>
      </c>
      <c r="Q14" s="17">
        <v>3.67825756466627E-2</v>
      </c>
      <c r="R14" s="17">
        <v>0.14650061058501801</v>
      </c>
    </row>
    <row r="15" spans="2:18" x14ac:dyDescent="0.3">
      <c r="B15" s="18" t="s">
        <v>69</v>
      </c>
      <c r="C15" s="17">
        <v>3.0878287460677299E-2</v>
      </c>
      <c r="D15" s="17">
        <v>2.8643930171057801E-2</v>
      </c>
      <c r="E15" s="17">
        <v>3.3062260238290099E-2</v>
      </c>
      <c r="F15" s="17"/>
      <c r="G15" s="17">
        <v>2.47630022541621E-2</v>
      </c>
      <c r="H15" s="17">
        <v>2.8386125484345E-2</v>
      </c>
      <c r="I15" s="17">
        <v>2.7523107272531499E-2</v>
      </c>
      <c r="J15" s="17">
        <v>1.7438107063576101E-2</v>
      </c>
      <c r="K15" s="17">
        <v>2.59413999920757E-2</v>
      </c>
      <c r="L15" s="17">
        <v>5.3963056476158899E-2</v>
      </c>
      <c r="M15" s="17"/>
      <c r="N15" s="17">
        <v>1.1621617029683701E-2</v>
      </c>
      <c r="O15" s="17">
        <v>3.2042950713638801E-2</v>
      </c>
      <c r="P15" s="17">
        <v>4.2779571184163701E-2</v>
      </c>
      <c r="Q15" s="17">
        <v>4.1855963542373399E-2</v>
      </c>
      <c r="R15" s="17">
        <v>6.0438992451873598E-2</v>
      </c>
    </row>
    <row r="16" spans="2:18" x14ac:dyDescent="0.3">
      <c r="B16" s="18" t="s">
        <v>70</v>
      </c>
      <c r="C16" s="17">
        <v>1.3212698548561601E-2</v>
      </c>
      <c r="D16" s="17">
        <v>9.5109696160875796E-3</v>
      </c>
      <c r="E16" s="17">
        <v>1.6830953899299301E-2</v>
      </c>
      <c r="F16" s="17"/>
      <c r="G16" s="17">
        <v>1.41910445118463E-2</v>
      </c>
      <c r="H16" s="17">
        <v>5.9018430395309501E-3</v>
      </c>
      <c r="I16" s="17">
        <v>1.5995978245741799E-2</v>
      </c>
      <c r="J16" s="17">
        <v>1.1339784761516401E-2</v>
      </c>
      <c r="K16" s="17">
        <v>7.4585682428580796E-3</v>
      </c>
      <c r="L16" s="17">
        <v>2.1650545410299302E-2</v>
      </c>
      <c r="M16" s="17"/>
      <c r="N16" s="17">
        <v>1.19212544212069E-2</v>
      </c>
      <c r="O16" s="17">
        <v>6.4105868672292799E-3</v>
      </c>
      <c r="P16" s="17">
        <v>1.8524679044768198E-2</v>
      </c>
      <c r="Q16" s="17">
        <v>1.9860585940499699E-2</v>
      </c>
      <c r="R16" s="17">
        <v>2.8427815244247898E-2</v>
      </c>
    </row>
    <row r="17" spans="2:18" x14ac:dyDescent="0.3">
      <c r="B17" s="18" t="s">
        <v>71</v>
      </c>
      <c r="C17" s="17">
        <v>5.2631846872361401E-3</v>
      </c>
      <c r="D17" s="17">
        <v>3.6926562087930301E-3</v>
      </c>
      <c r="E17" s="17">
        <v>6.7982979206124301E-3</v>
      </c>
      <c r="F17" s="17"/>
      <c r="G17" s="17">
        <v>9.8479260153709197E-3</v>
      </c>
      <c r="H17" s="17">
        <v>0</v>
      </c>
      <c r="I17" s="17">
        <v>2.8503519309071999E-3</v>
      </c>
      <c r="J17" s="17">
        <v>0</v>
      </c>
      <c r="K17" s="17">
        <v>1.0017628929128899E-2</v>
      </c>
      <c r="L17" s="17">
        <v>9.5729632653621007E-3</v>
      </c>
      <c r="M17" s="17"/>
      <c r="N17" s="17">
        <v>6.8319990435925498E-3</v>
      </c>
      <c r="O17" s="17">
        <v>4.1706566107457804E-3</v>
      </c>
      <c r="P17" s="17">
        <v>7.1180336326140499E-3</v>
      </c>
      <c r="Q17" s="17">
        <v>3.5877404939770301E-3</v>
      </c>
      <c r="R17" s="17">
        <v>2.57072976292963E-2</v>
      </c>
    </row>
    <row r="18" spans="2:18" x14ac:dyDescent="0.3">
      <c r="B18" s="18" t="s">
        <v>72</v>
      </c>
      <c r="C18" s="17">
        <v>1.0729792375874301E-2</v>
      </c>
      <c r="D18" s="17">
        <v>6.0529225516066402E-3</v>
      </c>
      <c r="E18" s="17">
        <v>1.53011992981663E-2</v>
      </c>
      <c r="F18" s="17"/>
      <c r="G18" s="17">
        <v>9.8959285962606208E-3</v>
      </c>
      <c r="H18" s="17">
        <v>0</v>
      </c>
      <c r="I18" s="17">
        <v>1.51420467166499E-2</v>
      </c>
      <c r="J18" s="17">
        <v>2.7422182872163E-3</v>
      </c>
      <c r="K18" s="17">
        <v>3.5596951486957899E-3</v>
      </c>
      <c r="L18" s="17">
        <v>2.7764343974065599E-2</v>
      </c>
      <c r="M18" s="17"/>
      <c r="N18" s="17">
        <v>6.87276904252804E-3</v>
      </c>
      <c r="O18" s="17">
        <v>1.44015830737636E-2</v>
      </c>
      <c r="P18" s="17">
        <v>7.0775393320044698E-3</v>
      </c>
      <c r="Q18" s="17">
        <v>1.6360147972889202E-2</v>
      </c>
      <c r="R18" s="17">
        <v>5.5220191813013103E-2</v>
      </c>
    </row>
    <row r="19" spans="2:18" x14ac:dyDescent="0.3">
      <c r="B19" s="18" t="s">
        <v>73</v>
      </c>
      <c r="C19" s="19">
        <v>1.58585660201075E-2</v>
      </c>
      <c r="D19" s="19">
        <v>1.0987897930291301E-2</v>
      </c>
      <c r="E19" s="19">
        <v>2.06194010782993E-2</v>
      </c>
      <c r="F19" s="19"/>
      <c r="G19" s="19">
        <v>2.1531577804099498E-2</v>
      </c>
      <c r="H19" s="19">
        <v>5.7083009163549801E-3</v>
      </c>
      <c r="I19" s="19">
        <v>2.0622608463248499E-2</v>
      </c>
      <c r="J19" s="19">
        <v>5.5407822181744101E-3</v>
      </c>
      <c r="K19" s="19">
        <v>1.80742836712557E-2</v>
      </c>
      <c r="L19" s="19">
        <v>2.3420159032886901E-2</v>
      </c>
      <c r="M19" s="19"/>
      <c r="N19" s="19">
        <v>4.6535171778772496E-3</v>
      </c>
      <c r="O19" s="19">
        <v>1.67278482482115E-2</v>
      </c>
      <c r="P19" s="19">
        <v>1.27719328506641E-2</v>
      </c>
      <c r="Q19" s="19">
        <v>1.1976284631098901E-2</v>
      </c>
      <c r="R19" s="19">
        <v>2.9934737369577798E-2</v>
      </c>
    </row>
    <row r="20" spans="2:18" x14ac:dyDescent="0.3">
      <c r="B20" s="16"/>
    </row>
    <row r="21" spans="2:18" x14ac:dyDescent="0.3">
      <c r="B21" t="s">
        <v>50</v>
      </c>
    </row>
    <row r="22" spans="2:18" x14ac:dyDescent="0.3">
      <c r="B22" t="s">
        <v>51</v>
      </c>
    </row>
    <row r="24" spans="2:18" x14ac:dyDescent="0.3">
      <c r="B24"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R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81</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75</v>
      </c>
      <c r="C9" s="17">
        <v>0.116949429175549</v>
      </c>
      <c r="D9" s="17">
        <v>8.6427796400906601E-2</v>
      </c>
      <c r="E9" s="17">
        <v>0.14678280247614101</v>
      </c>
      <c r="F9" s="17"/>
      <c r="G9" s="17">
        <v>0.13759782691693301</v>
      </c>
      <c r="H9" s="17">
        <v>8.33489562076766E-2</v>
      </c>
      <c r="I9" s="17">
        <v>9.7875941181965298E-2</v>
      </c>
      <c r="J9" s="17">
        <v>0.15157073951529701</v>
      </c>
      <c r="K9" s="17">
        <v>0.106994802728058</v>
      </c>
      <c r="L9" s="17">
        <v>0.124610671223508</v>
      </c>
      <c r="M9" s="17"/>
      <c r="N9" s="17">
        <v>0.12293041976006</v>
      </c>
      <c r="O9" s="17">
        <v>0.14315092326864201</v>
      </c>
      <c r="P9" s="17">
        <v>0.10753592066238001</v>
      </c>
      <c r="Q9" s="17">
        <v>7.6506942867961697E-2</v>
      </c>
      <c r="R9" s="17">
        <v>5.8929387464851199E-2</v>
      </c>
    </row>
    <row r="10" spans="2:18" x14ac:dyDescent="0.3">
      <c r="B10" s="18" t="s">
        <v>76</v>
      </c>
      <c r="C10" s="17">
        <v>0.25870574722803502</v>
      </c>
      <c r="D10" s="17">
        <v>0.20260370059539201</v>
      </c>
      <c r="E10" s="17">
        <v>0.31354269885761499</v>
      </c>
      <c r="F10" s="17"/>
      <c r="G10" s="17">
        <v>0.29125954969909501</v>
      </c>
      <c r="H10" s="17">
        <v>0.26584411923179102</v>
      </c>
      <c r="I10" s="17">
        <v>0.229614025674205</v>
      </c>
      <c r="J10" s="17">
        <v>0.228154624523185</v>
      </c>
      <c r="K10" s="17">
        <v>0.22758344217122001</v>
      </c>
      <c r="L10" s="17">
        <v>0.30086917455941697</v>
      </c>
      <c r="M10" s="17"/>
      <c r="N10" s="17">
        <v>0.22931685518240699</v>
      </c>
      <c r="O10" s="17">
        <v>0.250249417208328</v>
      </c>
      <c r="P10" s="17">
        <v>0.30691309482241702</v>
      </c>
      <c r="Q10" s="17">
        <v>0.27779771644351298</v>
      </c>
      <c r="R10" s="17">
        <v>0.25948389487566997</v>
      </c>
    </row>
    <row r="11" spans="2:18" ht="28.8" x14ac:dyDescent="0.3">
      <c r="B11" s="18" t="s">
        <v>77</v>
      </c>
      <c r="C11" s="17">
        <v>0.36932998615719798</v>
      </c>
      <c r="D11" s="17">
        <v>0.39022471831576999</v>
      </c>
      <c r="E11" s="17">
        <v>0.34890642791884502</v>
      </c>
      <c r="F11" s="17"/>
      <c r="G11" s="17">
        <v>0.36037600659939201</v>
      </c>
      <c r="H11" s="17">
        <v>0.43953941212773701</v>
      </c>
      <c r="I11" s="17">
        <v>0.42817823132037702</v>
      </c>
      <c r="J11" s="17">
        <v>0.36148268473762801</v>
      </c>
      <c r="K11" s="17">
        <v>0.36799746569939101</v>
      </c>
      <c r="L11" s="17">
        <v>0.277537179467021</v>
      </c>
      <c r="M11" s="17"/>
      <c r="N11" s="17">
        <v>0.32945568850811202</v>
      </c>
      <c r="O11" s="17">
        <v>0.35069386913170703</v>
      </c>
      <c r="P11" s="17">
        <v>0.36775532979819298</v>
      </c>
      <c r="Q11" s="17">
        <v>0.45488291384810697</v>
      </c>
      <c r="R11" s="17">
        <v>0.49691390683008002</v>
      </c>
    </row>
    <row r="12" spans="2:18" x14ac:dyDescent="0.3">
      <c r="B12" s="18" t="s">
        <v>78</v>
      </c>
      <c r="C12" s="17">
        <v>0.121362690067001</v>
      </c>
      <c r="D12" s="17">
        <v>0.134557599564856</v>
      </c>
      <c r="E12" s="17">
        <v>0.108465324332227</v>
      </c>
      <c r="F12" s="17"/>
      <c r="G12" s="17">
        <v>9.3915120195559601E-2</v>
      </c>
      <c r="H12" s="17">
        <v>0.119653756727508</v>
      </c>
      <c r="I12" s="17">
        <v>0.124529169014905</v>
      </c>
      <c r="J12" s="17">
        <v>0.13119155070432501</v>
      </c>
      <c r="K12" s="17">
        <v>0.116741845275859</v>
      </c>
      <c r="L12" s="17">
        <v>0.133424451624096</v>
      </c>
      <c r="M12" s="17"/>
      <c r="N12" s="17">
        <v>0.13241518177447101</v>
      </c>
      <c r="O12" s="17">
        <v>0.10898419048291</v>
      </c>
      <c r="P12" s="17">
        <v>0.125573620642774</v>
      </c>
      <c r="Q12" s="17">
        <v>0.129351408008689</v>
      </c>
      <c r="R12" s="17">
        <v>0.12091020930129</v>
      </c>
    </row>
    <row r="13" spans="2:18" x14ac:dyDescent="0.3">
      <c r="B13" s="18" t="s">
        <v>79</v>
      </c>
      <c r="C13" s="17">
        <v>5.5316056726598999E-2</v>
      </c>
      <c r="D13" s="17">
        <v>8.8494592759672405E-2</v>
      </c>
      <c r="E13" s="17">
        <v>2.28856930448696E-2</v>
      </c>
      <c r="F13" s="17"/>
      <c r="G13" s="17">
        <v>3.45157130764722E-2</v>
      </c>
      <c r="H13" s="17">
        <v>4.08095833474054E-2</v>
      </c>
      <c r="I13" s="17">
        <v>4.7230110361485299E-2</v>
      </c>
      <c r="J13" s="17">
        <v>6.2880615811655396E-2</v>
      </c>
      <c r="K13" s="17">
        <v>6.8816651303819601E-2</v>
      </c>
      <c r="L13" s="17">
        <v>7.2210465922301001E-2</v>
      </c>
      <c r="M13" s="17"/>
      <c r="N13" s="17">
        <v>6.2502740900636802E-2</v>
      </c>
      <c r="O13" s="17">
        <v>5.7072931712506603E-2</v>
      </c>
      <c r="P13" s="17">
        <v>4.8290081422681E-2</v>
      </c>
      <c r="Q13" s="17">
        <v>3.3426981382343401E-2</v>
      </c>
      <c r="R13" s="17">
        <v>6.3762601528109294E-2</v>
      </c>
    </row>
    <row r="14" spans="2:18" x14ac:dyDescent="0.3">
      <c r="B14" s="18" t="s">
        <v>80</v>
      </c>
      <c r="C14" s="17">
        <v>6.6268283226996905E-2</v>
      </c>
      <c r="D14" s="17">
        <v>8.2019379854214605E-2</v>
      </c>
      <c r="E14" s="17">
        <v>5.0872372102481501E-2</v>
      </c>
      <c r="F14" s="17"/>
      <c r="G14" s="17">
        <v>6.8527086107529098E-2</v>
      </c>
      <c r="H14" s="17">
        <v>4.51284710027125E-2</v>
      </c>
      <c r="I14" s="17">
        <v>6.3360774119555902E-2</v>
      </c>
      <c r="J14" s="17">
        <v>5.0979500456884701E-2</v>
      </c>
      <c r="K14" s="17">
        <v>0.108549694953177</v>
      </c>
      <c r="L14" s="17">
        <v>6.8384447787845304E-2</v>
      </c>
      <c r="M14" s="17"/>
      <c r="N14" s="17">
        <v>0.109391308031569</v>
      </c>
      <c r="O14" s="17">
        <v>6.9336641684321396E-2</v>
      </c>
      <c r="P14" s="17">
        <v>3.6862353317338399E-2</v>
      </c>
      <c r="Q14" s="17">
        <v>2.4350042166096399E-2</v>
      </c>
      <c r="R14" s="17">
        <v>0</v>
      </c>
    </row>
    <row r="15" spans="2:18" x14ac:dyDescent="0.3">
      <c r="B15" s="18" t="s">
        <v>73</v>
      </c>
      <c r="C15" s="19">
        <v>1.20678074186214E-2</v>
      </c>
      <c r="D15" s="19">
        <v>1.5672212509187902E-2</v>
      </c>
      <c r="E15" s="19">
        <v>8.5446812678223998E-3</v>
      </c>
      <c r="F15" s="19"/>
      <c r="G15" s="19">
        <v>1.38086974050189E-2</v>
      </c>
      <c r="H15" s="19">
        <v>5.6757013551694303E-3</v>
      </c>
      <c r="I15" s="19">
        <v>9.2117483275060107E-3</v>
      </c>
      <c r="J15" s="19">
        <v>1.37402842510251E-2</v>
      </c>
      <c r="K15" s="19">
        <v>3.31609786847495E-3</v>
      </c>
      <c r="L15" s="19">
        <v>2.29636094158111E-2</v>
      </c>
      <c r="M15" s="19"/>
      <c r="N15" s="19">
        <v>1.3987805842743201E-2</v>
      </c>
      <c r="O15" s="19">
        <v>2.0512026511585301E-2</v>
      </c>
      <c r="P15" s="19">
        <v>7.0695993342162399E-3</v>
      </c>
      <c r="Q15" s="19">
        <v>3.6839952832888002E-3</v>
      </c>
      <c r="R15" s="19">
        <v>0</v>
      </c>
    </row>
    <row r="16" spans="2:18" x14ac:dyDescent="0.3">
      <c r="B16" s="16"/>
    </row>
    <row r="17" spans="2:2" x14ac:dyDescent="0.3">
      <c r="B17" t="s">
        <v>50</v>
      </c>
    </row>
    <row r="18" spans="2:2" x14ac:dyDescent="0.3">
      <c r="B18" t="s">
        <v>51</v>
      </c>
    </row>
    <row r="20" spans="2:2" x14ac:dyDescent="0.3">
      <c r="B20"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R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85</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82</v>
      </c>
      <c r="C9" s="17">
        <v>0.56220299026601805</v>
      </c>
      <c r="D9" s="17">
        <v>0.57028902180676599</v>
      </c>
      <c r="E9" s="17">
        <v>0.55429929785032594</v>
      </c>
      <c r="F9" s="17"/>
      <c r="G9" s="17">
        <v>0.55391916731594304</v>
      </c>
      <c r="H9" s="17">
        <v>0.57933774856227005</v>
      </c>
      <c r="I9" s="17">
        <v>0.58134946776101004</v>
      </c>
      <c r="J9" s="17">
        <v>0.55284801483469603</v>
      </c>
      <c r="K9" s="17">
        <v>0.51018067867689798</v>
      </c>
      <c r="L9" s="17">
        <v>0.58077713596980796</v>
      </c>
      <c r="M9" s="17"/>
      <c r="N9" s="17">
        <v>0.50255767139164198</v>
      </c>
      <c r="O9" s="17">
        <v>0.51871783415775197</v>
      </c>
      <c r="P9" s="17">
        <v>0.62117830093480098</v>
      </c>
      <c r="Q9" s="17">
        <v>0.62747946814497102</v>
      </c>
      <c r="R9" s="17">
        <v>0.79894611562473805</v>
      </c>
    </row>
    <row r="10" spans="2:18" x14ac:dyDescent="0.3">
      <c r="B10" s="18" t="s">
        <v>83</v>
      </c>
      <c r="C10" s="17">
        <v>0.18117011838819899</v>
      </c>
      <c r="D10" s="17">
        <v>0.19379390609862199</v>
      </c>
      <c r="E10" s="17">
        <v>0.16883099570714299</v>
      </c>
      <c r="F10" s="17"/>
      <c r="G10" s="17">
        <v>0.22033054175476099</v>
      </c>
      <c r="H10" s="17">
        <v>0.21072033995762399</v>
      </c>
      <c r="I10" s="17">
        <v>0.20845492282258499</v>
      </c>
      <c r="J10" s="17">
        <v>0.185090387605685</v>
      </c>
      <c r="K10" s="17">
        <v>0.15312461237177599</v>
      </c>
      <c r="L10" s="17">
        <v>0.12468501561048199</v>
      </c>
      <c r="M10" s="17"/>
      <c r="N10" s="17">
        <v>0.17877952057104099</v>
      </c>
      <c r="O10" s="17">
        <v>0.180217325636845</v>
      </c>
      <c r="P10" s="17">
        <v>0.195871040994609</v>
      </c>
      <c r="Q10" s="17">
        <v>0.20947769516617401</v>
      </c>
      <c r="R10" s="17">
        <v>6.1329419208336199E-2</v>
      </c>
    </row>
    <row r="11" spans="2:18" x14ac:dyDescent="0.3">
      <c r="B11" s="18" t="s">
        <v>84</v>
      </c>
      <c r="C11" s="19">
        <v>0.25662689134578198</v>
      </c>
      <c r="D11" s="19">
        <v>0.23591707209461199</v>
      </c>
      <c r="E11" s="19">
        <v>0.276869706442532</v>
      </c>
      <c r="F11" s="19"/>
      <c r="G11" s="19">
        <v>0.22575029092929599</v>
      </c>
      <c r="H11" s="19">
        <v>0.20994191148010599</v>
      </c>
      <c r="I11" s="19">
        <v>0.210195609416406</v>
      </c>
      <c r="J11" s="19">
        <v>0.262061597559619</v>
      </c>
      <c r="K11" s="19">
        <v>0.33669470895132603</v>
      </c>
      <c r="L11" s="19">
        <v>0.29453784841970998</v>
      </c>
      <c r="M11" s="19"/>
      <c r="N11" s="19">
        <v>0.318662808037317</v>
      </c>
      <c r="O11" s="19">
        <v>0.30106484020540297</v>
      </c>
      <c r="P11" s="19">
        <v>0.18295065807058999</v>
      </c>
      <c r="Q11" s="19">
        <v>0.163042836688855</v>
      </c>
      <c r="R11" s="19">
        <v>0.13972446516692599</v>
      </c>
    </row>
    <row r="12" spans="2:18" x14ac:dyDescent="0.3">
      <c r="B12" s="16"/>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R2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96</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86</v>
      </c>
      <c r="C9" s="17">
        <v>0.55539154146221403</v>
      </c>
      <c r="D9" s="17">
        <v>0.55688975428548704</v>
      </c>
      <c r="E9" s="17">
        <v>0.55392711317390897</v>
      </c>
      <c r="F9" s="17"/>
      <c r="G9" s="17">
        <v>0.37260582197886399</v>
      </c>
      <c r="H9" s="17">
        <v>0.45799602607008</v>
      </c>
      <c r="I9" s="17">
        <v>0.51986831315654503</v>
      </c>
      <c r="J9" s="17">
        <v>0.61486522918253195</v>
      </c>
      <c r="K9" s="17">
        <v>0.64737960216753099</v>
      </c>
      <c r="L9" s="17">
        <v>0.67409967895530898</v>
      </c>
      <c r="M9" s="17"/>
      <c r="N9" s="17">
        <v>0.58248030506272297</v>
      </c>
      <c r="O9" s="17">
        <v>0.53495420402951799</v>
      </c>
      <c r="P9" s="17">
        <v>0.53365303830569699</v>
      </c>
      <c r="Q9" s="17">
        <v>0.55991570503045995</v>
      </c>
      <c r="R9" s="17">
        <v>0.55296977603518604</v>
      </c>
    </row>
    <row r="10" spans="2:18" x14ac:dyDescent="0.3">
      <c r="B10" s="18" t="s">
        <v>87</v>
      </c>
      <c r="C10" s="17">
        <v>0.43391680113473902</v>
      </c>
      <c r="D10" s="17">
        <v>0.458113090840712</v>
      </c>
      <c r="E10" s="17">
        <v>0.410266135109843</v>
      </c>
      <c r="F10" s="17"/>
      <c r="G10" s="17">
        <v>0.31397455254635298</v>
      </c>
      <c r="H10" s="17">
        <v>0.32961303180179802</v>
      </c>
      <c r="I10" s="17">
        <v>0.44175830248904102</v>
      </c>
      <c r="J10" s="17">
        <v>0.52169509663194502</v>
      </c>
      <c r="K10" s="17">
        <v>0.523359255215467</v>
      </c>
      <c r="L10" s="17">
        <v>0.460038953509249</v>
      </c>
      <c r="M10" s="17"/>
      <c r="N10" s="17">
        <v>0.46348385316420498</v>
      </c>
      <c r="O10" s="17">
        <v>0.428228056516823</v>
      </c>
      <c r="P10" s="17">
        <v>0.42200357664750798</v>
      </c>
      <c r="Q10" s="17">
        <v>0.38947512297741799</v>
      </c>
      <c r="R10" s="17">
        <v>0.53015298762827801</v>
      </c>
    </row>
    <row r="11" spans="2:18" x14ac:dyDescent="0.3">
      <c r="B11" s="18" t="s">
        <v>88</v>
      </c>
      <c r="C11" s="17">
        <v>0.42778836848006202</v>
      </c>
      <c r="D11" s="17">
        <v>0.419646666270097</v>
      </c>
      <c r="E11" s="17">
        <v>0.43574647619748202</v>
      </c>
      <c r="F11" s="17"/>
      <c r="G11" s="17">
        <v>0.36325001951835201</v>
      </c>
      <c r="H11" s="17">
        <v>0.37287679325114698</v>
      </c>
      <c r="I11" s="17">
        <v>0.43880573888037699</v>
      </c>
      <c r="J11" s="17">
        <v>0.49992843108680801</v>
      </c>
      <c r="K11" s="17">
        <v>0.48241779404895702</v>
      </c>
      <c r="L11" s="17">
        <v>0.41063964274120901</v>
      </c>
      <c r="M11" s="17"/>
      <c r="N11" s="17">
        <v>0.47752381297242003</v>
      </c>
      <c r="O11" s="17">
        <v>0.40721294017835202</v>
      </c>
      <c r="P11" s="17">
        <v>0.41713177700023402</v>
      </c>
      <c r="Q11" s="17">
        <v>0.42197154829586297</v>
      </c>
      <c r="R11" s="17">
        <v>0.456798987581233</v>
      </c>
    </row>
    <row r="12" spans="2:18" x14ac:dyDescent="0.3">
      <c r="B12" s="18" t="s">
        <v>89</v>
      </c>
      <c r="C12" s="17">
        <v>0.40161918661824803</v>
      </c>
      <c r="D12" s="17">
        <v>0.49652270969364698</v>
      </c>
      <c r="E12" s="17">
        <v>0.308855727587248</v>
      </c>
      <c r="F12" s="17"/>
      <c r="G12" s="17">
        <v>0.41717299226952698</v>
      </c>
      <c r="H12" s="17">
        <v>0.474009785267758</v>
      </c>
      <c r="I12" s="17">
        <v>0.41076469793237202</v>
      </c>
      <c r="J12" s="17">
        <v>0.38305833485171298</v>
      </c>
      <c r="K12" s="17">
        <v>0.38308931339797597</v>
      </c>
      <c r="L12" s="17">
        <v>0.352564569480534</v>
      </c>
      <c r="M12" s="17"/>
      <c r="N12" s="17">
        <v>0.44207082993464097</v>
      </c>
      <c r="O12" s="17">
        <v>0.39847799166533399</v>
      </c>
      <c r="P12" s="17">
        <v>0.36951336757921999</v>
      </c>
      <c r="Q12" s="17">
        <v>0.44281338712220802</v>
      </c>
      <c r="R12" s="17">
        <v>0.444990839003922</v>
      </c>
    </row>
    <row r="13" spans="2:18" x14ac:dyDescent="0.3">
      <c r="B13" s="18" t="s">
        <v>90</v>
      </c>
      <c r="C13" s="17">
        <v>0.38144044182799602</v>
      </c>
      <c r="D13" s="17">
        <v>0.35664905209178899</v>
      </c>
      <c r="E13" s="17">
        <v>0.40567278844266402</v>
      </c>
      <c r="F13" s="17"/>
      <c r="G13" s="17">
        <v>0.35439652278803302</v>
      </c>
      <c r="H13" s="17">
        <v>0.399596928112192</v>
      </c>
      <c r="I13" s="17">
        <v>0.371333476076668</v>
      </c>
      <c r="J13" s="17">
        <v>0.39583655230949899</v>
      </c>
      <c r="K13" s="17">
        <v>0.408062047400298</v>
      </c>
      <c r="L13" s="17">
        <v>0.36312356028939802</v>
      </c>
      <c r="M13" s="17"/>
      <c r="N13" s="17">
        <v>0.32052301037398601</v>
      </c>
      <c r="O13" s="17">
        <v>0.360517945349144</v>
      </c>
      <c r="P13" s="17">
        <v>0.43912595215028899</v>
      </c>
      <c r="Q13" s="17">
        <v>0.48207770131357802</v>
      </c>
      <c r="R13" s="17">
        <v>0.40201554057897598</v>
      </c>
    </row>
    <row r="14" spans="2:18" x14ac:dyDescent="0.3">
      <c r="B14" s="18" t="s">
        <v>91</v>
      </c>
      <c r="C14" s="17">
        <v>0.32786286911272999</v>
      </c>
      <c r="D14" s="17">
        <v>0.34939266537478503</v>
      </c>
      <c r="E14" s="17">
        <v>0.306818567396826</v>
      </c>
      <c r="F14" s="17"/>
      <c r="G14" s="17">
        <v>0.27916848381417297</v>
      </c>
      <c r="H14" s="17">
        <v>0.32275843221480799</v>
      </c>
      <c r="I14" s="17">
        <v>0.272025622750455</v>
      </c>
      <c r="J14" s="17">
        <v>0.35289926075942102</v>
      </c>
      <c r="K14" s="17">
        <v>0.35697722747941701</v>
      </c>
      <c r="L14" s="17">
        <v>0.369637576683291</v>
      </c>
      <c r="M14" s="17"/>
      <c r="N14" s="17">
        <v>0.23016717905707201</v>
      </c>
      <c r="O14" s="17">
        <v>0.25532056513672502</v>
      </c>
      <c r="P14" s="17">
        <v>0.40763802902663598</v>
      </c>
      <c r="Q14" s="17">
        <v>0.47057538017096001</v>
      </c>
      <c r="R14" s="17">
        <v>0.46023286487924697</v>
      </c>
    </row>
    <row r="15" spans="2:18" x14ac:dyDescent="0.3">
      <c r="B15" s="18" t="s">
        <v>92</v>
      </c>
      <c r="C15" s="17">
        <v>0.27240526461668202</v>
      </c>
      <c r="D15" s="17">
        <v>0.33569479466652902</v>
      </c>
      <c r="E15" s="17">
        <v>0.21054290653324401</v>
      </c>
      <c r="F15" s="17"/>
      <c r="G15" s="17">
        <v>0.16164598189805199</v>
      </c>
      <c r="H15" s="17">
        <v>0.24755952503754</v>
      </c>
      <c r="I15" s="17">
        <v>0.27023577114423297</v>
      </c>
      <c r="J15" s="17">
        <v>0.25999071095531101</v>
      </c>
      <c r="K15" s="17">
        <v>0.33495712790286802</v>
      </c>
      <c r="L15" s="17">
        <v>0.33571843660790701</v>
      </c>
      <c r="M15" s="17"/>
      <c r="N15" s="17">
        <v>0.234906683583188</v>
      </c>
      <c r="O15" s="17">
        <v>0.20732306893689201</v>
      </c>
      <c r="P15" s="17">
        <v>0.30686962992536498</v>
      </c>
      <c r="Q15" s="17">
        <v>0.30642247551805002</v>
      </c>
      <c r="R15" s="17">
        <v>0.43700516033386899</v>
      </c>
    </row>
    <row r="16" spans="2:18" x14ac:dyDescent="0.3">
      <c r="B16" s="18" t="s">
        <v>43</v>
      </c>
      <c r="C16" s="17">
        <v>0.189669616740159</v>
      </c>
      <c r="D16" s="17">
        <v>0.157252688961529</v>
      </c>
      <c r="E16" s="17">
        <v>0.22135554635011401</v>
      </c>
      <c r="F16" s="17"/>
      <c r="G16" s="17">
        <v>0.18920497707173101</v>
      </c>
      <c r="H16" s="17">
        <v>0.20896926710814401</v>
      </c>
      <c r="I16" s="17">
        <v>0.17620215696804001</v>
      </c>
      <c r="J16" s="17">
        <v>0.177832805317749</v>
      </c>
      <c r="K16" s="17">
        <v>0.19301076531147399</v>
      </c>
      <c r="L16" s="17">
        <v>0.192626630438582</v>
      </c>
      <c r="M16" s="17"/>
      <c r="N16" s="17">
        <v>0.16341548919085699</v>
      </c>
      <c r="O16" s="17">
        <v>0.171929536510189</v>
      </c>
      <c r="P16" s="17">
        <v>0.19507420278545701</v>
      </c>
      <c r="Q16" s="17">
        <v>0.25756187829703497</v>
      </c>
      <c r="R16" s="17">
        <v>0.20664583413458101</v>
      </c>
    </row>
    <row r="17" spans="2:18" x14ac:dyDescent="0.3">
      <c r="B17" s="18" t="s">
        <v>93</v>
      </c>
      <c r="C17" s="17">
        <v>0.181881454096668</v>
      </c>
      <c r="D17" s="17">
        <v>0.182556302502141</v>
      </c>
      <c r="E17" s="17">
        <v>0.18122182344877699</v>
      </c>
      <c r="F17" s="17"/>
      <c r="G17" s="17">
        <v>0.244259074246061</v>
      </c>
      <c r="H17" s="17">
        <v>0.25644270419061499</v>
      </c>
      <c r="I17" s="17">
        <v>0.19580327515693799</v>
      </c>
      <c r="J17" s="17">
        <v>0.146463139021211</v>
      </c>
      <c r="K17" s="17">
        <v>0.13947243423238501</v>
      </c>
      <c r="L17" s="17">
        <v>0.126011674388427</v>
      </c>
      <c r="M17" s="17"/>
      <c r="N17" s="17">
        <v>0.10665078956907501</v>
      </c>
      <c r="O17" s="17">
        <v>0.139816611285835</v>
      </c>
      <c r="P17" s="17">
        <v>0.228562764911865</v>
      </c>
      <c r="Q17" s="17">
        <v>0.33110914803445801</v>
      </c>
      <c r="R17" s="17">
        <v>0.31471813409336902</v>
      </c>
    </row>
    <row r="18" spans="2:18" x14ac:dyDescent="0.3">
      <c r="B18" s="18" t="s">
        <v>94</v>
      </c>
      <c r="C18" s="17">
        <v>0.15690705913237199</v>
      </c>
      <c r="D18" s="17">
        <v>0.20590435939419</v>
      </c>
      <c r="E18" s="17">
        <v>0.109014642621598</v>
      </c>
      <c r="F18" s="17"/>
      <c r="G18" s="17">
        <v>0.21386843357796001</v>
      </c>
      <c r="H18" s="17">
        <v>0.222388595331141</v>
      </c>
      <c r="I18" s="17">
        <v>0.151482694184672</v>
      </c>
      <c r="J18" s="17">
        <v>0.118075197160269</v>
      </c>
      <c r="K18" s="17">
        <v>0.14838079057794701</v>
      </c>
      <c r="L18" s="17">
        <v>0.10774346864972199</v>
      </c>
      <c r="M18" s="17"/>
      <c r="N18" s="17">
        <v>0.11274300291056399</v>
      </c>
      <c r="O18" s="17">
        <v>0.122473306367909</v>
      </c>
      <c r="P18" s="17">
        <v>0.173623054992673</v>
      </c>
      <c r="Q18" s="17">
        <v>0.23745417423592499</v>
      </c>
      <c r="R18" s="17">
        <v>0.35820383416908202</v>
      </c>
    </row>
    <row r="19" spans="2:18" x14ac:dyDescent="0.3">
      <c r="B19" s="18" t="s">
        <v>95</v>
      </c>
      <c r="C19" s="17">
        <v>0.13704885603273401</v>
      </c>
      <c r="D19" s="17">
        <v>0.13956097058303699</v>
      </c>
      <c r="E19" s="17">
        <v>0.134593389390225</v>
      </c>
      <c r="F19" s="17"/>
      <c r="G19" s="17">
        <v>0.110813581151575</v>
      </c>
      <c r="H19" s="17">
        <v>0.157014853671647</v>
      </c>
      <c r="I19" s="17">
        <v>0.131167269896758</v>
      </c>
      <c r="J19" s="17">
        <v>0.12942714756014401</v>
      </c>
      <c r="K19" s="17">
        <v>0.16807013577900901</v>
      </c>
      <c r="L19" s="17">
        <v>0.12828792647430301</v>
      </c>
      <c r="M19" s="17"/>
      <c r="N19" s="17">
        <v>0.10531721087801001</v>
      </c>
      <c r="O19" s="17">
        <v>0.11209000977399</v>
      </c>
      <c r="P19" s="17">
        <v>0.15122584594376901</v>
      </c>
      <c r="Q19" s="17">
        <v>0.17517369633862101</v>
      </c>
      <c r="R19" s="17">
        <v>0.28771429229519002</v>
      </c>
    </row>
    <row r="20" spans="2:18" x14ac:dyDescent="0.3">
      <c r="B20" s="18" t="s">
        <v>42</v>
      </c>
      <c r="C20" s="17">
        <v>0.12117567775129399</v>
      </c>
      <c r="D20" s="17">
        <v>0.150851772816365</v>
      </c>
      <c r="E20" s="17">
        <v>9.2168775377588802E-2</v>
      </c>
      <c r="F20" s="17"/>
      <c r="G20" s="17">
        <v>0.12504762590938501</v>
      </c>
      <c r="H20" s="17">
        <v>0.19785498563598899</v>
      </c>
      <c r="I20" s="17">
        <v>8.5646303414082095E-2</v>
      </c>
      <c r="J20" s="17">
        <v>0.102582249959548</v>
      </c>
      <c r="K20" s="17">
        <v>0.13447645228579899</v>
      </c>
      <c r="L20" s="17">
        <v>9.1310294124220107E-2</v>
      </c>
      <c r="M20" s="17"/>
      <c r="N20" s="17">
        <v>7.6281186778919804E-2</v>
      </c>
      <c r="O20" s="17">
        <v>7.6447594215004605E-2</v>
      </c>
      <c r="P20" s="17">
        <v>0.12548277489783499</v>
      </c>
      <c r="Q20" s="17">
        <v>0.23429748084265301</v>
      </c>
      <c r="R20" s="17">
        <v>0.27399109260033699</v>
      </c>
    </row>
    <row r="21" spans="2:18" x14ac:dyDescent="0.3">
      <c r="B21" s="18" t="s">
        <v>73</v>
      </c>
      <c r="C21" s="17">
        <v>5.4774815813677498E-2</v>
      </c>
      <c r="D21" s="17">
        <v>2.8195864008108799E-2</v>
      </c>
      <c r="E21" s="17">
        <v>8.0754415168950905E-2</v>
      </c>
      <c r="F21" s="17"/>
      <c r="G21" s="17">
        <v>2.1423799802636999E-2</v>
      </c>
      <c r="H21" s="17">
        <v>5.9260144461914098E-2</v>
      </c>
      <c r="I21" s="17">
        <v>5.3913405855906503E-2</v>
      </c>
      <c r="J21" s="17">
        <v>4.8529929454229598E-2</v>
      </c>
      <c r="K21" s="17">
        <v>5.0366454036173097E-2</v>
      </c>
      <c r="L21" s="17">
        <v>8.1942440740137096E-2</v>
      </c>
      <c r="M21" s="17"/>
      <c r="N21" s="17">
        <v>5.3437560994161401E-2</v>
      </c>
      <c r="O21" s="17">
        <v>6.9442236384613706E-2</v>
      </c>
      <c r="P21" s="17">
        <v>4.6410426414682099E-2</v>
      </c>
      <c r="Q21" s="17">
        <v>1.6205935000717799E-2</v>
      </c>
      <c r="R21" s="17">
        <v>6.1850883849059402E-2</v>
      </c>
    </row>
    <row r="22" spans="2:18" x14ac:dyDescent="0.3">
      <c r="B22" s="18" t="s">
        <v>47</v>
      </c>
      <c r="C22" s="19">
        <v>2.9949562639830798E-2</v>
      </c>
      <c r="D22" s="19">
        <v>3.1424739082853502E-2</v>
      </c>
      <c r="E22" s="19">
        <v>2.8507651263926299E-2</v>
      </c>
      <c r="F22" s="19"/>
      <c r="G22" s="19">
        <v>2.38772727831882E-2</v>
      </c>
      <c r="H22" s="19">
        <v>2.0879587639952901E-2</v>
      </c>
      <c r="I22" s="19">
        <v>4.3700007381630997E-2</v>
      </c>
      <c r="J22" s="19">
        <v>3.1587328914876402E-2</v>
      </c>
      <c r="K22" s="19">
        <v>2.1081914908334699E-2</v>
      </c>
      <c r="L22" s="19">
        <v>3.4794213353513299E-2</v>
      </c>
      <c r="M22" s="19"/>
      <c r="N22" s="19">
        <v>3.0536544132949799E-2</v>
      </c>
      <c r="O22" s="19">
        <v>2.9769585085378199E-2</v>
      </c>
      <c r="P22" s="19">
        <v>3.8909700140813297E-2</v>
      </c>
      <c r="Q22" s="19">
        <v>1.6424163120240701E-2</v>
      </c>
      <c r="R22" s="19">
        <v>0</v>
      </c>
    </row>
    <row r="23" spans="2:18" x14ac:dyDescent="0.3">
      <c r="B23" s="16"/>
    </row>
    <row r="24" spans="2:18" x14ac:dyDescent="0.3">
      <c r="B24" t="s">
        <v>50</v>
      </c>
    </row>
    <row r="25" spans="2:18" x14ac:dyDescent="0.3">
      <c r="B25" t="s">
        <v>51</v>
      </c>
    </row>
    <row r="27" spans="2:18" x14ac:dyDescent="0.3">
      <c r="B27"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R2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98</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88</v>
      </c>
      <c r="C9" s="17">
        <v>0.470362480255127</v>
      </c>
      <c r="D9" s="17">
        <v>0.46237602599798699</v>
      </c>
      <c r="E9" s="17">
        <v>0.47816884084404399</v>
      </c>
      <c r="F9" s="17"/>
      <c r="G9" s="17">
        <v>0.37267046820598299</v>
      </c>
      <c r="H9" s="17">
        <v>0.42425577897203298</v>
      </c>
      <c r="I9" s="17">
        <v>0.478932874701894</v>
      </c>
      <c r="J9" s="17">
        <v>0.51563737029777201</v>
      </c>
      <c r="K9" s="17">
        <v>0.50720786221856895</v>
      </c>
      <c r="L9" s="17">
        <v>0.50383782523409804</v>
      </c>
      <c r="M9" s="17"/>
      <c r="N9" s="17">
        <v>0.48012153832485299</v>
      </c>
      <c r="O9" s="17">
        <v>0.44183028587092099</v>
      </c>
      <c r="P9" s="17">
        <v>0.47903534247213603</v>
      </c>
      <c r="Q9" s="17">
        <v>0.45467180680237401</v>
      </c>
      <c r="R9" s="17">
        <v>0.52314201272401195</v>
      </c>
    </row>
    <row r="10" spans="2:18" x14ac:dyDescent="0.3">
      <c r="B10" s="18" t="s">
        <v>87</v>
      </c>
      <c r="C10" s="17">
        <v>0.464502914535109</v>
      </c>
      <c r="D10" s="17">
        <v>0.49307729772476799</v>
      </c>
      <c r="E10" s="17">
        <v>0.43657288055476601</v>
      </c>
      <c r="F10" s="17"/>
      <c r="G10" s="17">
        <v>0.38322308905910901</v>
      </c>
      <c r="H10" s="17">
        <v>0.35106627592157102</v>
      </c>
      <c r="I10" s="17">
        <v>0.45628296667978702</v>
      </c>
      <c r="J10" s="17">
        <v>0.56922282494177201</v>
      </c>
      <c r="K10" s="17">
        <v>0.54005401088845395</v>
      </c>
      <c r="L10" s="17">
        <v>0.48107148847882902</v>
      </c>
      <c r="M10" s="17"/>
      <c r="N10" s="17">
        <v>0.474593107334433</v>
      </c>
      <c r="O10" s="17">
        <v>0.46659046155287598</v>
      </c>
      <c r="P10" s="17">
        <v>0.440765026348725</v>
      </c>
      <c r="Q10" s="17">
        <v>0.45051514902978201</v>
      </c>
      <c r="R10" s="17">
        <v>0.52452864422986401</v>
      </c>
    </row>
    <row r="11" spans="2:18" x14ac:dyDescent="0.3">
      <c r="B11" s="18" t="s">
        <v>90</v>
      </c>
      <c r="C11" s="17">
        <v>0.38044404899763701</v>
      </c>
      <c r="D11" s="17">
        <v>0.37083567672446799</v>
      </c>
      <c r="E11" s="17">
        <v>0.38983575352907601</v>
      </c>
      <c r="F11" s="17"/>
      <c r="G11" s="17">
        <v>0.33152419767629199</v>
      </c>
      <c r="H11" s="17">
        <v>0.36981323169826502</v>
      </c>
      <c r="I11" s="17">
        <v>0.36751061204805302</v>
      </c>
      <c r="J11" s="17">
        <v>0.42697187908296502</v>
      </c>
      <c r="K11" s="17">
        <v>0.41425075004651402</v>
      </c>
      <c r="L11" s="17">
        <v>0.37128970034266601</v>
      </c>
      <c r="M11" s="17"/>
      <c r="N11" s="17">
        <v>0.34177471770407603</v>
      </c>
      <c r="O11" s="17">
        <v>0.35192256059879401</v>
      </c>
      <c r="P11" s="17">
        <v>0.42122206374933802</v>
      </c>
      <c r="Q11" s="17">
        <v>0.443579347741893</v>
      </c>
      <c r="R11" s="17">
        <v>0.52423122237495001</v>
      </c>
    </row>
    <row r="12" spans="2:18" x14ac:dyDescent="0.3">
      <c r="B12" s="18" t="s">
        <v>86</v>
      </c>
      <c r="C12" s="17">
        <v>0.376415301906943</v>
      </c>
      <c r="D12" s="17">
        <v>0.37178062071235202</v>
      </c>
      <c r="E12" s="17">
        <v>0.38094547154853298</v>
      </c>
      <c r="F12" s="17"/>
      <c r="G12" s="17">
        <v>0.26522222155374098</v>
      </c>
      <c r="H12" s="17">
        <v>0.387119685780349</v>
      </c>
      <c r="I12" s="17">
        <v>0.32749985849327401</v>
      </c>
      <c r="J12" s="17">
        <v>0.39366969355489001</v>
      </c>
      <c r="K12" s="17">
        <v>0.38528355411899401</v>
      </c>
      <c r="L12" s="17">
        <v>0.460994188075385</v>
      </c>
      <c r="M12" s="17"/>
      <c r="N12" s="17">
        <v>0.42431403351645502</v>
      </c>
      <c r="O12" s="17">
        <v>0.33392431447568499</v>
      </c>
      <c r="P12" s="17">
        <v>0.335385090736526</v>
      </c>
      <c r="Q12" s="17">
        <v>0.44757266010007601</v>
      </c>
      <c r="R12" s="17">
        <v>0.41786849568830697</v>
      </c>
    </row>
    <row r="13" spans="2:18" x14ac:dyDescent="0.3">
      <c r="B13" s="18" t="s">
        <v>97</v>
      </c>
      <c r="C13" s="17">
        <v>0.26399327557897501</v>
      </c>
      <c r="D13" s="17">
        <v>0.32347754963898201</v>
      </c>
      <c r="E13" s="17">
        <v>0.205850365379841</v>
      </c>
      <c r="F13" s="17"/>
      <c r="G13" s="17">
        <v>0.18423044912341099</v>
      </c>
      <c r="H13" s="17">
        <v>0.270081344395523</v>
      </c>
      <c r="I13" s="17">
        <v>0.207655390725414</v>
      </c>
      <c r="J13" s="17">
        <v>0.232152630031387</v>
      </c>
      <c r="K13" s="17">
        <v>0.28591417721476797</v>
      </c>
      <c r="L13" s="17">
        <v>0.36884354882812198</v>
      </c>
      <c r="M13" s="17"/>
      <c r="N13" s="17">
        <v>0.26038323989868201</v>
      </c>
      <c r="O13" s="17">
        <v>0.21119153745218</v>
      </c>
      <c r="P13" s="17">
        <v>0.25727755694167898</v>
      </c>
      <c r="Q13" s="17">
        <v>0.34758907386481402</v>
      </c>
      <c r="R13" s="17">
        <v>0.34569117123229198</v>
      </c>
    </row>
    <row r="14" spans="2:18" x14ac:dyDescent="0.3">
      <c r="B14" s="18" t="s">
        <v>89</v>
      </c>
      <c r="C14" s="17">
        <v>0.25262583668619298</v>
      </c>
      <c r="D14" s="17">
        <v>0.32175893216497597</v>
      </c>
      <c r="E14" s="17">
        <v>0.18505168493381499</v>
      </c>
      <c r="F14" s="17"/>
      <c r="G14" s="17">
        <v>0.283158411316143</v>
      </c>
      <c r="H14" s="17">
        <v>0.33406539572829302</v>
      </c>
      <c r="I14" s="17">
        <v>0.282212098534109</v>
      </c>
      <c r="J14" s="17">
        <v>0.20423187173822699</v>
      </c>
      <c r="K14" s="17">
        <v>0.236918919022649</v>
      </c>
      <c r="L14" s="17">
        <v>0.19210865493299101</v>
      </c>
      <c r="M14" s="17"/>
      <c r="N14" s="17">
        <v>0.25184267589432602</v>
      </c>
      <c r="O14" s="17">
        <v>0.23209748942868799</v>
      </c>
      <c r="P14" s="17">
        <v>0.23482628456273799</v>
      </c>
      <c r="Q14" s="17">
        <v>0.31478840617056297</v>
      </c>
      <c r="R14" s="17">
        <v>0.238046957604552</v>
      </c>
    </row>
    <row r="15" spans="2:18" x14ac:dyDescent="0.3">
      <c r="B15" s="18" t="s">
        <v>43</v>
      </c>
      <c r="C15" s="17">
        <v>0.24738951367422499</v>
      </c>
      <c r="D15" s="17">
        <v>0.208041550930152</v>
      </c>
      <c r="E15" s="17">
        <v>0.28585018417075903</v>
      </c>
      <c r="F15" s="17"/>
      <c r="G15" s="17">
        <v>0.258702974805813</v>
      </c>
      <c r="H15" s="17">
        <v>0.24010352816041999</v>
      </c>
      <c r="I15" s="17">
        <v>0.21243995732579199</v>
      </c>
      <c r="J15" s="17">
        <v>0.23341185577874901</v>
      </c>
      <c r="K15" s="17">
        <v>0.272782582170015</v>
      </c>
      <c r="L15" s="17">
        <v>0.26858492936176598</v>
      </c>
      <c r="M15" s="17"/>
      <c r="N15" s="17">
        <v>0.21902299380407</v>
      </c>
      <c r="O15" s="17">
        <v>0.26090567123499497</v>
      </c>
      <c r="P15" s="17">
        <v>0.257306312864445</v>
      </c>
      <c r="Q15" s="17">
        <v>0.30061472249317001</v>
      </c>
      <c r="R15" s="17">
        <v>0.232836356582663</v>
      </c>
    </row>
    <row r="16" spans="2:18" x14ac:dyDescent="0.3">
      <c r="B16" s="18" t="s">
        <v>91</v>
      </c>
      <c r="C16" s="17">
        <v>0.22669892278148501</v>
      </c>
      <c r="D16" s="17">
        <v>0.251055605508338</v>
      </c>
      <c r="E16" s="17">
        <v>0.20289148058075199</v>
      </c>
      <c r="F16" s="17"/>
      <c r="G16" s="17">
        <v>0.16339379169517601</v>
      </c>
      <c r="H16" s="17">
        <v>0.23203465034954601</v>
      </c>
      <c r="I16" s="17">
        <v>0.196865762977076</v>
      </c>
      <c r="J16" s="17">
        <v>0.22028358209166299</v>
      </c>
      <c r="K16" s="17">
        <v>0.250955669106664</v>
      </c>
      <c r="L16" s="17">
        <v>0.27741146263986199</v>
      </c>
      <c r="M16" s="17"/>
      <c r="N16" s="17">
        <v>0.18867745295319399</v>
      </c>
      <c r="O16" s="17">
        <v>0.17074976867653499</v>
      </c>
      <c r="P16" s="17">
        <v>0.24476156597294299</v>
      </c>
      <c r="Q16" s="17">
        <v>0.352041355000974</v>
      </c>
      <c r="R16" s="17">
        <v>0.34940941652213903</v>
      </c>
    </row>
    <row r="17" spans="2:18" x14ac:dyDescent="0.3">
      <c r="B17" s="18" t="s">
        <v>93</v>
      </c>
      <c r="C17" s="17">
        <v>0.12806952779182201</v>
      </c>
      <c r="D17" s="17">
        <v>0.13958836757911899</v>
      </c>
      <c r="E17" s="17">
        <v>0.116810436579322</v>
      </c>
      <c r="F17" s="17"/>
      <c r="G17" s="17">
        <v>0.15840687361784</v>
      </c>
      <c r="H17" s="17">
        <v>0.16567565820083399</v>
      </c>
      <c r="I17" s="17">
        <v>0.13351763878171899</v>
      </c>
      <c r="J17" s="17">
        <v>0.114060641562947</v>
      </c>
      <c r="K17" s="17">
        <v>0.107736323036054</v>
      </c>
      <c r="L17" s="17">
        <v>9.8059101400499102E-2</v>
      </c>
      <c r="M17" s="17"/>
      <c r="N17" s="17">
        <v>9.5539918463738896E-2</v>
      </c>
      <c r="O17" s="17">
        <v>0.10404020010576701</v>
      </c>
      <c r="P17" s="17">
        <v>0.13421617818315901</v>
      </c>
      <c r="Q17" s="17">
        <v>0.21888228472933799</v>
      </c>
      <c r="R17" s="17">
        <v>0.20703304799418101</v>
      </c>
    </row>
    <row r="18" spans="2:18" x14ac:dyDescent="0.3">
      <c r="B18" s="18" t="s">
        <v>95</v>
      </c>
      <c r="C18" s="17">
        <v>0.12229802704389101</v>
      </c>
      <c r="D18" s="17">
        <v>0.131094024174125</v>
      </c>
      <c r="E18" s="17">
        <v>0.11370037868494599</v>
      </c>
      <c r="F18" s="17"/>
      <c r="G18" s="17">
        <v>0.122168755818958</v>
      </c>
      <c r="H18" s="17">
        <v>0.159660394879102</v>
      </c>
      <c r="I18" s="17">
        <v>0.100402211582796</v>
      </c>
      <c r="J18" s="17">
        <v>0.12009081844382501</v>
      </c>
      <c r="K18" s="17">
        <v>0.14902980385415199</v>
      </c>
      <c r="L18" s="17">
        <v>9.3599785865819796E-2</v>
      </c>
      <c r="M18" s="17"/>
      <c r="N18" s="17">
        <v>9.1802280087839902E-2</v>
      </c>
      <c r="O18" s="17">
        <v>0.102726268316473</v>
      </c>
      <c r="P18" s="17">
        <v>0.13795902876618099</v>
      </c>
      <c r="Q18" s="17">
        <v>0.14599949812681301</v>
      </c>
      <c r="R18" s="17">
        <v>0.23465840668962601</v>
      </c>
    </row>
    <row r="19" spans="2:18" x14ac:dyDescent="0.3">
      <c r="B19" s="18" t="s">
        <v>94</v>
      </c>
      <c r="C19" s="17">
        <v>0.104578516741635</v>
      </c>
      <c r="D19" s="17">
        <v>0.13328123908133299</v>
      </c>
      <c r="E19" s="17">
        <v>7.6523037645022302E-2</v>
      </c>
      <c r="F19" s="17"/>
      <c r="G19" s="17">
        <v>0.14467370950986</v>
      </c>
      <c r="H19" s="17">
        <v>0.16822392835245401</v>
      </c>
      <c r="I19" s="17">
        <v>7.1336022845732497E-2</v>
      </c>
      <c r="J19" s="17">
        <v>9.1755601602356504E-2</v>
      </c>
      <c r="K19" s="17">
        <v>8.2663038764850594E-2</v>
      </c>
      <c r="L19" s="17">
        <v>7.8478847054957696E-2</v>
      </c>
      <c r="M19" s="17"/>
      <c r="N19" s="17">
        <v>9.1375797110806595E-2</v>
      </c>
      <c r="O19" s="17">
        <v>9.0868980693099899E-2</v>
      </c>
      <c r="P19" s="17">
        <v>0.100104402340085</v>
      </c>
      <c r="Q19" s="17">
        <v>0.133853980518023</v>
      </c>
      <c r="R19" s="17">
        <v>0.235839577470769</v>
      </c>
    </row>
    <row r="20" spans="2:18" x14ac:dyDescent="0.3">
      <c r="B20" s="18" t="s">
        <v>42</v>
      </c>
      <c r="C20" s="17">
        <v>7.9065516560347507E-2</v>
      </c>
      <c r="D20" s="17">
        <v>0.101648659706864</v>
      </c>
      <c r="E20" s="17">
        <v>5.6991620816785299E-2</v>
      </c>
      <c r="F20" s="17"/>
      <c r="G20" s="17">
        <v>0.11332065421722599</v>
      </c>
      <c r="H20" s="17">
        <v>0.14733285883272601</v>
      </c>
      <c r="I20" s="17">
        <v>5.1971793240239997E-2</v>
      </c>
      <c r="J20" s="17">
        <v>6.2328713703323498E-2</v>
      </c>
      <c r="K20" s="17">
        <v>4.9955572916373703E-2</v>
      </c>
      <c r="L20" s="17">
        <v>5.6096271189493903E-2</v>
      </c>
      <c r="M20" s="17"/>
      <c r="N20" s="17">
        <v>5.7529974819402502E-2</v>
      </c>
      <c r="O20" s="17">
        <v>5.33600120386429E-2</v>
      </c>
      <c r="P20" s="17">
        <v>8.9722181146503502E-2</v>
      </c>
      <c r="Q20" s="17">
        <v>0.14103290915611</v>
      </c>
      <c r="R20" s="17">
        <v>0.20874333079377899</v>
      </c>
    </row>
    <row r="21" spans="2:18" x14ac:dyDescent="0.3">
      <c r="B21" s="18" t="s">
        <v>73</v>
      </c>
      <c r="C21" s="17">
        <v>6.1871782593209898E-2</v>
      </c>
      <c r="D21" s="17">
        <v>3.1937268134709602E-2</v>
      </c>
      <c r="E21" s="17">
        <v>9.1131277031344202E-2</v>
      </c>
      <c r="F21" s="17"/>
      <c r="G21" s="17">
        <v>4.1085716820993601E-2</v>
      </c>
      <c r="H21" s="17">
        <v>5.8307035182083702E-2</v>
      </c>
      <c r="I21" s="17">
        <v>6.5358384034517603E-2</v>
      </c>
      <c r="J21" s="17">
        <v>7.4372659992387596E-2</v>
      </c>
      <c r="K21" s="17">
        <v>6.0759633110090201E-2</v>
      </c>
      <c r="L21" s="17">
        <v>6.6238684602219294E-2</v>
      </c>
      <c r="M21" s="17"/>
      <c r="N21" s="17">
        <v>6.8912818719119501E-2</v>
      </c>
      <c r="O21" s="17">
        <v>7.6074351838337495E-2</v>
      </c>
      <c r="P21" s="17">
        <v>5.5749664991329398E-2</v>
      </c>
      <c r="Q21" s="17">
        <v>2.0412570465925602E-2</v>
      </c>
      <c r="R21" s="17">
        <v>0</v>
      </c>
    </row>
    <row r="22" spans="2:18" x14ac:dyDescent="0.3">
      <c r="B22" s="18" t="s">
        <v>47</v>
      </c>
      <c r="C22" s="19">
        <v>2.6687694189718399E-2</v>
      </c>
      <c r="D22" s="19">
        <v>2.51527715589627E-2</v>
      </c>
      <c r="E22" s="19">
        <v>2.8188004483370398E-2</v>
      </c>
      <c r="F22" s="19"/>
      <c r="G22" s="19">
        <v>2.0737936577779E-2</v>
      </c>
      <c r="H22" s="19">
        <v>2.3964655535816799E-2</v>
      </c>
      <c r="I22" s="19">
        <v>3.9018816064510103E-2</v>
      </c>
      <c r="J22" s="19">
        <v>2.59761924706578E-2</v>
      </c>
      <c r="K22" s="19">
        <v>2.07830086414626E-2</v>
      </c>
      <c r="L22" s="19">
        <v>2.7362562468849098E-2</v>
      </c>
      <c r="M22" s="19"/>
      <c r="N22" s="19">
        <v>2.0563841417953699E-2</v>
      </c>
      <c r="O22" s="19">
        <v>3.20125540102916E-2</v>
      </c>
      <c r="P22" s="19">
        <v>2.7358734755468999E-2</v>
      </c>
      <c r="Q22" s="19">
        <v>7.9972743727832092E-3</v>
      </c>
      <c r="R22" s="19">
        <v>3.38278641585315E-2</v>
      </c>
    </row>
    <row r="23" spans="2:18" x14ac:dyDescent="0.3">
      <c r="B23" s="16"/>
    </row>
    <row r="24" spans="2:18" x14ac:dyDescent="0.3">
      <c r="B24" t="s">
        <v>50</v>
      </c>
    </row>
    <row r="25" spans="2:18" x14ac:dyDescent="0.3">
      <c r="B25" t="s">
        <v>51</v>
      </c>
    </row>
    <row r="27" spans="2:18" x14ac:dyDescent="0.3">
      <c r="B27"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N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4" width="20.6640625" customWidth="1"/>
  </cols>
  <sheetData>
    <row r="2" spans="2:14" ht="40.049999999999997" customHeight="1" x14ac:dyDescent="0.3">
      <c r="D2" s="30" t="s">
        <v>113</v>
      </c>
      <c r="E2" s="26"/>
      <c r="F2" s="26"/>
      <c r="G2" s="26"/>
      <c r="H2" s="26"/>
      <c r="I2" s="26"/>
      <c r="J2" s="26"/>
      <c r="K2" s="26"/>
      <c r="L2" s="26"/>
      <c r="M2" s="26"/>
      <c r="N2" s="26"/>
    </row>
    <row r="6" spans="2:14" ht="49.95" customHeight="1" x14ac:dyDescent="0.3">
      <c r="B6" s="20" t="s">
        <v>15</v>
      </c>
      <c r="C6" s="20" t="s">
        <v>99</v>
      </c>
      <c r="D6" s="20" t="s">
        <v>100</v>
      </c>
      <c r="E6" s="20" t="s">
        <v>101</v>
      </c>
      <c r="F6" s="20" t="s">
        <v>102</v>
      </c>
      <c r="G6" s="20" t="s">
        <v>103</v>
      </c>
      <c r="H6" s="20" t="s">
        <v>104</v>
      </c>
      <c r="I6" s="20" t="s">
        <v>105</v>
      </c>
      <c r="J6" s="20" t="s">
        <v>106</v>
      </c>
      <c r="K6" s="20" t="s">
        <v>107</v>
      </c>
      <c r="L6" s="20" t="s">
        <v>108</v>
      </c>
      <c r="M6" s="20" t="s">
        <v>109</v>
      </c>
    </row>
    <row r="7" spans="2:14" x14ac:dyDescent="0.3">
      <c r="B7" s="18" t="s">
        <v>110</v>
      </c>
      <c r="C7" s="17">
        <v>0.77378552814671098</v>
      </c>
      <c r="D7" s="17">
        <v>0.73913429306027201</v>
      </c>
      <c r="E7" s="17">
        <v>0.27071954901108802</v>
      </c>
      <c r="F7" s="17">
        <v>0.758627591465736</v>
      </c>
      <c r="G7" s="17">
        <v>0.81290248560107203</v>
      </c>
      <c r="H7" s="17">
        <v>0.79257476475239796</v>
      </c>
      <c r="I7" s="17">
        <v>0.75850418670229403</v>
      </c>
      <c r="J7" s="17">
        <v>0.59265094137152297</v>
      </c>
      <c r="K7" s="17">
        <v>0.72578056194575802</v>
      </c>
      <c r="L7" s="17">
        <v>0.59212738782868102</v>
      </c>
      <c r="M7" s="17">
        <v>0.48817467932054098</v>
      </c>
    </row>
    <row r="8" spans="2:14" x14ac:dyDescent="0.3">
      <c r="B8" s="18" t="s">
        <v>111</v>
      </c>
      <c r="C8" s="17">
        <v>0.13811606269606899</v>
      </c>
      <c r="D8" s="17">
        <v>0.132296707944947</v>
      </c>
      <c r="E8" s="17">
        <v>0.26389030612126702</v>
      </c>
      <c r="F8" s="17">
        <v>0.14172167736987101</v>
      </c>
      <c r="G8" s="17">
        <v>0.117742421543325</v>
      </c>
      <c r="H8" s="17">
        <v>0.12827879609433801</v>
      </c>
      <c r="I8" s="17">
        <v>0.163767524583594</v>
      </c>
      <c r="J8" s="17">
        <v>0.259956878175229</v>
      </c>
      <c r="K8" s="17">
        <v>0.12304112589928</v>
      </c>
      <c r="L8" s="17">
        <v>0.27314281306840599</v>
      </c>
      <c r="M8" s="17">
        <v>0.27812547716685099</v>
      </c>
    </row>
    <row r="9" spans="2:14" x14ac:dyDescent="0.3">
      <c r="B9" s="18" t="s">
        <v>112</v>
      </c>
      <c r="C9" s="17">
        <v>1.7490753125640999E-2</v>
      </c>
      <c r="D9" s="17">
        <v>2.6732676576315E-2</v>
      </c>
      <c r="E9" s="17">
        <v>0.36859321347346502</v>
      </c>
      <c r="F9" s="17">
        <v>1.86224996173938E-2</v>
      </c>
      <c r="G9" s="17">
        <v>2.0232801311386099E-2</v>
      </c>
      <c r="H9" s="17">
        <v>2.29433567734382E-2</v>
      </c>
      <c r="I9" s="17">
        <v>2.1739246889101602E-2</v>
      </c>
      <c r="J9" s="17">
        <v>6.9418674806949701E-2</v>
      </c>
      <c r="K9" s="17">
        <v>9.4689460708998502E-2</v>
      </c>
      <c r="L9" s="17">
        <v>3.6940407088378098E-2</v>
      </c>
      <c r="M9" s="17">
        <v>9.8716033878359005E-2</v>
      </c>
    </row>
    <row r="10" spans="2:14" x14ac:dyDescent="0.3">
      <c r="B10" s="18" t="s">
        <v>73</v>
      </c>
      <c r="C10" s="17">
        <v>7.0607656031579397E-2</v>
      </c>
      <c r="D10" s="17">
        <v>0.101836322418467</v>
      </c>
      <c r="E10" s="17">
        <v>9.6796931394179594E-2</v>
      </c>
      <c r="F10" s="17">
        <v>8.10282315469988E-2</v>
      </c>
      <c r="G10" s="17">
        <v>4.9122291544216802E-2</v>
      </c>
      <c r="H10" s="17">
        <v>5.6203082379825103E-2</v>
      </c>
      <c r="I10" s="17">
        <v>5.5989041825011E-2</v>
      </c>
      <c r="J10" s="17">
        <v>7.7973505646298402E-2</v>
      </c>
      <c r="K10" s="17">
        <v>5.6488851445962898E-2</v>
      </c>
      <c r="L10" s="17">
        <v>9.7789392014535598E-2</v>
      </c>
      <c r="M10" s="17">
        <v>0.134983809634249</v>
      </c>
    </row>
    <row r="11" spans="2:14" x14ac:dyDescent="0.3">
      <c r="B11" s="16"/>
      <c r="C11" s="16"/>
      <c r="D11" s="16"/>
      <c r="E11" s="16"/>
      <c r="F11" s="16"/>
      <c r="G11" s="16"/>
      <c r="H11" s="16"/>
      <c r="I11" s="16"/>
      <c r="J11" s="16"/>
      <c r="K11" s="16"/>
      <c r="L11" s="16"/>
      <c r="M11" s="16"/>
    </row>
    <row r="12" spans="2:14" x14ac:dyDescent="0.3">
      <c r="B12" t="s">
        <v>50</v>
      </c>
    </row>
    <row r="13" spans="2:14" x14ac:dyDescent="0.3">
      <c r="B13" t="s">
        <v>51</v>
      </c>
    </row>
    <row r="17" spans="2:2" x14ac:dyDescent="0.3">
      <c r="B17" s="8" t="str">
        <f>HYPERLINK("#'Contents'!A1", "Return to Contents")</f>
        <v>Return to Contents</v>
      </c>
    </row>
  </sheetData>
  <mergeCells count="1">
    <mergeCell ref="D2:N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R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114</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110</v>
      </c>
      <c r="C9" s="17">
        <v>0.77378552814671098</v>
      </c>
      <c r="D9" s="17">
        <v>0.74918571327884198</v>
      </c>
      <c r="E9" s="17">
        <v>0.797830619885326</v>
      </c>
      <c r="F9" s="17"/>
      <c r="G9" s="17">
        <v>0.72423615968186295</v>
      </c>
      <c r="H9" s="17">
        <v>0.80184536023811004</v>
      </c>
      <c r="I9" s="17">
        <v>0.77932106324884598</v>
      </c>
      <c r="J9" s="17">
        <v>0.79713459398090702</v>
      </c>
      <c r="K9" s="17">
        <v>0.79037236827982404</v>
      </c>
      <c r="L9" s="17">
        <v>0.74901749277447804</v>
      </c>
      <c r="M9" s="17"/>
      <c r="N9" s="17">
        <v>0.72555869776028703</v>
      </c>
      <c r="O9" s="17">
        <v>0.76883297789440996</v>
      </c>
      <c r="P9" s="17">
        <v>0.81493348976660795</v>
      </c>
      <c r="Q9" s="17">
        <v>0.82493939430114205</v>
      </c>
      <c r="R9" s="17">
        <v>0.73425094692919501</v>
      </c>
    </row>
    <row r="10" spans="2:18" x14ac:dyDescent="0.3">
      <c r="B10" s="18" t="s">
        <v>111</v>
      </c>
      <c r="C10" s="17">
        <v>0.13811606269606899</v>
      </c>
      <c r="D10" s="17">
        <v>0.16761333346363499</v>
      </c>
      <c r="E10" s="17">
        <v>0.10928395215155801</v>
      </c>
      <c r="F10" s="17"/>
      <c r="G10" s="17">
        <v>0.20228536618972001</v>
      </c>
      <c r="H10" s="17">
        <v>0.112489062624418</v>
      </c>
      <c r="I10" s="17">
        <v>0.12737812638924401</v>
      </c>
      <c r="J10" s="17">
        <v>0.108658733893955</v>
      </c>
      <c r="K10" s="17">
        <v>0.123668158148154</v>
      </c>
      <c r="L10" s="17">
        <v>0.15900798692033399</v>
      </c>
      <c r="M10" s="17"/>
      <c r="N10" s="17">
        <v>0.16207664411858999</v>
      </c>
      <c r="O10" s="17">
        <v>0.138818947738371</v>
      </c>
      <c r="P10" s="17">
        <v>0.11928370449310401</v>
      </c>
      <c r="Q10" s="17">
        <v>9.7558702996841398E-2</v>
      </c>
      <c r="R10" s="17">
        <v>0.154709346359998</v>
      </c>
    </row>
    <row r="11" spans="2:18" x14ac:dyDescent="0.3">
      <c r="B11" s="18" t="s">
        <v>112</v>
      </c>
      <c r="C11" s="17">
        <v>1.7490753125640999E-2</v>
      </c>
      <c r="D11" s="17">
        <v>1.7715912819892401E-2</v>
      </c>
      <c r="E11" s="17">
        <v>1.7270670757818699E-2</v>
      </c>
      <c r="F11" s="17"/>
      <c r="G11" s="17">
        <v>2.10037151187661E-2</v>
      </c>
      <c r="H11" s="17">
        <v>2.4337878304474401E-2</v>
      </c>
      <c r="I11" s="17">
        <v>2.1293585601720299E-2</v>
      </c>
      <c r="J11" s="17">
        <v>2.01004747991529E-2</v>
      </c>
      <c r="K11" s="17">
        <v>7.1226585311453001E-3</v>
      </c>
      <c r="L11" s="17">
        <v>1.13442500330287E-2</v>
      </c>
      <c r="M11" s="17"/>
      <c r="N11" s="17">
        <v>2.03690576657116E-2</v>
      </c>
      <c r="O11" s="17">
        <v>1.7055827545580399E-2</v>
      </c>
      <c r="P11" s="17">
        <v>1.5747794185178899E-2</v>
      </c>
      <c r="Q11" s="17">
        <v>2.75629524939815E-2</v>
      </c>
      <c r="R11" s="17">
        <v>0</v>
      </c>
    </row>
    <row r="12" spans="2:18" x14ac:dyDescent="0.3">
      <c r="B12" s="18" t="s">
        <v>73</v>
      </c>
      <c r="C12" s="19">
        <v>7.0607656031579397E-2</v>
      </c>
      <c r="D12" s="19">
        <v>6.5485040437630801E-2</v>
      </c>
      <c r="E12" s="19">
        <v>7.5614757205297506E-2</v>
      </c>
      <c r="F12" s="19"/>
      <c r="G12" s="19">
        <v>5.2474759009650901E-2</v>
      </c>
      <c r="H12" s="19">
        <v>6.1327698832997601E-2</v>
      </c>
      <c r="I12" s="19">
        <v>7.2007224760189698E-2</v>
      </c>
      <c r="J12" s="19">
        <v>7.4106197325984405E-2</v>
      </c>
      <c r="K12" s="19">
        <v>7.8836815040876501E-2</v>
      </c>
      <c r="L12" s="19">
        <v>8.0630270272159493E-2</v>
      </c>
      <c r="M12" s="19"/>
      <c r="N12" s="19">
        <v>9.1995600455410803E-2</v>
      </c>
      <c r="O12" s="19">
        <v>7.52922468216385E-2</v>
      </c>
      <c r="P12" s="19">
        <v>5.0035011555109102E-2</v>
      </c>
      <c r="Q12" s="19">
        <v>4.9938950208034502E-2</v>
      </c>
      <c r="R12" s="19">
        <v>0.111039706710807</v>
      </c>
    </row>
    <row r="13" spans="2:18" x14ac:dyDescent="0.3">
      <c r="B13" s="16"/>
    </row>
    <row r="14" spans="2:18" x14ac:dyDescent="0.3">
      <c r="B14" t="s">
        <v>50</v>
      </c>
    </row>
    <row r="15" spans="2:18" x14ac:dyDescent="0.3">
      <c r="B15" t="s">
        <v>51</v>
      </c>
    </row>
    <row r="17" spans="2:2" x14ac:dyDescent="0.3">
      <c r="B17"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R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115</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110</v>
      </c>
      <c r="C9" s="17">
        <v>0.73913429306027201</v>
      </c>
      <c r="D9" s="17">
        <v>0.75872652361342197</v>
      </c>
      <c r="E9" s="17">
        <v>0.71998386515888502</v>
      </c>
      <c r="F9" s="17"/>
      <c r="G9" s="17">
        <v>0.65094062608499104</v>
      </c>
      <c r="H9" s="17">
        <v>0.71001941321717199</v>
      </c>
      <c r="I9" s="17">
        <v>0.73599513829390995</v>
      </c>
      <c r="J9" s="17">
        <v>0.74596055607909095</v>
      </c>
      <c r="K9" s="17">
        <v>0.759047092952987</v>
      </c>
      <c r="L9" s="17">
        <v>0.80476520837619503</v>
      </c>
      <c r="M9" s="17"/>
      <c r="N9" s="17">
        <v>0.68120584819219299</v>
      </c>
      <c r="O9" s="17">
        <v>0.69041062892476501</v>
      </c>
      <c r="P9" s="17">
        <v>0.78419739014547196</v>
      </c>
      <c r="Q9" s="17">
        <v>0.83527611672836799</v>
      </c>
      <c r="R9" s="17">
        <v>0.88296445880383601</v>
      </c>
    </row>
    <row r="10" spans="2:18" x14ac:dyDescent="0.3">
      <c r="B10" s="18" t="s">
        <v>111</v>
      </c>
      <c r="C10" s="17">
        <v>0.132296707944947</v>
      </c>
      <c r="D10" s="17">
        <v>0.13826567920935501</v>
      </c>
      <c r="E10" s="17">
        <v>0.126462336328381</v>
      </c>
      <c r="F10" s="17"/>
      <c r="G10" s="17">
        <v>0.21786547247395999</v>
      </c>
      <c r="H10" s="17">
        <v>0.136269796954262</v>
      </c>
      <c r="I10" s="17">
        <v>0.12986882846225101</v>
      </c>
      <c r="J10" s="17">
        <v>0.13466009705113799</v>
      </c>
      <c r="K10" s="17">
        <v>0.109160802355748</v>
      </c>
      <c r="L10" s="17">
        <v>8.8067850676959894E-2</v>
      </c>
      <c r="M10" s="17"/>
      <c r="N10" s="17">
        <v>0.16241564382459101</v>
      </c>
      <c r="O10" s="17">
        <v>0.15632236248911499</v>
      </c>
      <c r="P10" s="17">
        <v>0.113513996006153</v>
      </c>
      <c r="Q10" s="17">
        <v>9.9798341811881505E-2</v>
      </c>
      <c r="R10" s="17">
        <v>6.2877488406200194E-2</v>
      </c>
    </row>
    <row r="11" spans="2:18" x14ac:dyDescent="0.3">
      <c r="B11" s="18" t="s">
        <v>112</v>
      </c>
      <c r="C11" s="17">
        <v>2.6732676576315E-2</v>
      </c>
      <c r="D11" s="17">
        <v>2.9120687165351301E-2</v>
      </c>
      <c r="E11" s="17">
        <v>2.43985153643476E-2</v>
      </c>
      <c r="F11" s="17"/>
      <c r="G11" s="17">
        <v>3.0468915737836499E-2</v>
      </c>
      <c r="H11" s="17">
        <v>4.4205511236282101E-2</v>
      </c>
      <c r="I11" s="17">
        <v>4.2144000668124397E-2</v>
      </c>
      <c r="J11" s="17">
        <v>1.6582772246317198E-2</v>
      </c>
      <c r="K11" s="17">
        <v>1.7272797601927199E-2</v>
      </c>
      <c r="L11" s="17">
        <v>1.21446641362542E-2</v>
      </c>
      <c r="M11" s="17"/>
      <c r="N11" s="17">
        <v>2.3004383544836599E-2</v>
      </c>
      <c r="O11" s="17">
        <v>2.3535998685917402E-2</v>
      </c>
      <c r="P11" s="17">
        <v>3.0740673814867801E-2</v>
      </c>
      <c r="Q11" s="17">
        <v>2.0089717461755301E-2</v>
      </c>
      <c r="R11" s="17">
        <v>5.4158052789964203E-2</v>
      </c>
    </row>
    <row r="12" spans="2:18" x14ac:dyDescent="0.3">
      <c r="B12" s="18" t="s">
        <v>73</v>
      </c>
      <c r="C12" s="19">
        <v>0.101836322418467</v>
      </c>
      <c r="D12" s="19">
        <v>7.3887110011872398E-2</v>
      </c>
      <c r="E12" s="19">
        <v>0.12915528314838601</v>
      </c>
      <c r="F12" s="19"/>
      <c r="G12" s="19">
        <v>0.10072498570321201</v>
      </c>
      <c r="H12" s="19">
        <v>0.109505278592284</v>
      </c>
      <c r="I12" s="19">
        <v>9.1992032575714699E-2</v>
      </c>
      <c r="J12" s="19">
        <v>0.102796574623453</v>
      </c>
      <c r="K12" s="19">
        <v>0.114519307089338</v>
      </c>
      <c r="L12" s="19">
        <v>9.5022276810590903E-2</v>
      </c>
      <c r="M12" s="19"/>
      <c r="N12" s="19">
        <v>0.13337412443838001</v>
      </c>
      <c r="O12" s="19">
        <v>0.129731009900203</v>
      </c>
      <c r="P12" s="19">
        <v>7.1547940033507604E-2</v>
      </c>
      <c r="Q12" s="19">
        <v>4.4835823997995301E-2</v>
      </c>
      <c r="R12" s="19">
        <v>0</v>
      </c>
    </row>
    <row r="13" spans="2:18" x14ac:dyDescent="0.3">
      <c r="B13" s="16"/>
    </row>
    <row r="14" spans="2:18" x14ac:dyDescent="0.3">
      <c r="B14" t="s">
        <v>50</v>
      </c>
    </row>
    <row r="15" spans="2:18" x14ac:dyDescent="0.3">
      <c r="B15" t="s">
        <v>51</v>
      </c>
    </row>
    <row r="17" spans="2:2" x14ac:dyDescent="0.3">
      <c r="B17"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R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116</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110</v>
      </c>
      <c r="C9" s="17">
        <v>0.27071954901108802</v>
      </c>
      <c r="D9" s="17">
        <v>0.302024105815003</v>
      </c>
      <c r="E9" s="17">
        <v>0.24012090653227899</v>
      </c>
      <c r="F9" s="17"/>
      <c r="G9" s="17">
        <v>0.340947710764193</v>
      </c>
      <c r="H9" s="17">
        <v>0.38721768619387797</v>
      </c>
      <c r="I9" s="17">
        <v>0.25025560591206902</v>
      </c>
      <c r="J9" s="17">
        <v>0.21584089732958001</v>
      </c>
      <c r="K9" s="17">
        <v>0.219184026766094</v>
      </c>
      <c r="L9" s="17">
        <v>0.22549336957244701</v>
      </c>
      <c r="M9" s="17"/>
      <c r="N9" s="17">
        <v>0.22902665568930899</v>
      </c>
      <c r="O9" s="17">
        <v>0.22194181115702599</v>
      </c>
      <c r="P9" s="17">
        <v>0.27537017469587899</v>
      </c>
      <c r="Q9" s="17">
        <v>0.42171851269221999</v>
      </c>
      <c r="R9" s="17">
        <v>0.44509626421829601</v>
      </c>
    </row>
    <row r="10" spans="2:18" x14ac:dyDescent="0.3">
      <c r="B10" s="18" t="s">
        <v>111</v>
      </c>
      <c r="C10" s="17">
        <v>0.26389030612126702</v>
      </c>
      <c r="D10" s="17">
        <v>0.29412894477226598</v>
      </c>
      <c r="E10" s="17">
        <v>0.23433354545784399</v>
      </c>
      <c r="F10" s="17"/>
      <c r="G10" s="17">
        <v>0.20063378447544999</v>
      </c>
      <c r="H10" s="17">
        <v>0.18756819372417899</v>
      </c>
      <c r="I10" s="17">
        <v>0.19863629894331999</v>
      </c>
      <c r="J10" s="17">
        <v>0.28589998208384199</v>
      </c>
      <c r="K10" s="17">
        <v>0.33166246792195497</v>
      </c>
      <c r="L10" s="17">
        <v>0.35740182163596301</v>
      </c>
      <c r="M10" s="17"/>
      <c r="N10" s="17">
        <v>0.30384619288591103</v>
      </c>
      <c r="O10" s="17">
        <v>0.25407259157564499</v>
      </c>
      <c r="P10" s="17">
        <v>0.25452924107205699</v>
      </c>
      <c r="Q10" s="17">
        <v>0.20088640173342601</v>
      </c>
      <c r="R10" s="17">
        <v>0.14548647241319301</v>
      </c>
    </row>
    <row r="11" spans="2:18" x14ac:dyDescent="0.3">
      <c r="B11" s="18" t="s">
        <v>112</v>
      </c>
      <c r="C11" s="17">
        <v>0.36859321347346502</v>
      </c>
      <c r="D11" s="17">
        <v>0.34805626213444302</v>
      </c>
      <c r="E11" s="17">
        <v>0.38866705881053998</v>
      </c>
      <c r="F11" s="17"/>
      <c r="G11" s="17">
        <v>0.39634571115928802</v>
      </c>
      <c r="H11" s="17">
        <v>0.35636413495550301</v>
      </c>
      <c r="I11" s="17">
        <v>0.42011946032188802</v>
      </c>
      <c r="J11" s="17">
        <v>0.39685214051379097</v>
      </c>
      <c r="K11" s="17">
        <v>0.36273173289980098</v>
      </c>
      <c r="L11" s="17">
        <v>0.29917933336506197</v>
      </c>
      <c r="M11" s="17"/>
      <c r="N11" s="17">
        <v>0.36610354023095798</v>
      </c>
      <c r="O11" s="17">
        <v>0.41270242499922699</v>
      </c>
      <c r="P11" s="17">
        <v>0.37983703358575499</v>
      </c>
      <c r="Q11" s="17">
        <v>0.32145239089140099</v>
      </c>
      <c r="R11" s="17">
        <v>0.272323304501357</v>
      </c>
    </row>
    <row r="12" spans="2:18" x14ac:dyDescent="0.3">
      <c r="B12" s="18" t="s">
        <v>73</v>
      </c>
      <c r="C12" s="19">
        <v>9.6796931394179594E-2</v>
      </c>
      <c r="D12" s="19">
        <v>5.5790687278288301E-2</v>
      </c>
      <c r="E12" s="19">
        <v>0.13687848919933701</v>
      </c>
      <c r="F12" s="19"/>
      <c r="G12" s="19">
        <v>6.20727936010688E-2</v>
      </c>
      <c r="H12" s="19">
        <v>6.8849985126440499E-2</v>
      </c>
      <c r="I12" s="19">
        <v>0.13098863482272199</v>
      </c>
      <c r="J12" s="19">
        <v>0.10140698007278701</v>
      </c>
      <c r="K12" s="19">
        <v>8.6421772412150294E-2</v>
      </c>
      <c r="L12" s="19">
        <v>0.117925475426528</v>
      </c>
      <c r="M12" s="19"/>
      <c r="N12" s="19">
        <v>0.101023611193822</v>
      </c>
      <c r="O12" s="19">
        <v>0.111283172268102</v>
      </c>
      <c r="P12" s="19">
        <v>9.0263550646309601E-2</v>
      </c>
      <c r="Q12" s="19">
        <v>5.5942694682953098E-2</v>
      </c>
      <c r="R12" s="19">
        <v>0.137093958867154</v>
      </c>
    </row>
    <row r="13" spans="2:18" x14ac:dyDescent="0.3">
      <c r="B13" s="16"/>
    </row>
    <row r="14" spans="2:18" x14ac:dyDescent="0.3">
      <c r="B14" t="s">
        <v>50</v>
      </c>
    </row>
    <row r="15" spans="2:18" x14ac:dyDescent="0.3">
      <c r="B15" t="s">
        <v>51</v>
      </c>
    </row>
    <row r="17" spans="2:2" x14ac:dyDescent="0.3">
      <c r="B17"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R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117</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110</v>
      </c>
      <c r="C9" s="17">
        <v>0.758627591465736</v>
      </c>
      <c r="D9" s="17">
        <v>0.79103190866314099</v>
      </c>
      <c r="E9" s="17">
        <v>0.72695398806978195</v>
      </c>
      <c r="F9" s="17"/>
      <c r="G9" s="17">
        <v>0.64373253569275701</v>
      </c>
      <c r="H9" s="17">
        <v>0.70522716015617004</v>
      </c>
      <c r="I9" s="17">
        <v>0.76378812084653802</v>
      </c>
      <c r="J9" s="17">
        <v>0.738974635998076</v>
      </c>
      <c r="K9" s="17">
        <v>0.79439105686544698</v>
      </c>
      <c r="L9" s="17">
        <v>0.865878474206212</v>
      </c>
      <c r="M9" s="17"/>
      <c r="N9" s="17">
        <v>0.752126498908404</v>
      </c>
      <c r="O9" s="17">
        <v>0.73593227853765497</v>
      </c>
      <c r="P9" s="17">
        <v>0.77308630320069505</v>
      </c>
      <c r="Q9" s="17">
        <v>0.79033501486838098</v>
      </c>
      <c r="R9" s="17">
        <v>0.75319484042778395</v>
      </c>
    </row>
    <row r="10" spans="2:18" x14ac:dyDescent="0.3">
      <c r="B10" s="18" t="s">
        <v>111</v>
      </c>
      <c r="C10" s="17">
        <v>0.14172167736987101</v>
      </c>
      <c r="D10" s="17">
        <v>0.144333909481665</v>
      </c>
      <c r="E10" s="17">
        <v>0.13916835080591</v>
      </c>
      <c r="F10" s="17"/>
      <c r="G10" s="17">
        <v>0.222281914618356</v>
      </c>
      <c r="H10" s="17">
        <v>0.178325213887917</v>
      </c>
      <c r="I10" s="17">
        <v>0.14218219734151299</v>
      </c>
      <c r="J10" s="17">
        <v>0.14274966245791401</v>
      </c>
      <c r="K10" s="17">
        <v>0.116443070637547</v>
      </c>
      <c r="L10" s="17">
        <v>7.4424326448349704E-2</v>
      </c>
      <c r="M10" s="17"/>
      <c r="N10" s="17">
        <v>0.13114308247280601</v>
      </c>
      <c r="O10" s="17">
        <v>0.153488037336344</v>
      </c>
      <c r="P10" s="17">
        <v>0.146144214525674</v>
      </c>
      <c r="Q10" s="17">
        <v>0.13147810513373001</v>
      </c>
      <c r="R10" s="17">
        <v>0.19246906792941501</v>
      </c>
    </row>
    <row r="11" spans="2:18" x14ac:dyDescent="0.3">
      <c r="B11" s="18" t="s">
        <v>112</v>
      </c>
      <c r="C11" s="17">
        <v>1.86224996173938E-2</v>
      </c>
      <c r="D11" s="17">
        <v>1.67158808253061E-2</v>
      </c>
      <c r="E11" s="17">
        <v>2.0486124364675801E-2</v>
      </c>
      <c r="F11" s="17"/>
      <c r="G11" s="17">
        <v>3.45816425457584E-2</v>
      </c>
      <c r="H11" s="17">
        <v>2.6753340692915802E-2</v>
      </c>
      <c r="I11" s="17">
        <v>1.7660897556438401E-2</v>
      </c>
      <c r="J11" s="17">
        <v>1.9781029157223299E-2</v>
      </c>
      <c r="K11" s="17">
        <v>1.06909950344023E-2</v>
      </c>
      <c r="L11" s="17">
        <v>6.6182602065907002E-3</v>
      </c>
      <c r="M11" s="17"/>
      <c r="N11" s="17">
        <v>2.0194378911863001E-2</v>
      </c>
      <c r="O11" s="17">
        <v>1.8433931877675801E-2</v>
      </c>
      <c r="P11" s="17">
        <v>1.1204715668447799E-2</v>
      </c>
      <c r="Q11" s="17">
        <v>2.01595173618789E-2</v>
      </c>
      <c r="R11" s="17">
        <v>0</v>
      </c>
    </row>
    <row r="12" spans="2:18" x14ac:dyDescent="0.3">
      <c r="B12" s="18" t="s">
        <v>73</v>
      </c>
      <c r="C12" s="19">
        <v>8.10282315469988E-2</v>
      </c>
      <c r="D12" s="19">
        <v>4.7918301029886902E-2</v>
      </c>
      <c r="E12" s="19">
        <v>0.113391536759633</v>
      </c>
      <c r="F12" s="19"/>
      <c r="G12" s="19">
        <v>9.9403907143127704E-2</v>
      </c>
      <c r="H12" s="19">
        <v>8.9694285262997497E-2</v>
      </c>
      <c r="I12" s="19">
        <v>7.6368784255510594E-2</v>
      </c>
      <c r="J12" s="19">
        <v>9.8494672386786705E-2</v>
      </c>
      <c r="K12" s="19">
        <v>7.8474877462604301E-2</v>
      </c>
      <c r="L12" s="19">
        <v>5.3078939138847203E-2</v>
      </c>
      <c r="M12" s="19"/>
      <c r="N12" s="19">
        <v>9.6536039706926105E-2</v>
      </c>
      <c r="O12" s="19">
        <v>9.2145752248325205E-2</v>
      </c>
      <c r="P12" s="19">
        <v>6.9564766605182904E-2</v>
      </c>
      <c r="Q12" s="19">
        <v>5.8027362636009903E-2</v>
      </c>
      <c r="R12" s="19">
        <v>5.4336091642800698E-2</v>
      </c>
    </row>
    <row r="13" spans="2:18" x14ac:dyDescent="0.3">
      <c r="B13" s="16"/>
    </row>
    <row r="14" spans="2:18" x14ac:dyDescent="0.3">
      <c r="B14" t="s">
        <v>50</v>
      </c>
    </row>
    <row r="15" spans="2:18" x14ac:dyDescent="0.3">
      <c r="B15" t="s">
        <v>51</v>
      </c>
    </row>
    <row r="17" spans="2:2" x14ac:dyDescent="0.3">
      <c r="B17"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R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118</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110</v>
      </c>
      <c r="C9" s="17">
        <v>0.81290248560107203</v>
      </c>
      <c r="D9" s="17">
        <v>0.81501730005446504</v>
      </c>
      <c r="E9" s="17">
        <v>0.81083535998183098</v>
      </c>
      <c r="F9" s="17"/>
      <c r="G9" s="17">
        <v>0.67615554917202103</v>
      </c>
      <c r="H9" s="17">
        <v>0.74886494545021298</v>
      </c>
      <c r="I9" s="17">
        <v>0.82477836042178299</v>
      </c>
      <c r="J9" s="17">
        <v>0.83399524895404598</v>
      </c>
      <c r="K9" s="17">
        <v>0.88592827596433998</v>
      </c>
      <c r="L9" s="17">
        <v>0.87951275406642604</v>
      </c>
      <c r="M9" s="17"/>
      <c r="N9" s="17">
        <v>0.830730700075891</v>
      </c>
      <c r="O9" s="17">
        <v>0.813321539982652</v>
      </c>
      <c r="P9" s="17">
        <v>0.80353699695296699</v>
      </c>
      <c r="Q9" s="17">
        <v>0.80344262001648803</v>
      </c>
      <c r="R9" s="17">
        <v>0.82093348228950802</v>
      </c>
    </row>
    <row r="10" spans="2:18" x14ac:dyDescent="0.3">
      <c r="B10" s="18" t="s">
        <v>111</v>
      </c>
      <c r="C10" s="17">
        <v>0.117742421543325</v>
      </c>
      <c r="D10" s="17">
        <v>0.12695841011828701</v>
      </c>
      <c r="E10" s="17">
        <v>0.108734252500702</v>
      </c>
      <c r="F10" s="17"/>
      <c r="G10" s="17">
        <v>0.19949854454197199</v>
      </c>
      <c r="H10" s="17">
        <v>0.18293676248308299</v>
      </c>
      <c r="I10" s="17">
        <v>0.104019512689801</v>
      </c>
      <c r="J10" s="17">
        <v>9.7278039366173005E-2</v>
      </c>
      <c r="K10" s="17">
        <v>7.4562278960143294E-2</v>
      </c>
      <c r="L10" s="17">
        <v>6.7483395233431206E-2</v>
      </c>
      <c r="M10" s="17"/>
      <c r="N10" s="17">
        <v>9.6946173788556203E-2</v>
      </c>
      <c r="O10" s="17">
        <v>0.13040145439158399</v>
      </c>
      <c r="P10" s="17">
        <v>0.13417295239594901</v>
      </c>
      <c r="Q10" s="17">
        <v>0.127329287144407</v>
      </c>
      <c r="R10" s="17">
        <v>0.14913178034091401</v>
      </c>
    </row>
    <row r="11" spans="2:18" x14ac:dyDescent="0.3">
      <c r="B11" s="18" t="s">
        <v>112</v>
      </c>
      <c r="C11" s="17">
        <v>2.0232801311386099E-2</v>
      </c>
      <c r="D11" s="17">
        <v>2.2118222656609701E-2</v>
      </c>
      <c r="E11" s="17">
        <v>1.83898960108646E-2</v>
      </c>
      <c r="F11" s="17"/>
      <c r="G11" s="17">
        <v>5.2092924314930698E-2</v>
      </c>
      <c r="H11" s="17">
        <v>1.45275881441019E-2</v>
      </c>
      <c r="I11" s="17">
        <v>1.81991685804343E-2</v>
      </c>
      <c r="J11" s="17">
        <v>1.76706674836467E-2</v>
      </c>
      <c r="K11" s="17">
        <v>1.7226691053242201E-2</v>
      </c>
      <c r="L11" s="17">
        <v>9.5683054046688098E-3</v>
      </c>
      <c r="M11" s="17"/>
      <c r="N11" s="17">
        <v>1.5717652856633599E-2</v>
      </c>
      <c r="O11" s="17">
        <v>1.6496683864289201E-2</v>
      </c>
      <c r="P11" s="17">
        <v>1.27424483098751E-2</v>
      </c>
      <c r="Q11" s="17">
        <v>2.9054464658453301E-2</v>
      </c>
      <c r="R11" s="17">
        <v>0</v>
      </c>
    </row>
    <row r="12" spans="2:18" x14ac:dyDescent="0.3">
      <c r="B12" s="18" t="s">
        <v>73</v>
      </c>
      <c r="C12" s="19">
        <v>4.9122291544216802E-2</v>
      </c>
      <c r="D12" s="19">
        <v>3.5906067170638697E-2</v>
      </c>
      <c r="E12" s="19">
        <v>6.2040491506602902E-2</v>
      </c>
      <c r="F12" s="19"/>
      <c r="G12" s="19">
        <v>7.2252981971076602E-2</v>
      </c>
      <c r="H12" s="19">
        <v>5.3670703922602502E-2</v>
      </c>
      <c r="I12" s="19">
        <v>5.3002958307981698E-2</v>
      </c>
      <c r="J12" s="19">
        <v>5.1056044196134701E-2</v>
      </c>
      <c r="K12" s="19">
        <v>2.2282754022274701E-2</v>
      </c>
      <c r="L12" s="19">
        <v>4.3435545295474401E-2</v>
      </c>
      <c r="M12" s="19"/>
      <c r="N12" s="19">
        <v>5.6605473278919502E-2</v>
      </c>
      <c r="O12" s="19">
        <v>3.97803217614753E-2</v>
      </c>
      <c r="P12" s="19">
        <v>4.9547602341209501E-2</v>
      </c>
      <c r="Q12" s="19">
        <v>4.0173628180651101E-2</v>
      </c>
      <c r="R12" s="19">
        <v>2.9934737369577798E-2</v>
      </c>
    </row>
    <row r="13" spans="2:18" x14ac:dyDescent="0.3">
      <c r="B13" s="16"/>
    </row>
    <row r="14" spans="2:18" x14ac:dyDescent="0.3">
      <c r="B14" t="s">
        <v>50</v>
      </c>
    </row>
    <row r="15" spans="2:18" x14ac:dyDescent="0.3">
      <c r="B15" t="s">
        <v>51</v>
      </c>
    </row>
    <row r="17" spans="2:2" x14ac:dyDescent="0.3">
      <c r="B17"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R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119</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110</v>
      </c>
      <c r="C9" s="17">
        <v>0.79257476475239796</v>
      </c>
      <c r="D9" s="17">
        <v>0.78394610593189695</v>
      </c>
      <c r="E9" s="17">
        <v>0.80100884826215601</v>
      </c>
      <c r="F9" s="17"/>
      <c r="G9" s="17">
        <v>0.71261971212856301</v>
      </c>
      <c r="H9" s="17">
        <v>0.77180137380481895</v>
      </c>
      <c r="I9" s="17">
        <v>0.770325134646764</v>
      </c>
      <c r="J9" s="17">
        <v>0.83209426719066304</v>
      </c>
      <c r="K9" s="17">
        <v>0.82167390284996</v>
      </c>
      <c r="L9" s="17">
        <v>0.82866378355721404</v>
      </c>
      <c r="M9" s="17"/>
      <c r="N9" s="17">
        <v>0.83017330687594104</v>
      </c>
      <c r="O9" s="17">
        <v>0.76169585115291905</v>
      </c>
      <c r="P9" s="17">
        <v>0.79245762562252697</v>
      </c>
      <c r="Q9" s="17">
        <v>0.80215108293305604</v>
      </c>
      <c r="R9" s="17">
        <v>0.81255468141671106</v>
      </c>
    </row>
    <row r="10" spans="2:18" x14ac:dyDescent="0.3">
      <c r="B10" s="18" t="s">
        <v>111</v>
      </c>
      <c r="C10" s="17">
        <v>0.12827879609433801</v>
      </c>
      <c r="D10" s="17">
        <v>0.14985089894713099</v>
      </c>
      <c r="E10" s="17">
        <v>0.107193141796681</v>
      </c>
      <c r="F10" s="17"/>
      <c r="G10" s="17">
        <v>0.18052698251503799</v>
      </c>
      <c r="H10" s="17">
        <v>0.122833867715207</v>
      </c>
      <c r="I10" s="17">
        <v>0.118833000940892</v>
      </c>
      <c r="J10" s="17">
        <v>0.108676763940357</v>
      </c>
      <c r="K10" s="17">
        <v>0.133897524906643</v>
      </c>
      <c r="L10" s="17">
        <v>0.118043266719997</v>
      </c>
      <c r="M10" s="17"/>
      <c r="N10" s="17">
        <v>0.107808210355819</v>
      </c>
      <c r="O10" s="17">
        <v>0.126432633869378</v>
      </c>
      <c r="P10" s="17">
        <v>0.14699193847598899</v>
      </c>
      <c r="Q10" s="17">
        <v>0.123735836510037</v>
      </c>
      <c r="R10" s="17">
        <v>9.6181162005375007E-2</v>
      </c>
    </row>
    <row r="11" spans="2:18" x14ac:dyDescent="0.3">
      <c r="B11" s="18" t="s">
        <v>112</v>
      </c>
      <c r="C11" s="17">
        <v>2.29433567734382E-2</v>
      </c>
      <c r="D11" s="17">
        <v>2.17236350688991E-2</v>
      </c>
      <c r="E11" s="17">
        <v>2.4135573887215302E-2</v>
      </c>
      <c r="F11" s="17"/>
      <c r="G11" s="17">
        <v>4.7640337546489803E-2</v>
      </c>
      <c r="H11" s="17">
        <v>3.6343211011597903E-2</v>
      </c>
      <c r="I11" s="17">
        <v>3.6881407085954603E-2</v>
      </c>
      <c r="J11" s="17">
        <v>1.09513751630727E-2</v>
      </c>
      <c r="K11" s="17">
        <v>7.1226585311453001E-3</v>
      </c>
      <c r="L11" s="17">
        <v>4.7845121003501998E-3</v>
      </c>
      <c r="M11" s="17"/>
      <c r="N11" s="17">
        <v>1.8384602195459E-2</v>
      </c>
      <c r="O11" s="17">
        <v>3.8278904855246598E-2</v>
      </c>
      <c r="P11" s="17">
        <v>2.0215339967775098E-2</v>
      </c>
      <c r="Q11" s="17">
        <v>1.6269949004252601E-2</v>
      </c>
      <c r="R11" s="17">
        <v>3.4246608109859702E-2</v>
      </c>
    </row>
    <row r="12" spans="2:18" x14ac:dyDescent="0.3">
      <c r="B12" s="18" t="s">
        <v>73</v>
      </c>
      <c r="C12" s="19">
        <v>5.6203082379825103E-2</v>
      </c>
      <c r="D12" s="19">
        <v>4.4479360052073202E-2</v>
      </c>
      <c r="E12" s="19">
        <v>6.7662436053947603E-2</v>
      </c>
      <c r="F12" s="19"/>
      <c r="G12" s="19">
        <v>5.92129678099097E-2</v>
      </c>
      <c r="H12" s="19">
        <v>6.9021547468375896E-2</v>
      </c>
      <c r="I12" s="19">
        <v>7.3960457326389201E-2</v>
      </c>
      <c r="J12" s="19">
        <v>4.8277593705907097E-2</v>
      </c>
      <c r="K12" s="19">
        <v>3.7305913712251899E-2</v>
      </c>
      <c r="L12" s="19">
        <v>4.8508437622439199E-2</v>
      </c>
      <c r="M12" s="19"/>
      <c r="N12" s="19">
        <v>4.3633880572780497E-2</v>
      </c>
      <c r="O12" s="19">
        <v>7.3592610122456006E-2</v>
      </c>
      <c r="P12" s="19">
        <v>4.0335095933709202E-2</v>
      </c>
      <c r="Q12" s="19">
        <v>5.78431315526544E-2</v>
      </c>
      <c r="R12" s="19">
        <v>5.7017548468054298E-2</v>
      </c>
    </row>
    <row r="13" spans="2:18" x14ac:dyDescent="0.3">
      <c r="B13" s="16"/>
    </row>
    <row r="14" spans="2:18" x14ac:dyDescent="0.3">
      <c r="B14" t="s">
        <v>50</v>
      </c>
    </row>
    <row r="15" spans="2:18" x14ac:dyDescent="0.3">
      <c r="B15" t="s">
        <v>51</v>
      </c>
    </row>
    <row r="17" spans="2:2" x14ac:dyDescent="0.3">
      <c r="B17"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R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120</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110</v>
      </c>
      <c r="C9" s="17">
        <v>0.75850418670229403</v>
      </c>
      <c r="D9" s="17">
        <v>0.76573769365505395</v>
      </c>
      <c r="E9" s="17">
        <v>0.75143379453856196</v>
      </c>
      <c r="F9" s="17"/>
      <c r="G9" s="17">
        <v>0.74533862775897997</v>
      </c>
      <c r="H9" s="17">
        <v>0.77686603682667099</v>
      </c>
      <c r="I9" s="17">
        <v>0.76277358795739703</v>
      </c>
      <c r="J9" s="17">
        <v>0.76036551838903199</v>
      </c>
      <c r="K9" s="17">
        <v>0.785302483234532</v>
      </c>
      <c r="L9" s="17">
        <v>0.72925372205317895</v>
      </c>
      <c r="M9" s="17"/>
      <c r="N9" s="17">
        <v>0.79591686242917803</v>
      </c>
      <c r="O9" s="17">
        <v>0.73438412471812398</v>
      </c>
      <c r="P9" s="17">
        <v>0.747029714192882</v>
      </c>
      <c r="Q9" s="17">
        <v>0.78907029495592795</v>
      </c>
      <c r="R9" s="17">
        <v>0.76137686278083205</v>
      </c>
    </row>
    <row r="10" spans="2:18" x14ac:dyDescent="0.3">
      <c r="B10" s="18" t="s">
        <v>111</v>
      </c>
      <c r="C10" s="17">
        <v>0.163767524583594</v>
      </c>
      <c r="D10" s="17">
        <v>0.18713986672351299</v>
      </c>
      <c r="E10" s="17">
        <v>0.14092222619743799</v>
      </c>
      <c r="F10" s="17"/>
      <c r="G10" s="17">
        <v>0.17563914230557301</v>
      </c>
      <c r="H10" s="17">
        <v>0.14925959651266299</v>
      </c>
      <c r="I10" s="17">
        <v>0.14872048926051301</v>
      </c>
      <c r="J10" s="17">
        <v>0.167488661083771</v>
      </c>
      <c r="K10" s="17">
        <v>0.14973963047369199</v>
      </c>
      <c r="L10" s="17">
        <v>0.18636047149451601</v>
      </c>
      <c r="M10" s="17"/>
      <c r="N10" s="17">
        <v>0.13056523009572099</v>
      </c>
      <c r="O10" s="17">
        <v>0.179765233301035</v>
      </c>
      <c r="P10" s="17">
        <v>0.17746643982638699</v>
      </c>
      <c r="Q10" s="17">
        <v>0.15055564819411399</v>
      </c>
      <c r="R10" s="17">
        <v>0.152976794737609</v>
      </c>
    </row>
    <row r="11" spans="2:18" x14ac:dyDescent="0.3">
      <c r="B11" s="18" t="s">
        <v>112</v>
      </c>
      <c r="C11" s="17">
        <v>2.1739246889101602E-2</v>
      </c>
      <c r="D11" s="17">
        <v>1.91145401040511E-2</v>
      </c>
      <c r="E11" s="17">
        <v>2.43047668238041E-2</v>
      </c>
      <c r="F11" s="17"/>
      <c r="G11" s="17">
        <v>3.02998794698064E-2</v>
      </c>
      <c r="H11" s="17">
        <v>3.03047419292003E-2</v>
      </c>
      <c r="I11" s="17">
        <v>3.2796715496228097E-2</v>
      </c>
      <c r="J11" s="17">
        <v>1.4610519870088301E-2</v>
      </c>
      <c r="K11" s="17">
        <v>1.7083690181242499E-2</v>
      </c>
      <c r="L11" s="17">
        <v>9.0568497568916297E-3</v>
      </c>
      <c r="M11" s="17"/>
      <c r="N11" s="17">
        <v>1.4011228490833199E-2</v>
      </c>
      <c r="O11" s="17">
        <v>3.0737246520516199E-2</v>
      </c>
      <c r="P11" s="17">
        <v>2.0624643013209799E-2</v>
      </c>
      <c r="Q11" s="17">
        <v>2.3979354214502299E-2</v>
      </c>
      <c r="R11" s="17">
        <v>0</v>
      </c>
    </row>
    <row r="12" spans="2:18" x14ac:dyDescent="0.3">
      <c r="B12" s="18" t="s">
        <v>73</v>
      </c>
      <c r="C12" s="19">
        <v>5.5989041825011E-2</v>
      </c>
      <c r="D12" s="19">
        <v>2.80078995173818E-2</v>
      </c>
      <c r="E12" s="19">
        <v>8.3339212440196597E-2</v>
      </c>
      <c r="F12" s="19"/>
      <c r="G12" s="19">
        <v>4.8722350465640302E-2</v>
      </c>
      <c r="H12" s="19">
        <v>4.3569624731466E-2</v>
      </c>
      <c r="I12" s="19">
        <v>5.5709207285862698E-2</v>
      </c>
      <c r="J12" s="19">
        <v>5.7535300657109101E-2</v>
      </c>
      <c r="K12" s="19">
        <v>4.78741961105335E-2</v>
      </c>
      <c r="L12" s="19">
        <v>7.5328956695413701E-2</v>
      </c>
      <c r="M12" s="19"/>
      <c r="N12" s="19">
        <v>5.95066789842685E-2</v>
      </c>
      <c r="O12" s="19">
        <v>5.5113395460325003E-2</v>
      </c>
      <c r="P12" s="19">
        <v>5.4879202967521502E-2</v>
      </c>
      <c r="Q12" s="19">
        <v>3.63947026354558E-2</v>
      </c>
      <c r="R12" s="19">
        <v>8.5646342481558793E-2</v>
      </c>
    </row>
    <row r="13" spans="2:18" x14ac:dyDescent="0.3">
      <c r="B13" s="16"/>
    </row>
    <row r="14" spans="2:18" x14ac:dyDescent="0.3">
      <c r="B14" t="s">
        <v>50</v>
      </c>
    </row>
    <row r="15" spans="2:18" x14ac:dyDescent="0.3">
      <c r="B15" t="s">
        <v>51</v>
      </c>
    </row>
    <row r="17" spans="2:2" x14ac:dyDescent="0.3">
      <c r="B17"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R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121</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110</v>
      </c>
      <c r="C9" s="17">
        <v>0.59265094137152297</v>
      </c>
      <c r="D9" s="17">
        <v>0.59279286273776499</v>
      </c>
      <c r="E9" s="17">
        <v>0.59251222031653705</v>
      </c>
      <c r="F9" s="17"/>
      <c r="G9" s="17">
        <v>0.64553302277146196</v>
      </c>
      <c r="H9" s="17">
        <v>0.65134601478784604</v>
      </c>
      <c r="I9" s="17">
        <v>0.59800674699442902</v>
      </c>
      <c r="J9" s="17">
        <v>0.54635315317889099</v>
      </c>
      <c r="K9" s="17">
        <v>0.57040936665382402</v>
      </c>
      <c r="L9" s="17">
        <v>0.55825583016486402</v>
      </c>
      <c r="M9" s="17"/>
      <c r="N9" s="17">
        <v>0.56746892203877997</v>
      </c>
      <c r="O9" s="17">
        <v>0.57091328420890397</v>
      </c>
      <c r="P9" s="17">
        <v>0.60055722560255498</v>
      </c>
      <c r="Q9" s="17">
        <v>0.72002400731739102</v>
      </c>
      <c r="R9" s="17">
        <v>0.64624920392081897</v>
      </c>
    </row>
    <row r="10" spans="2:18" x14ac:dyDescent="0.3">
      <c r="B10" s="18" t="s">
        <v>111</v>
      </c>
      <c r="C10" s="17">
        <v>0.259956878175229</v>
      </c>
      <c r="D10" s="17">
        <v>0.28958207981455297</v>
      </c>
      <c r="E10" s="17">
        <v>0.230999721586097</v>
      </c>
      <c r="F10" s="17"/>
      <c r="G10" s="17">
        <v>0.21131680776772099</v>
      </c>
      <c r="H10" s="17">
        <v>0.23212049263981799</v>
      </c>
      <c r="I10" s="17">
        <v>0.23431164491340301</v>
      </c>
      <c r="J10" s="17">
        <v>0.29125768790255802</v>
      </c>
      <c r="K10" s="17">
        <v>0.28189280023394903</v>
      </c>
      <c r="L10" s="17">
        <v>0.29536424717378101</v>
      </c>
      <c r="M10" s="17"/>
      <c r="N10" s="17">
        <v>0.28119589100882098</v>
      </c>
      <c r="O10" s="17">
        <v>0.247142703396209</v>
      </c>
      <c r="P10" s="17">
        <v>0.27461615944126799</v>
      </c>
      <c r="Q10" s="17">
        <v>0.17985815186718901</v>
      </c>
      <c r="R10" s="17">
        <v>0.15575679524375599</v>
      </c>
    </row>
    <row r="11" spans="2:18" x14ac:dyDescent="0.3">
      <c r="B11" s="18" t="s">
        <v>112</v>
      </c>
      <c r="C11" s="17">
        <v>6.9418674806949701E-2</v>
      </c>
      <c r="D11" s="17">
        <v>6.2566311906715105E-2</v>
      </c>
      <c r="E11" s="17">
        <v>7.6116517674768694E-2</v>
      </c>
      <c r="F11" s="17"/>
      <c r="G11" s="17">
        <v>8.4866137021131896E-2</v>
      </c>
      <c r="H11" s="17">
        <v>6.6011515489275904E-2</v>
      </c>
      <c r="I11" s="17">
        <v>7.8115240877142306E-2</v>
      </c>
      <c r="J11" s="17">
        <v>8.2395535526109703E-2</v>
      </c>
      <c r="K11" s="17">
        <v>5.2380870414067297E-2</v>
      </c>
      <c r="L11" s="17">
        <v>5.57748546883663E-2</v>
      </c>
      <c r="M11" s="17"/>
      <c r="N11" s="17">
        <v>7.5987955909444196E-2</v>
      </c>
      <c r="O11" s="17">
        <v>7.6706509331742001E-2</v>
      </c>
      <c r="P11" s="17">
        <v>6.0267388984261802E-2</v>
      </c>
      <c r="Q11" s="17">
        <v>6.8921743233770205E-2</v>
      </c>
      <c r="R11" s="17">
        <v>5.2790108727772803E-2</v>
      </c>
    </row>
    <row r="12" spans="2:18" x14ac:dyDescent="0.3">
      <c r="B12" s="18" t="s">
        <v>73</v>
      </c>
      <c r="C12" s="19">
        <v>7.7973505646298402E-2</v>
      </c>
      <c r="D12" s="19">
        <v>5.5058745540967298E-2</v>
      </c>
      <c r="E12" s="19">
        <v>0.10037154042259799</v>
      </c>
      <c r="F12" s="19"/>
      <c r="G12" s="19">
        <v>5.8284032439685003E-2</v>
      </c>
      <c r="H12" s="19">
        <v>5.05219770830602E-2</v>
      </c>
      <c r="I12" s="19">
        <v>8.95663672150257E-2</v>
      </c>
      <c r="J12" s="19">
        <v>7.9993623392441995E-2</v>
      </c>
      <c r="K12" s="19">
        <v>9.5316962698160104E-2</v>
      </c>
      <c r="L12" s="19">
        <v>9.0605067972988895E-2</v>
      </c>
      <c r="M12" s="19"/>
      <c r="N12" s="19">
        <v>7.5347231042954793E-2</v>
      </c>
      <c r="O12" s="19">
        <v>0.105237503063145</v>
      </c>
      <c r="P12" s="19">
        <v>6.4559225971915296E-2</v>
      </c>
      <c r="Q12" s="19">
        <v>3.1196097581649301E-2</v>
      </c>
      <c r="R12" s="19">
        <v>0.145203892107652</v>
      </c>
    </row>
    <row r="13" spans="2:18" x14ac:dyDescent="0.3">
      <c r="B13" s="16"/>
    </row>
    <row r="14" spans="2:18" x14ac:dyDescent="0.3">
      <c r="B14" t="s">
        <v>50</v>
      </c>
    </row>
    <row r="15" spans="2:18" x14ac:dyDescent="0.3">
      <c r="B15" t="s">
        <v>51</v>
      </c>
    </row>
    <row r="17" spans="2:2" x14ac:dyDescent="0.3">
      <c r="B17"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R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122</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110</v>
      </c>
      <c r="C9" s="17">
        <v>0.72578056194575802</v>
      </c>
      <c r="D9" s="17">
        <v>0.73280314707845795</v>
      </c>
      <c r="E9" s="17">
        <v>0.71891633533816102</v>
      </c>
      <c r="F9" s="17"/>
      <c r="G9" s="17">
        <v>0.56507850188304498</v>
      </c>
      <c r="H9" s="17">
        <v>0.72772062296832296</v>
      </c>
      <c r="I9" s="17">
        <v>0.70896699155992404</v>
      </c>
      <c r="J9" s="17">
        <v>0.72858507919730697</v>
      </c>
      <c r="K9" s="17">
        <v>0.77988340710502202</v>
      </c>
      <c r="L9" s="17">
        <v>0.80550155778858001</v>
      </c>
      <c r="M9" s="17"/>
      <c r="N9" s="17">
        <v>0.74310953608073504</v>
      </c>
      <c r="O9" s="17">
        <v>0.67715926170354601</v>
      </c>
      <c r="P9" s="17">
        <v>0.71848167908113103</v>
      </c>
      <c r="Q9" s="17">
        <v>0.78214648141135701</v>
      </c>
      <c r="R9" s="17">
        <v>0.70006885935528396</v>
      </c>
    </row>
    <row r="10" spans="2:18" x14ac:dyDescent="0.3">
      <c r="B10" s="18" t="s">
        <v>111</v>
      </c>
      <c r="C10" s="17">
        <v>0.12304112589928</v>
      </c>
      <c r="D10" s="17">
        <v>0.12025877883677399</v>
      </c>
      <c r="E10" s="17">
        <v>0.12576073134045901</v>
      </c>
      <c r="F10" s="17"/>
      <c r="G10" s="17">
        <v>0.17989450988939801</v>
      </c>
      <c r="H10" s="17">
        <v>0.13270191048497601</v>
      </c>
      <c r="I10" s="17">
        <v>0.109540123456524</v>
      </c>
      <c r="J10" s="17">
        <v>0.12272109166088301</v>
      </c>
      <c r="K10" s="17">
        <v>0.106756347229977</v>
      </c>
      <c r="L10" s="17">
        <v>9.9762961239206305E-2</v>
      </c>
      <c r="M10" s="17"/>
      <c r="N10" s="17">
        <v>0.14018099154188601</v>
      </c>
      <c r="O10" s="17">
        <v>0.123880701486227</v>
      </c>
      <c r="P10" s="17">
        <v>0.11733632911382</v>
      </c>
      <c r="Q10" s="17">
        <v>9.6520300484248506E-2</v>
      </c>
      <c r="R10" s="17">
        <v>9.0967099465461193E-2</v>
      </c>
    </row>
    <row r="11" spans="2:18" x14ac:dyDescent="0.3">
      <c r="B11" s="18" t="s">
        <v>112</v>
      </c>
      <c r="C11" s="17">
        <v>9.4689460708998502E-2</v>
      </c>
      <c r="D11" s="17">
        <v>0.107969645316719</v>
      </c>
      <c r="E11" s="17">
        <v>8.1708742808740006E-2</v>
      </c>
      <c r="F11" s="17"/>
      <c r="G11" s="17">
        <v>0.188851141412616</v>
      </c>
      <c r="H11" s="17">
        <v>8.5905647232063898E-2</v>
      </c>
      <c r="I11" s="17">
        <v>0.116997152718069</v>
      </c>
      <c r="J11" s="17">
        <v>9.1431164066179696E-2</v>
      </c>
      <c r="K11" s="17">
        <v>4.5281345151907598E-2</v>
      </c>
      <c r="L11" s="17">
        <v>5.72978163619055E-2</v>
      </c>
      <c r="M11" s="17"/>
      <c r="N11" s="17">
        <v>6.8849175171693394E-2</v>
      </c>
      <c r="O11" s="17">
        <v>0.11665715191298499</v>
      </c>
      <c r="P11" s="17">
        <v>0.10897726224246999</v>
      </c>
      <c r="Q11" s="17">
        <v>9.7079276719410995E-2</v>
      </c>
      <c r="R11" s="17">
        <v>0.123569275078909</v>
      </c>
    </row>
    <row r="12" spans="2:18" x14ac:dyDescent="0.3">
      <c r="B12" s="18" t="s">
        <v>73</v>
      </c>
      <c r="C12" s="19">
        <v>5.6488851445962898E-2</v>
      </c>
      <c r="D12" s="19">
        <v>3.8968428768048902E-2</v>
      </c>
      <c r="E12" s="19">
        <v>7.3614190512640801E-2</v>
      </c>
      <c r="F12" s="19"/>
      <c r="G12" s="19">
        <v>6.6175846814940098E-2</v>
      </c>
      <c r="H12" s="19">
        <v>5.3671819314637201E-2</v>
      </c>
      <c r="I12" s="19">
        <v>6.4495732265482997E-2</v>
      </c>
      <c r="J12" s="19">
        <v>5.7262665075630603E-2</v>
      </c>
      <c r="K12" s="19">
        <v>6.8078900513093399E-2</v>
      </c>
      <c r="L12" s="19">
        <v>3.7437664610307703E-2</v>
      </c>
      <c r="M12" s="19"/>
      <c r="N12" s="19">
        <v>4.7860297205686297E-2</v>
      </c>
      <c r="O12" s="19">
        <v>8.2302884897242704E-2</v>
      </c>
      <c r="P12" s="19">
        <v>5.5204729562579803E-2</v>
      </c>
      <c r="Q12" s="19">
        <v>2.4253941384983501E-2</v>
      </c>
      <c r="R12" s="19">
        <v>8.5394766100345604E-2</v>
      </c>
    </row>
    <row r="13" spans="2:18" x14ac:dyDescent="0.3">
      <c r="B13" s="16"/>
    </row>
    <row r="14" spans="2:18" x14ac:dyDescent="0.3">
      <c r="B14" t="s">
        <v>50</v>
      </c>
    </row>
    <row r="15" spans="2:18" x14ac:dyDescent="0.3">
      <c r="B15" t="s">
        <v>51</v>
      </c>
    </row>
    <row r="17" spans="2:2" x14ac:dyDescent="0.3">
      <c r="B17"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R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123</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110</v>
      </c>
      <c r="C9" s="17">
        <v>0.59212738782868102</v>
      </c>
      <c r="D9" s="17">
        <v>0.55854200171836699</v>
      </c>
      <c r="E9" s="17">
        <v>0.62495542716299701</v>
      </c>
      <c r="F9" s="17"/>
      <c r="G9" s="17">
        <v>0.54022654560802197</v>
      </c>
      <c r="H9" s="17">
        <v>0.57671403383073305</v>
      </c>
      <c r="I9" s="17">
        <v>0.56843077271791398</v>
      </c>
      <c r="J9" s="17">
        <v>0.60969464393169903</v>
      </c>
      <c r="K9" s="17">
        <v>0.61642420004151399</v>
      </c>
      <c r="L9" s="17">
        <v>0.62760815816376803</v>
      </c>
      <c r="M9" s="17"/>
      <c r="N9" s="17">
        <v>0.61054532935091999</v>
      </c>
      <c r="O9" s="17">
        <v>0.56111036329228403</v>
      </c>
      <c r="P9" s="17">
        <v>0.59588309958067798</v>
      </c>
      <c r="Q9" s="17">
        <v>0.64789009675852804</v>
      </c>
      <c r="R9" s="17">
        <v>0.57595346441555695</v>
      </c>
    </row>
    <row r="10" spans="2:18" x14ac:dyDescent="0.3">
      <c r="B10" s="18" t="s">
        <v>111</v>
      </c>
      <c r="C10" s="17">
        <v>0.27314281306840599</v>
      </c>
      <c r="D10" s="17">
        <v>0.31204938690017298</v>
      </c>
      <c r="E10" s="17">
        <v>0.235113578212579</v>
      </c>
      <c r="F10" s="17"/>
      <c r="G10" s="17">
        <v>0.315539629008457</v>
      </c>
      <c r="H10" s="17">
        <v>0.27909712173601497</v>
      </c>
      <c r="I10" s="17">
        <v>0.25103627405465001</v>
      </c>
      <c r="J10" s="17">
        <v>0.26097648176045102</v>
      </c>
      <c r="K10" s="17">
        <v>0.29516241921022601</v>
      </c>
      <c r="L10" s="17">
        <v>0.25334636293139001</v>
      </c>
      <c r="M10" s="17"/>
      <c r="N10" s="17">
        <v>0.26728559734426799</v>
      </c>
      <c r="O10" s="17">
        <v>0.28451121189799899</v>
      </c>
      <c r="P10" s="17">
        <v>0.295189813579885</v>
      </c>
      <c r="Q10" s="17">
        <v>0.23862441473089999</v>
      </c>
      <c r="R10" s="17">
        <v>0.207637757905026</v>
      </c>
    </row>
    <row r="11" spans="2:18" x14ac:dyDescent="0.3">
      <c r="B11" s="18" t="s">
        <v>112</v>
      </c>
      <c r="C11" s="17">
        <v>3.6940407088378098E-2</v>
      </c>
      <c r="D11" s="17">
        <v>4.5007546104255801E-2</v>
      </c>
      <c r="E11" s="17">
        <v>2.9055181173190399E-2</v>
      </c>
      <c r="F11" s="17"/>
      <c r="G11" s="17">
        <v>6.8589379977432405E-2</v>
      </c>
      <c r="H11" s="17">
        <v>4.6296828158688998E-2</v>
      </c>
      <c r="I11" s="17">
        <v>4.9194152629951401E-2</v>
      </c>
      <c r="J11" s="17">
        <v>2.6253275560384402E-2</v>
      </c>
      <c r="K11" s="17">
        <v>2.0436500440560602E-2</v>
      </c>
      <c r="L11" s="17">
        <v>1.82395786747706E-2</v>
      </c>
      <c r="M11" s="17"/>
      <c r="N11" s="17">
        <v>3.2460150039074501E-2</v>
      </c>
      <c r="O11" s="17">
        <v>3.6127313581611899E-2</v>
      </c>
      <c r="P11" s="17">
        <v>2.57643077768578E-2</v>
      </c>
      <c r="Q11" s="17">
        <v>4.9095013533934299E-2</v>
      </c>
      <c r="R11" s="17">
        <v>6.8074472268391195E-2</v>
      </c>
    </row>
    <row r="12" spans="2:18" x14ac:dyDescent="0.3">
      <c r="B12" s="18" t="s">
        <v>73</v>
      </c>
      <c r="C12" s="19">
        <v>9.7789392014535598E-2</v>
      </c>
      <c r="D12" s="19">
        <v>8.4401065277204604E-2</v>
      </c>
      <c r="E12" s="19">
        <v>0.110875813451234</v>
      </c>
      <c r="F12" s="19"/>
      <c r="G12" s="19">
        <v>7.5644445406088501E-2</v>
      </c>
      <c r="H12" s="19">
        <v>9.7892016274562996E-2</v>
      </c>
      <c r="I12" s="19">
        <v>0.13133880059748401</v>
      </c>
      <c r="J12" s="19">
        <v>0.103075598747466</v>
      </c>
      <c r="K12" s="19">
        <v>6.7976880307699203E-2</v>
      </c>
      <c r="L12" s="19">
        <v>0.10080590023007199</v>
      </c>
      <c r="M12" s="19"/>
      <c r="N12" s="19">
        <v>8.97089232657374E-2</v>
      </c>
      <c r="O12" s="19">
        <v>0.118251111228105</v>
      </c>
      <c r="P12" s="19">
        <v>8.3162779062578601E-2</v>
      </c>
      <c r="Q12" s="19">
        <v>6.4390474976637205E-2</v>
      </c>
      <c r="R12" s="19">
        <v>0.14833430541102699</v>
      </c>
    </row>
    <row r="13" spans="2:18" x14ac:dyDescent="0.3">
      <c r="B13" s="16"/>
    </row>
    <row r="14" spans="2:18" x14ac:dyDescent="0.3">
      <c r="B14" t="s">
        <v>50</v>
      </c>
    </row>
    <row r="15" spans="2:18" x14ac:dyDescent="0.3">
      <c r="B15" t="s">
        <v>51</v>
      </c>
    </row>
    <row r="17" spans="2:2" x14ac:dyDescent="0.3">
      <c r="B17"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R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124</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110</v>
      </c>
      <c r="C9" s="17">
        <v>0.48817467932054098</v>
      </c>
      <c r="D9" s="17">
        <v>0.55159348575751599</v>
      </c>
      <c r="E9" s="17">
        <v>0.42618596001833497</v>
      </c>
      <c r="F9" s="17"/>
      <c r="G9" s="17">
        <v>0.46886511645221601</v>
      </c>
      <c r="H9" s="17">
        <v>0.52519883877997098</v>
      </c>
      <c r="I9" s="17">
        <v>0.51379991787891999</v>
      </c>
      <c r="J9" s="17">
        <v>0.47560067243083598</v>
      </c>
      <c r="K9" s="17">
        <v>0.488237084453018</v>
      </c>
      <c r="L9" s="17">
        <v>0.46018196071422601</v>
      </c>
      <c r="M9" s="17"/>
      <c r="N9" s="17">
        <v>0.47156975322557498</v>
      </c>
      <c r="O9" s="17">
        <v>0.43438777361909398</v>
      </c>
      <c r="P9" s="17">
        <v>0.47489656248675599</v>
      </c>
      <c r="Q9" s="17">
        <v>0.62643470330484796</v>
      </c>
      <c r="R9" s="17">
        <v>0.61608245558089203</v>
      </c>
    </row>
    <row r="10" spans="2:18" x14ac:dyDescent="0.3">
      <c r="B10" s="18" t="s">
        <v>111</v>
      </c>
      <c r="C10" s="17">
        <v>0.27812547716685099</v>
      </c>
      <c r="D10" s="17">
        <v>0.27815594525868498</v>
      </c>
      <c r="E10" s="17">
        <v>0.27809569612715002</v>
      </c>
      <c r="F10" s="17"/>
      <c r="G10" s="17">
        <v>0.24196182602079599</v>
      </c>
      <c r="H10" s="17">
        <v>0.24101759551612001</v>
      </c>
      <c r="I10" s="17">
        <v>0.24225978376243701</v>
      </c>
      <c r="J10" s="17">
        <v>0.30317198575295101</v>
      </c>
      <c r="K10" s="17">
        <v>0.29385706527368999</v>
      </c>
      <c r="L10" s="17">
        <v>0.33041313005024397</v>
      </c>
      <c r="M10" s="17"/>
      <c r="N10" s="17">
        <v>0.30506590425559899</v>
      </c>
      <c r="O10" s="17">
        <v>0.30091717995714801</v>
      </c>
      <c r="P10" s="17">
        <v>0.29383138704835099</v>
      </c>
      <c r="Q10" s="17">
        <v>0.19563161229682199</v>
      </c>
      <c r="R10" s="17">
        <v>0.21491819367895701</v>
      </c>
    </row>
    <row r="11" spans="2:18" x14ac:dyDescent="0.3">
      <c r="B11" s="18" t="s">
        <v>112</v>
      </c>
      <c r="C11" s="17">
        <v>9.8716033878359005E-2</v>
      </c>
      <c r="D11" s="17">
        <v>8.2025887377866799E-2</v>
      </c>
      <c r="E11" s="17">
        <v>0.115029819404422</v>
      </c>
      <c r="F11" s="17"/>
      <c r="G11" s="17">
        <v>0.18580724050993999</v>
      </c>
      <c r="H11" s="17">
        <v>0.119127427812264</v>
      </c>
      <c r="I11" s="17">
        <v>8.8129207869088594E-2</v>
      </c>
      <c r="J11" s="17">
        <v>8.5904635602824006E-2</v>
      </c>
      <c r="K11" s="17">
        <v>8.4110058617363107E-2</v>
      </c>
      <c r="L11" s="17">
        <v>5.3375173478851998E-2</v>
      </c>
      <c r="M11" s="17"/>
      <c r="N11" s="17">
        <v>7.8338001786345104E-2</v>
      </c>
      <c r="O11" s="17">
        <v>0.117504080980477</v>
      </c>
      <c r="P11" s="17">
        <v>0.11317100500181899</v>
      </c>
      <c r="Q11" s="17">
        <v>9.1736909480868101E-2</v>
      </c>
      <c r="R11" s="17">
        <v>2.84507551606679E-2</v>
      </c>
    </row>
    <row r="12" spans="2:18" x14ac:dyDescent="0.3">
      <c r="B12" s="18" t="s">
        <v>73</v>
      </c>
      <c r="C12" s="19">
        <v>0.134983809634249</v>
      </c>
      <c r="D12" s="19">
        <v>8.8224681605931804E-2</v>
      </c>
      <c r="E12" s="19">
        <v>0.18068852445009401</v>
      </c>
      <c r="F12" s="19"/>
      <c r="G12" s="19">
        <v>0.103365817017048</v>
      </c>
      <c r="H12" s="19">
        <v>0.114656137891644</v>
      </c>
      <c r="I12" s="19">
        <v>0.15581109048955399</v>
      </c>
      <c r="J12" s="19">
        <v>0.13532270621338999</v>
      </c>
      <c r="K12" s="19">
        <v>0.133795791655929</v>
      </c>
      <c r="L12" s="19">
        <v>0.156029735756679</v>
      </c>
      <c r="M12" s="19"/>
      <c r="N12" s="19">
        <v>0.145026340732481</v>
      </c>
      <c r="O12" s="19">
        <v>0.147190965443281</v>
      </c>
      <c r="P12" s="19">
        <v>0.118101045463074</v>
      </c>
      <c r="Q12" s="19">
        <v>8.6196774917461499E-2</v>
      </c>
      <c r="R12" s="19">
        <v>0.14054859557948399</v>
      </c>
    </row>
    <row r="13" spans="2:18" x14ac:dyDescent="0.3">
      <c r="B13" s="16"/>
    </row>
    <row r="14" spans="2:18" x14ac:dyDescent="0.3">
      <c r="B14" t="s">
        <v>50</v>
      </c>
    </row>
    <row r="15" spans="2:18" x14ac:dyDescent="0.3">
      <c r="B15" t="s">
        <v>51</v>
      </c>
    </row>
    <row r="17" spans="2:2" x14ac:dyDescent="0.3">
      <c r="B17"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H2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30" t="s">
        <v>333</v>
      </c>
      <c r="E2" s="26"/>
      <c r="F2" s="26"/>
      <c r="G2" s="26"/>
      <c r="H2" s="26"/>
    </row>
    <row r="6" spans="2:8" ht="49.95" customHeight="1" x14ac:dyDescent="0.3">
      <c r="B6" s="20" t="s">
        <v>15</v>
      </c>
      <c r="C6" s="20" t="s">
        <v>125</v>
      </c>
      <c r="D6" s="20" t="s">
        <v>126</v>
      </c>
      <c r="E6" s="20" t="s">
        <v>127</v>
      </c>
      <c r="F6" s="20" t="s">
        <v>128</v>
      </c>
      <c r="G6" s="20" t="s">
        <v>129</v>
      </c>
    </row>
    <row r="7" spans="2:8" x14ac:dyDescent="0.3">
      <c r="B7" s="18" t="s">
        <v>130</v>
      </c>
      <c r="C7" s="17">
        <v>2.5336692054014902E-3</v>
      </c>
      <c r="D7" s="17">
        <v>2.4130678565517901E-3</v>
      </c>
      <c r="E7" s="17">
        <v>1.5043182412682E-3</v>
      </c>
      <c r="F7" s="17">
        <v>1.9082945390062999E-3</v>
      </c>
      <c r="G7" s="17">
        <v>4.7094618091967499E-4</v>
      </c>
    </row>
    <row r="8" spans="2:8" x14ac:dyDescent="0.3">
      <c r="B8" s="18" t="s">
        <v>131</v>
      </c>
      <c r="C8" s="17">
        <v>1.64003416437226E-3</v>
      </c>
      <c r="D8" s="17">
        <v>3.0028673176237201E-3</v>
      </c>
      <c r="E8" s="17">
        <v>3.4275637167325199E-3</v>
      </c>
      <c r="F8" s="17">
        <v>2.47915568394255E-3</v>
      </c>
      <c r="G8" s="17">
        <v>1.57863441730116E-3</v>
      </c>
    </row>
    <row r="9" spans="2:8" x14ac:dyDescent="0.3">
      <c r="B9" s="18" t="s">
        <v>132</v>
      </c>
      <c r="C9" s="17">
        <v>1.91090830605821E-3</v>
      </c>
      <c r="D9" s="17">
        <v>3.0813079469105501E-3</v>
      </c>
      <c r="E9" s="17">
        <v>2.0994117173233099E-3</v>
      </c>
      <c r="F9" s="17">
        <v>1.9241576746432201E-3</v>
      </c>
      <c r="G9" s="17">
        <v>2.0259148676554299E-3</v>
      </c>
    </row>
    <row r="10" spans="2:8" x14ac:dyDescent="0.3">
      <c r="B10" s="18" t="s">
        <v>133</v>
      </c>
      <c r="C10" s="17">
        <v>1.46829461887954E-3</v>
      </c>
      <c r="D10" s="17">
        <v>3.3866748616713802E-3</v>
      </c>
      <c r="E10" s="17">
        <v>1.9876257470700198E-3</v>
      </c>
      <c r="F10" s="17">
        <v>2.0902073771970299E-3</v>
      </c>
      <c r="G10" s="17">
        <v>5.0626447369272499E-4</v>
      </c>
    </row>
    <row r="11" spans="2:8" x14ac:dyDescent="0.3">
      <c r="B11" s="18" t="s">
        <v>134</v>
      </c>
      <c r="C11" s="17">
        <v>1.9670298545623002E-3</v>
      </c>
      <c r="D11" s="17">
        <v>1.9203956823726201E-3</v>
      </c>
      <c r="E11" s="17">
        <v>3.9143719192022402E-3</v>
      </c>
      <c r="F11" s="17">
        <v>4.0950282350267096E-3</v>
      </c>
      <c r="G11" s="17">
        <v>2.1023626163186098E-3</v>
      </c>
    </row>
    <row r="12" spans="2:8" x14ac:dyDescent="0.3">
      <c r="B12" s="18" t="s">
        <v>135</v>
      </c>
      <c r="C12" s="17">
        <v>9.7078391213863602E-4</v>
      </c>
      <c r="D12" s="17">
        <v>1.4463758216926601E-3</v>
      </c>
      <c r="E12" s="17">
        <v>3.0973970692830398E-3</v>
      </c>
      <c r="F12" s="17">
        <v>2.54993646198132E-3</v>
      </c>
      <c r="G12" s="17">
        <v>1.3947991962909401E-3</v>
      </c>
    </row>
    <row r="13" spans="2:8" x14ac:dyDescent="0.3">
      <c r="B13" s="18" t="s">
        <v>136</v>
      </c>
      <c r="C13" s="17">
        <v>2.8483129151290502E-3</v>
      </c>
      <c r="D13" s="17">
        <v>5.4660207103307303E-3</v>
      </c>
      <c r="E13" s="17">
        <v>5.9647988653491798E-3</v>
      </c>
      <c r="F13" s="17">
        <v>4.8108704246662398E-3</v>
      </c>
      <c r="G13" s="17">
        <v>2.92142822343565E-3</v>
      </c>
    </row>
    <row r="14" spans="2:8" x14ac:dyDescent="0.3">
      <c r="B14" s="18" t="s">
        <v>137</v>
      </c>
      <c r="C14" s="17">
        <v>2.4708376101498998E-3</v>
      </c>
      <c r="D14" s="17">
        <v>2.0340341200153701E-3</v>
      </c>
      <c r="E14" s="17">
        <v>9.9939863038341699E-4</v>
      </c>
      <c r="F14" s="17">
        <v>2.52357236117569E-3</v>
      </c>
      <c r="G14" s="17">
        <v>3.4268100583409E-3</v>
      </c>
    </row>
    <row r="15" spans="2:8" x14ac:dyDescent="0.3">
      <c r="B15" s="18" t="s">
        <v>138</v>
      </c>
      <c r="C15" s="17">
        <v>3.9200003389967999E-2</v>
      </c>
      <c r="D15" s="17">
        <v>4.5869917830542797E-2</v>
      </c>
      <c r="E15" s="17">
        <v>6.77167168086487E-2</v>
      </c>
      <c r="F15" s="17">
        <v>6.9616878874822596E-2</v>
      </c>
      <c r="G15" s="17">
        <v>7.7827068929427007E-2</v>
      </c>
    </row>
    <row r="16" spans="2:8" x14ac:dyDescent="0.3">
      <c r="B16" s="18" t="s">
        <v>139</v>
      </c>
      <c r="C16" s="17">
        <v>6.2295672589753499E-3</v>
      </c>
      <c r="D16" s="17">
        <v>1.09559361039991E-2</v>
      </c>
      <c r="E16" s="17">
        <v>8.4440786709762908E-3</v>
      </c>
      <c r="F16" s="17">
        <v>9.0059551241244793E-3</v>
      </c>
      <c r="G16" s="17">
        <v>1.0943716004219201E-2</v>
      </c>
    </row>
    <row r="17" spans="2:7" x14ac:dyDescent="0.3">
      <c r="B17" s="18" t="s">
        <v>140</v>
      </c>
      <c r="C17" s="17">
        <v>5.3341117165551805E-4</v>
      </c>
      <c r="D17" s="17">
        <v>4.5190437407108199E-4</v>
      </c>
      <c r="E17" s="17">
        <v>4.7145168208644202E-4</v>
      </c>
      <c r="F17" s="17">
        <v>1.5270192666251999E-3</v>
      </c>
      <c r="G17" s="17">
        <v>2.41243762232315E-3</v>
      </c>
    </row>
    <row r="18" spans="2:7" x14ac:dyDescent="0.3">
      <c r="B18" s="18" t="s">
        <v>141</v>
      </c>
      <c r="C18" s="17">
        <v>0</v>
      </c>
      <c r="D18" s="17">
        <v>4.9762150541558705E-4</v>
      </c>
      <c r="E18" s="17">
        <v>1.53995865075333E-3</v>
      </c>
      <c r="F18" s="17">
        <v>9.73661330588892E-4</v>
      </c>
      <c r="G18" s="17">
        <v>4.7081439938087701E-4</v>
      </c>
    </row>
    <row r="19" spans="2:7" x14ac:dyDescent="0.3">
      <c r="B19" s="18" t="s">
        <v>142</v>
      </c>
      <c r="C19" s="17">
        <v>0</v>
      </c>
      <c r="D19" s="17">
        <v>9.8015316929013301E-4</v>
      </c>
      <c r="E19" s="17">
        <v>9.3124694521844003E-4</v>
      </c>
      <c r="F19" s="17">
        <v>9.39988959135454E-4</v>
      </c>
      <c r="G19" s="17">
        <v>1.9454711524207299E-3</v>
      </c>
    </row>
    <row r="20" spans="2:7" x14ac:dyDescent="0.3">
      <c r="B20" s="18" t="s">
        <v>143</v>
      </c>
      <c r="C20" s="17">
        <v>9.7267146023889998E-4</v>
      </c>
      <c r="D20" s="17">
        <v>1.01500939926623E-3</v>
      </c>
      <c r="E20" s="17">
        <v>1.48398121311651E-3</v>
      </c>
      <c r="F20" s="17">
        <v>1.6197163122283499E-3</v>
      </c>
      <c r="G20" s="17">
        <v>3.3877475249557598E-3</v>
      </c>
    </row>
    <row r="21" spans="2:7" x14ac:dyDescent="0.3">
      <c r="B21" s="18" t="s">
        <v>144</v>
      </c>
      <c r="C21" s="17">
        <v>0</v>
      </c>
      <c r="D21" s="17">
        <v>9.8458206478561601E-4</v>
      </c>
      <c r="E21" s="17">
        <v>1.5126536651433699E-3</v>
      </c>
      <c r="F21" s="17">
        <v>1.03924938356198E-3</v>
      </c>
      <c r="G21" s="17">
        <v>3.9177314073298303E-3</v>
      </c>
    </row>
    <row r="22" spans="2:7" x14ac:dyDescent="0.3">
      <c r="B22" s="18" t="s">
        <v>145</v>
      </c>
      <c r="C22" s="17">
        <v>0</v>
      </c>
      <c r="D22" s="17">
        <v>0</v>
      </c>
      <c r="E22" s="17">
        <v>0</v>
      </c>
      <c r="F22" s="17">
        <v>9.3990482077102697E-4</v>
      </c>
      <c r="G22" s="17">
        <v>1.4370090976405E-3</v>
      </c>
    </row>
    <row r="23" spans="2:7" x14ac:dyDescent="0.3">
      <c r="B23" s="18" t="s">
        <v>146</v>
      </c>
      <c r="C23" s="17">
        <v>6.9392430843587503E-3</v>
      </c>
      <c r="D23" s="17">
        <v>5.9310001671358803E-3</v>
      </c>
      <c r="E23" s="17">
        <v>1.0824362578659799E-2</v>
      </c>
      <c r="F23" s="17">
        <v>1.13988576916662E-2</v>
      </c>
      <c r="G23" s="17">
        <v>1.4047372720643899E-2</v>
      </c>
    </row>
    <row r="24" spans="2:7" x14ac:dyDescent="0.3">
      <c r="B24" s="18" t="s">
        <v>147</v>
      </c>
      <c r="C24" s="17">
        <v>0</v>
      </c>
      <c r="D24" s="17">
        <v>0</v>
      </c>
      <c r="E24" s="17">
        <v>1.6204500316144301E-3</v>
      </c>
      <c r="F24" s="17">
        <v>4.73838205715885E-4</v>
      </c>
      <c r="G24" s="17">
        <v>5.0913150871343597E-4</v>
      </c>
    </row>
    <row r="25" spans="2:7" x14ac:dyDescent="0.3">
      <c r="B25" s="18" t="s">
        <v>148</v>
      </c>
      <c r="C25" s="17">
        <v>4.6768063691978698E-4</v>
      </c>
      <c r="D25" s="17">
        <v>0</v>
      </c>
      <c r="E25" s="17">
        <v>0</v>
      </c>
      <c r="F25" s="17">
        <v>4.3553154041681098E-4</v>
      </c>
      <c r="G25" s="17">
        <v>4.6621502641689598E-4</v>
      </c>
    </row>
    <row r="26" spans="2:7" x14ac:dyDescent="0.3">
      <c r="B26" s="18" t="s">
        <v>149</v>
      </c>
      <c r="C26" s="17">
        <v>0</v>
      </c>
      <c r="D26" s="17">
        <v>4.7983071332222799E-4</v>
      </c>
      <c r="E26" s="17">
        <v>0</v>
      </c>
      <c r="F26" s="17">
        <v>4.8794821497593802E-4</v>
      </c>
      <c r="G26" s="17">
        <v>0</v>
      </c>
    </row>
    <row r="27" spans="2:7" x14ac:dyDescent="0.3">
      <c r="B27" s="18" t="s">
        <v>150</v>
      </c>
      <c r="C27" s="17">
        <v>0</v>
      </c>
      <c r="D27" s="17">
        <v>4.8000103816045101E-4</v>
      </c>
      <c r="E27" s="17">
        <v>0</v>
      </c>
      <c r="F27" s="17">
        <v>4.5531883522109998E-4</v>
      </c>
      <c r="G27" s="17">
        <v>0</v>
      </c>
    </row>
    <row r="28" spans="2:7" x14ac:dyDescent="0.3">
      <c r="B28" s="18" t="s">
        <v>151</v>
      </c>
      <c r="C28" s="17">
        <v>0</v>
      </c>
      <c r="D28" s="17">
        <v>4.7940931081982699E-4</v>
      </c>
      <c r="E28" s="17">
        <v>0</v>
      </c>
      <c r="F28" s="17">
        <v>0</v>
      </c>
      <c r="G28" s="17">
        <v>0</v>
      </c>
    </row>
    <row r="29" spans="2:7" x14ac:dyDescent="0.3">
      <c r="B29" s="18" t="s">
        <v>152</v>
      </c>
      <c r="C29" s="17">
        <v>0</v>
      </c>
      <c r="D29" s="17">
        <v>5.1469435800049503E-4</v>
      </c>
      <c r="E29" s="17">
        <v>4.7393887080832202E-4</v>
      </c>
      <c r="F29" s="17">
        <v>4.7154600458144301E-4</v>
      </c>
      <c r="G29" s="17">
        <v>4.9405038910643403E-4</v>
      </c>
    </row>
    <row r="30" spans="2:7" x14ac:dyDescent="0.3">
      <c r="B30" s="18" t="s">
        <v>153</v>
      </c>
      <c r="C30" s="17">
        <v>0</v>
      </c>
      <c r="D30" s="17">
        <v>0</v>
      </c>
      <c r="E30" s="17">
        <v>0</v>
      </c>
      <c r="F30" s="17">
        <v>0</v>
      </c>
      <c r="G30" s="17">
        <v>0</v>
      </c>
    </row>
    <row r="31" spans="2:7" x14ac:dyDescent="0.3">
      <c r="B31" s="18" t="s">
        <v>154</v>
      </c>
      <c r="C31" s="17">
        <v>4.6984900473313402E-4</v>
      </c>
      <c r="D31" s="17">
        <v>2.9537519073588401E-3</v>
      </c>
      <c r="E31" s="17">
        <v>3.3565679261931399E-3</v>
      </c>
      <c r="F31" s="17">
        <v>4.5824602915818698E-3</v>
      </c>
      <c r="G31" s="17">
        <v>7.8845754324370406E-3</v>
      </c>
    </row>
    <row r="32" spans="2:7" x14ac:dyDescent="0.3">
      <c r="B32" s="18" t="s">
        <v>155</v>
      </c>
      <c r="C32" s="17">
        <v>0</v>
      </c>
      <c r="D32" s="17">
        <v>4.6415886433768302E-4</v>
      </c>
      <c r="E32" s="17">
        <v>0</v>
      </c>
      <c r="F32" s="17">
        <v>0</v>
      </c>
      <c r="G32" s="17">
        <v>0</v>
      </c>
    </row>
    <row r="33" spans="2:7" x14ac:dyDescent="0.3">
      <c r="B33" s="18" t="s">
        <v>156</v>
      </c>
      <c r="C33" s="17">
        <v>9.8752480836195792E-4</v>
      </c>
      <c r="D33" s="17">
        <v>5.0178390041011702E-4</v>
      </c>
      <c r="E33" s="17">
        <v>4.5797710223840501E-4</v>
      </c>
      <c r="F33" s="17">
        <v>0</v>
      </c>
      <c r="G33" s="17">
        <v>4.7523340263556999E-4</v>
      </c>
    </row>
    <row r="34" spans="2:7" x14ac:dyDescent="0.3">
      <c r="B34" s="18" t="s">
        <v>157</v>
      </c>
      <c r="C34" s="17">
        <v>0</v>
      </c>
      <c r="D34" s="17">
        <v>4.8727745280457101E-4</v>
      </c>
      <c r="E34" s="17">
        <v>4.7393887080832202E-4</v>
      </c>
      <c r="F34" s="17">
        <v>0</v>
      </c>
      <c r="G34" s="17">
        <v>0</v>
      </c>
    </row>
    <row r="35" spans="2:7" x14ac:dyDescent="0.3">
      <c r="B35" s="18" t="s">
        <v>158</v>
      </c>
      <c r="C35" s="17">
        <v>0</v>
      </c>
      <c r="D35" s="17">
        <v>0</v>
      </c>
      <c r="E35" s="17">
        <v>4.58379665752651E-4</v>
      </c>
      <c r="F35" s="17">
        <v>0</v>
      </c>
      <c r="G35" s="17">
        <v>0</v>
      </c>
    </row>
    <row r="36" spans="2:7" x14ac:dyDescent="0.3">
      <c r="B36" s="18" t="s">
        <v>159</v>
      </c>
      <c r="C36" s="17">
        <v>0</v>
      </c>
      <c r="D36" s="17">
        <v>0</v>
      </c>
      <c r="E36" s="17">
        <v>0</v>
      </c>
      <c r="F36" s="17">
        <v>0</v>
      </c>
      <c r="G36" s="17">
        <v>5.0313636474711104E-4</v>
      </c>
    </row>
    <row r="37" spans="2:7" x14ac:dyDescent="0.3">
      <c r="B37" s="18" t="s">
        <v>160</v>
      </c>
      <c r="C37" s="17">
        <v>0</v>
      </c>
      <c r="D37" s="17">
        <v>5.2613280991252703E-4</v>
      </c>
      <c r="E37" s="17">
        <v>0</v>
      </c>
      <c r="F37" s="17">
        <v>0</v>
      </c>
      <c r="G37" s="17">
        <v>0</v>
      </c>
    </row>
    <row r="38" spans="2:7" x14ac:dyDescent="0.3">
      <c r="B38" s="18" t="s">
        <v>161</v>
      </c>
      <c r="C38" s="17">
        <v>2.1682476212154699E-2</v>
      </c>
      <c r="D38" s="17">
        <v>2.87691250860805E-2</v>
      </c>
      <c r="E38" s="17">
        <v>4.6871644776616199E-2</v>
      </c>
      <c r="F38" s="17">
        <v>4.3078438348177803E-2</v>
      </c>
      <c r="G38" s="17">
        <v>5.1612968594202099E-2</v>
      </c>
    </row>
    <row r="39" spans="2:7" x14ac:dyDescent="0.3">
      <c r="B39" s="18" t="s">
        <v>162</v>
      </c>
      <c r="C39" s="17">
        <v>0</v>
      </c>
      <c r="D39" s="17">
        <v>0</v>
      </c>
      <c r="E39" s="17">
        <v>4.7940931081982699E-4</v>
      </c>
      <c r="F39" s="17">
        <v>4.6667439265673898E-4</v>
      </c>
      <c r="G39" s="17">
        <v>0</v>
      </c>
    </row>
    <row r="40" spans="2:7" x14ac:dyDescent="0.3">
      <c r="B40" s="18" t="s">
        <v>163</v>
      </c>
      <c r="C40" s="17">
        <v>4.64717343211629E-4</v>
      </c>
      <c r="D40" s="17">
        <v>0</v>
      </c>
      <c r="E40" s="17">
        <v>9.6119410389596005E-4</v>
      </c>
      <c r="F40" s="17">
        <v>4.87124447105717E-4</v>
      </c>
      <c r="G40" s="17">
        <v>4.94480507112108E-4</v>
      </c>
    </row>
    <row r="41" spans="2:7" x14ac:dyDescent="0.3">
      <c r="B41" s="18" t="s">
        <v>164</v>
      </c>
      <c r="C41" s="17">
        <v>4.9361376676801795E-4</v>
      </c>
      <c r="D41" s="17">
        <v>9.6633595559857902E-4</v>
      </c>
      <c r="E41" s="17">
        <v>0</v>
      </c>
      <c r="F41" s="17">
        <v>0</v>
      </c>
      <c r="G41" s="17">
        <v>0</v>
      </c>
    </row>
    <row r="42" spans="2:7" x14ac:dyDescent="0.3">
      <c r="B42" s="18" t="s">
        <v>165</v>
      </c>
      <c r="C42" s="17">
        <v>5.1509034691469896E-4</v>
      </c>
      <c r="D42" s="17">
        <v>5.0112484721930202E-4</v>
      </c>
      <c r="E42" s="17">
        <v>5.3818723547040704E-4</v>
      </c>
      <c r="F42" s="17">
        <v>0</v>
      </c>
      <c r="G42" s="17">
        <v>1.9452128774879499E-3</v>
      </c>
    </row>
    <row r="43" spans="2:7" x14ac:dyDescent="0.3">
      <c r="B43" s="18" t="s">
        <v>166</v>
      </c>
      <c r="C43" s="17">
        <v>8.5907739797760702E-2</v>
      </c>
      <c r="D43" s="17">
        <v>9.3821721230606503E-2</v>
      </c>
      <c r="E43" s="17">
        <v>0.109112484004579</v>
      </c>
      <c r="F43" s="17">
        <v>8.1745417029311401E-2</v>
      </c>
      <c r="G43" s="17">
        <v>6.8114187011077895E-2</v>
      </c>
    </row>
    <row r="44" spans="2:7" x14ac:dyDescent="0.3">
      <c r="B44" s="18" t="s">
        <v>167</v>
      </c>
      <c r="C44" s="17">
        <v>0</v>
      </c>
      <c r="D44" s="17">
        <v>0</v>
      </c>
      <c r="E44" s="17">
        <v>1.5525914152648499E-3</v>
      </c>
      <c r="F44" s="17">
        <v>1.5909457277212501E-3</v>
      </c>
      <c r="G44" s="17">
        <v>9.6000843948598996E-4</v>
      </c>
    </row>
    <row r="45" spans="2:7" x14ac:dyDescent="0.3">
      <c r="B45" s="18" t="s">
        <v>168</v>
      </c>
      <c r="C45" s="17">
        <v>0</v>
      </c>
      <c r="D45" s="17">
        <v>0</v>
      </c>
      <c r="E45" s="17">
        <v>4.6621502641689598E-4</v>
      </c>
      <c r="F45" s="17">
        <v>4.6577836944353601E-4</v>
      </c>
      <c r="G45" s="17">
        <v>0</v>
      </c>
    </row>
    <row r="46" spans="2:7" ht="28.8" x14ac:dyDescent="0.3">
      <c r="B46" s="18" t="s">
        <v>169</v>
      </c>
      <c r="C46" s="17">
        <v>0</v>
      </c>
      <c r="D46" s="17">
        <v>0</v>
      </c>
      <c r="E46" s="17">
        <v>5.4905052436880503E-4</v>
      </c>
      <c r="F46" s="17">
        <v>0</v>
      </c>
      <c r="G46" s="17">
        <v>1.1263713860148101E-3</v>
      </c>
    </row>
    <row r="47" spans="2:7" x14ac:dyDescent="0.3">
      <c r="B47" s="18" t="s">
        <v>170</v>
      </c>
      <c r="C47" s="17">
        <v>0</v>
      </c>
      <c r="D47" s="17">
        <v>0</v>
      </c>
      <c r="E47" s="17">
        <v>0</v>
      </c>
      <c r="F47" s="17">
        <v>0</v>
      </c>
      <c r="G47" s="17">
        <v>0</v>
      </c>
    </row>
    <row r="48" spans="2:7" x14ac:dyDescent="0.3">
      <c r="B48" s="18" t="s">
        <v>171</v>
      </c>
      <c r="C48" s="17">
        <v>0</v>
      </c>
      <c r="D48" s="17">
        <v>4.3844037437140297E-4</v>
      </c>
      <c r="E48" s="17">
        <v>9.5415507484743905E-4</v>
      </c>
      <c r="F48" s="17">
        <v>4.9405038910643403E-4</v>
      </c>
      <c r="G48" s="17">
        <v>2.05517277082392E-3</v>
      </c>
    </row>
    <row r="49" spans="2:7" x14ac:dyDescent="0.3">
      <c r="B49" s="18" t="s">
        <v>172</v>
      </c>
      <c r="C49" s="17">
        <v>5.0313636474711104E-4</v>
      </c>
      <c r="D49" s="17">
        <v>6.09692692940532E-4</v>
      </c>
      <c r="E49" s="17">
        <v>4.8975446911474197E-4</v>
      </c>
      <c r="F49" s="17">
        <v>0</v>
      </c>
      <c r="G49" s="17">
        <v>0</v>
      </c>
    </row>
    <row r="50" spans="2:7" x14ac:dyDescent="0.3">
      <c r="B50" s="18" t="s">
        <v>173</v>
      </c>
      <c r="C50" s="17">
        <v>0</v>
      </c>
      <c r="D50" s="17">
        <v>5.3532351736176799E-4</v>
      </c>
      <c r="E50" s="17">
        <v>4.8000547240017397E-4</v>
      </c>
      <c r="F50" s="17">
        <v>1.0343637260431999E-3</v>
      </c>
      <c r="G50" s="17">
        <v>0</v>
      </c>
    </row>
    <row r="51" spans="2:7" x14ac:dyDescent="0.3">
      <c r="B51" s="18" t="s">
        <v>174</v>
      </c>
      <c r="C51" s="17">
        <v>0</v>
      </c>
      <c r="D51" s="17">
        <v>5.1911415762111895E-4</v>
      </c>
      <c r="E51" s="17">
        <v>1.3794362452408801E-3</v>
      </c>
      <c r="F51" s="17">
        <v>1.53523770232334E-3</v>
      </c>
      <c r="G51" s="17">
        <v>9.3596487094375197E-4</v>
      </c>
    </row>
    <row r="52" spans="2:7" x14ac:dyDescent="0.3">
      <c r="B52" s="18" t="s">
        <v>175</v>
      </c>
      <c r="C52" s="17">
        <v>0</v>
      </c>
      <c r="D52" s="17">
        <v>0</v>
      </c>
      <c r="E52" s="17">
        <v>1.54099181650719E-3</v>
      </c>
      <c r="F52" s="17">
        <v>0</v>
      </c>
      <c r="G52" s="17">
        <v>0</v>
      </c>
    </row>
    <row r="53" spans="2:7" x14ac:dyDescent="0.3">
      <c r="B53" s="18" t="s">
        <v>176</v>
      </c>
      <c r="C53" s="17">
        <v>5.3143237527535103E-4</v>
      </c>
      <c r="D53" s="17">
        <v>5.0913150871343597E-4</v>
      </c>
      <c r="E53" s="17">
        <v>3.1130339488797199E-3</v>
      </c>
      <c r="F53" s="17">
        <v>1.0481055296560099E-3</v>
      </c>
      <c r="G53" s="17">
        <v>0</v>
      </c>
    </row>
    <row r="54" spans="2:7" x14ac:dyDescent="0.3">
      <c r="B54" s="18" t="s">
        <v>177</v>
      </c>
      <c r="C54" s="17">
        <v>9.7553360464409597E-4</v>
      </c>
      <c r="D54" s="17">
        <v>0</v>
      </c>
      <c r="E54" s="17">
        <v>1.4320199743473E-3</v>
      </c>
      <c r="F54" s="17">
        <v>3.4544045395177498E-3</v>
      </c>
      <c r="G54" s="17">
        <v>2.9291362123474501E-3</v>
      </c>
    </row>
    <row r="55" spans="2:7" x14ac:dyDescent="0.3">
      <c r="B55" s="18" t="s">
        <v>178</v>
      </c>
      <c r="C55" s="17">
        <v>1.0163081435634101E-2</v>
      </c>
      <c r="D55" s="17">
        <v>1.29381979166594E-2</v>
      </c>
      <c r="E55" s="17">
        <v>1.7190574134583199E-2</v>
      </c>
      <c r="F55" s="17">
        <v>2.2303875105606E-2</v>
      </c>
      <c r="G55" s="17">
        <v>1.54527064596476E-2</v>
      </c>
    </row>
    <row r="56" spans="2:7" x14ac:dyDescent="0.3">
      <c r="B56" s="18" t="s">
        <v>179</v>
      </c>
      <c r="C56" s="17">
        <v>0</v>
      </c>
      <c r="D56" s="17">
        <v>0</v>
      </c>
      <c r="E56" s="17">
        <v>4.5290093089233701E-4</v>
      </c>
      <c r="F56" s="17">
        <v>5.3818723547040704E-4</v>
      </c>
      <c r="G56" s="17">
        <v>4.85269077941776E-4</v>
      </c>
    </row>
    <row r="57" spans="2:7" x14ac:dyDescent="0.3">
      <c r="B57" s="18" t="s">
        <v>180</v>
      </c>
      <c r="C57" s="17">
        <v>0</v>
      </c>
      <c r="D57" s="17">
        <v>0</v>
      </c>
      <c r="E57" s="17">
        <v>0</v>
      </c>
      <c r="F57" s="17">
        <v>9.5934973342296599E-4</v>
      </c>
      <c r="G57" s="17">
        <v>0</v>
      </c>
    </row>
    <row r="58" spans="2:7" x14ac:dyDescent="0.3">
      <c r="B58" s="18" t="s">
        <v>181</v>
      </c>
      <c r="C58" s="17">
        <v>0</v>
      </c>
      <c r="D58" s="17">
        <v>0</v>
      </c>
      <c r="E58" s="17">
        <v>0</v>
      </c>
      <c r="F58" s="17">
        <v>4.8583641314044602E-4</v>
      </c>
      <c r="G58" s="17">
        <v>0</v>
      </c>
    </row>
    <row r="59" spans="2:7" x14ac:dyDescent="0.3">
      <c r="B59" s="18" t="s">
        <v>182</v>
      </c>
      <c r="C59" s="17">
        <v>0</v>
      </c>
      <c r="D59" s="17">
        <v>0</v>
      </c>
      <c r="E59" s="17">
        <v>0</v>
      </c>
      <c r="F59" s="17">
        <v>0</v>
      </c>
      <c r="G59" s="17">
        <v>5.3818723547040704E-4</v>
      </c>
    </row>
    <row r="60" spans="2:7" x14ac:dyDescent="0.3">
      <c r="B60" s="18" t="s">
        <v>183</v>
      </c>
      <c r="C60" s="17">
        <v>0</v>
      </c>
      <c r="D60" s="17">
        <v>0</v>
      </c>
      <c r="E60" s="17">
        <v>0</v>
      </c>
      <c r="F60" s="17">
        <v>4.64836275273762E-4</v>
      </c>
      <c r="G60" s="17">
        <v>0</v>
      </c>
    </row>
    <row r="61" spans="2:7" x14ac:dyDescent="0.3">
      <c r="B61" s="18" t="s">
        <v>184</v>
      </c>
      <c r="C61" s="17">
        <v>1.5291193070157199E-3</v>
      </c>
      <c r="D61" s="17">
        <v>2.9631189733585099E-3</v>
      </c>
      <c r="E61" s="17">
        <v>1.9310781278381E-3</v>
      </c>
      <c r="F61" s="17">
        <v>2.08975559846833E-3</v>
      </c>
      <c r="G61" s="17">
        <v>4.8716585408920803E-3</v>
      </c>
    </row>
    <row r="62" spans="2:7" x14ac:dyDescent="0.3">
      <c r="B62" s="18" t="s">
        <v>185</v>
      </c>
      <c r="C62" s="17">
        <v>0</v>
      </c>
      <c r="D62" s="17">
        <v>0</v>
      </c>
      <c r="E62" s="17">
        <v>0</v>
      </c>
      <c r="F62" s="17">
        <v>5.1469435800049503E-4</v>
      </c>
      <c r="G62" s="17">
        <v>0</v>
      </c>
    </row>
    <row r="63" spans="2:7" x14ac:dyDescent="0.3">
      <c r="B63" s="18" t="s">
        <v>186</v>
      </c>
      <c r="C63" s="17">
        <v>0</v>
      </c>
      <c r="D63" s="17">
        <v>0</v>
      </c>
      <c r="E63" s="17">
        <v>0</v>
      </c>
      <c r="F63" s="17">
        <v>9.9301002767035007E-4</v>
      </c>
      <c r="G63" s="17">
        <v>0</v>
      </c>
    </row>
    <row r="64" spans="2:7" x14ac:dyDescent="0.3">
      <c r="B64" s="18" t="s">
        <v>187</v>
      </c>
      <c r="C64" s="17">
        <v>0</v>
      </c>
      <c r="D64" s="17">
        <v>0</v>
      </c>
      <c r="E64" s="17">
        <v>5.1994775457606199E-4</v>
      </c>
      <c r="F64" s="17">
        <v>0</v>
      </c>
      <c r="G64" s="17">
        <v>4.9201137594148399E-4</v>
      </c>
    </row>
    <row r="65" spans="2:7" x14ac:dyDescent="0.3">
      <c r="B65" s="18" t="s">
        <v>188</v>
      </c>
      <c r="C65" s="17">
        <v>4.8273470774062198E-4</v>
      </c>
      <c r="D65" s="17">
        <v>4.9361376676801795E-4</v>
      </c>
      <c r="E65" s="17">
        <v>9.8534463174836605E-4</v>
      </c>
      <c r="F65" s="17">
        <v>0</v>
      </c>
      <c r="G65" s="17">
        <v>0</v>
      </c>
    </row>
    <row r="66" spans="2:7" x14ac:dyDescent="0.3">
      <c r="B66" s="18" t="s">
        <v>189</v>
      </c>
      <c r="C66" s="17">
        <v>0</v>
      </c>
      <c r="D66" s="17">
        <v>4.9405038910643403E-4</v>
      </c>
      <c r="E66" s="17">
        <v>0</v>
      </c>
      <c r="F66" s="17">
        <v>0</v>
      </c>
      <c r="G66" s="17">
        <v>1.00659894879734E-3</v>
      </c>
    </row>
    <row r="67" spans="2:7" x14ac:dyDescent="0.3">
      <c r="B67" s="18" t="s">
        <v>190</v>
      </c>
      <c r="C67" s="17">
        <v>4.7081439938087701E-4</v>
      </c>
      <c r="D67" s="17">
        <v>0</v>
      </c>
      <c r="E67" s="17">
        <v>0</v>
      </c>
      <c r="F67" s="17">
        <v>0</v>
      </c>
      <c r="G67" s="17">
        <v>4.6411559714399497E-4</v>
      </c>
    </row>
    <row r="68" spans="2:7" x14ac:dyDescent="0.3">
      <c r="B68" s="18" t="s">
        <v>191</v>
      </c>
      <c r="C68" s="17">
        <v>2.9800134465805799E-3</v>
      </c>
      <c r="D68" s="17">
        <v>5.8709220783292899E-3</v>
      </c>
      <c r="E68" s="17">
        <v>7.3369028307909197E-3</v>
      </c>
      <c r="F68" s="17">
        <v>4.9720756665576297E-3</v>
      </c>
      <c r="G68" s="17">
        <v>5.4663982648182202E-3</v>
      </c>
    </row>
    <row r="69" spans="2:7" x14ac:dyDescent="0.3">
      <c r="B69" s="18" t="s">
        <v>192</v>
      </c>
      <c r="C69" s="17">
        <v>2.2592254147158999E-2</v>
      </c>
      <c r="D69" s="17">
        <v>4.6385623901617802E-2</v>
      </c>
      <c r="E69" s="17">
        <v>7.4083247001573399E-2</v>
      </c>
      <c r="F69" s="17">
        <v>0.10135695819856</v>
      </c>
      <c r="G69" s="17">
        <v>7.9597679708255098E-2</v>
      </c>
    </row>
    <row r="70" spans="2:7" x14ac:dyDescent="0.3">
      <c r="B70" s="18" t="s">
        <v>193</v>
      </c>
      <c r="C70" s="17">
        <v>5.2834233020336899E-4</v>
      </c>
      <c r="D70" s="17">
        <v>0</v>
      </c>
      <c r="E70" s="17">
        <v>4.4761905657064E-4</v>
      </c>
      <c r="F70" s="17">
        <v>4.7940931081982699E-4</v>
      </c>
      <c r="G70" s="17">
        <v>0</v>
      </c>
    </row>
    <row r="71" spans="2:7" x14ac:dyDescent="0.3">
      <c r="B71" s="18" t="s">
        <v>194</v>
      </c>
      <c r="C71" s="17">
        <v>0</v>
      </c>
      <c r="D71" s="17">
        <v>4.8792213294889702E-4</v>
      </c>
      <c r="E71" s="17">
        <v>0</v>
      </c>
      <c r="F71" s="17">
        <v>0</v>
      </c>
      <c r="G71" s="17">
        <v>4.8727745280457101E-4</v>
      </c>
    </row>
    <row r="72" spans="2:7" x14ac:dyDescent="0.3">
      <c r="B72" s="18" t="s">
        <v>195</v>
      </c>
      <c r="C72" s="17">
        <v>4.4761905657064E-4</v>
      </c>
      <c r="D72" s="17">
        <v>0</v>
      </c>
      <c r="E72" s="17">
        <v>5.0141128232121599E-4</v>
      </c>
      <c r="F72" s="17">
        <v>0</v>
      </c>
      <c r="G72" s="17">
        <v>4.6621502641689598E-4</v>
      </c>
    </row>
    <row r="73" spans="2:7" x14ac:dyDescent="0.3">
      <c r="B73" s="18" t="s">
        <v>196</v>
      </c>
      <c r="C73" s="17">
        <v>4.5546428822385798E-2</v>
      </c>
      <c r="D73" s="17">
        <v>8.7986315551011093E-2</v>
      </c>
      <c r="E73" s="17">
        <v>0.14523560559498</v>
      </c>
      <c r="F73" s="17">
        <v>0.14096020307315299</v>
      </c>
      <c r="G73" s="17">
        <v>8.9290950392354601E-2</v>
      </c>
    </row>
    <row r="74" spans="2:7" x14ac:dyDescent="0.3">
      <c r="B74" s="18" t="s">
        <v>197</v>
      </c>
      <c r="C74" s="17">
        <v>0</v>
      </c>
      <c r="D74" s="17">
        <v>0</v>
      </c>
      <c r="E74" s="17">
        <v>1.0105470076546301E-3</v>
      </c>
      <c r="F74" s="17">
        <v>4.7156968919851301E-4</v>
      </c>
      <c r="G74" s="17">
        <v>5.5013409191518605E-4</v>
      </c>
    </row>
    <row r="75" spans="2:7" x14ac:dyDescent="0.3">
      <c r="B75" s="18" t="s">
        <v>198</v>
      </c>
      <c r="C75" s="17">
        <v>4.4884123327672401E-4</v>
      </c>
      <c r="D75" s="17">
        <v>3.5361877179856198E-3</v>
      </c>
      <c r="E75" s="17">
        <v>4.5364388588788199E-3</v>
      </c>
      <c r="F75" s="17">
        <v>4.86082178150672E-3</v>
      </c>
      <c r="G75" s="17">
        <v>3.05920641973377E-3</v>
      </c>
    </row>
    <row r="76" spans="2:7" x14ac:dyDescent="0.3">
      <c r="B76" s="18" t="s">
        <v>199</v>
      </c>
      <c r="C76" s="17">
        <v>0</v>
      </c>
      <c r="D76" s="17">
        <v>0</v>
      </c>
      <c r="E76" s="17">
        <v>0</v>
      </c>
      <c r="F76" s="17">
        <v>0</v>
      </c>
      <c r="G76" s="17">
        <v>4.7940931081982699E-4</v>
      </c>
    </row>
    <row r="77" spans="2:7" x14ac:dyDescent="0.3">
      <c r="B77" s="18" t="s">
        <v>200</v>
      </c>
      <c r="C77" s="17">
        <v>0</v>
      </c>
      <c r="D77" s="17">
        <v>0</v>
      </c>
      <c r="E77" s="17">
        <v>4.85269077941776E-4</v>
      </c>
      <c r="F77" s="17">
        <v>0</v>
      </c>
      <c r="G77" s="17">
        <v>0</v>
      </c>
    </row>
    <row r="78" spans="2:7" x14ac:dyDescent="0.3">
      <c r="B78" s="18" t="s">
        <v>201</v>
      </c>
      <c r="C78" s="17">
        <v>0</v>
      </c>
      <c r="D78" s="17">
        <v>0</v>
      </c>
      <c r="E78" s="17">
        <v>0</v>
      </c>
      <c r="F78" s="17">
        <v>4.6315076951536301E-4</v>
      </c>
      <c r="G78" s="17">
        <v>0</v>
      </c>
    </row>
    <row r="79" spans="2:7" x14ac:dyDescent="0.3">
      <c r="B79" s="18" t="s">
        <v>202</v>
      </c>
      <c r="C79" s="17">
        <v>0</v>
      </c>
      <c r="D79" s="17">
        <v>0</v>
      </c>
      <c r="E79" s="17">
        <v>0</v>
      </c>
      <c r="F79" s="17">
        <v>0</v>
      </c>
      <c r="G79" s="17">
        <v>0</v>
      </c>
    </row>
    <row r="80" spans="2:7" x14ac:dyDescent="0.3">
      <c r="B80" s="18" t="s">
        <v>203</v>
      </c>
      <c r="C80" s="17">
        <v>0</v>
      </c>
      <c r="D80" s="17">
        <v>0</v>
      </c>
      <c r="E80" s="17">
        <v>0</v>
      </c>
      <c r="F80" s="17">
        <v>0</v>
      </c>
      <c r="G80" s="17">
        <v>0</v>
      </c>
    </row>
    <row r="81" spans="2:7" x14ac:dyDescent="0.3">
      <c r="B81" s="18" t="s">
        <v>204</v>
      </c>
      <c r="C81" s="17">
        <v>0</v>
      </c>
      <c r="D81" s="17">
        <v>0</v>
      </c>
      <c r="E81" s="17">
        <v>0</v>
      </c>
      <c r="F81" s="17">
        <v>1.0077438871031201E-3</v>
      </c>
      <c r="G81" s="17">
        <v>0</v>
      </c>
    </row>
    <row r="82" spans="2:7" x14ac:dyDescent="0.3">
      <c r="B82" s="18" t="s">
        <v>205</v>
      </c>
      <c r="C82" s="17">
        <v>0</v>
      </c>
      <c r="D82" s="17">
        <v>0</v>
      </c>
      <c r="E82" s="17">
        <v>4.8548095564970498E-4</v>
      </c>
      <c r="F82" s="17">
        <v>0</v>
      </c>
      <c r="G82" s="17">
        <v>0</v>
      </c>
    </row>
    <row r="83" spans="2:7" x14ac:dyDescent="0.3">
      <c r="B83" s="18" t="s">
        <v>206</v>
      </c>
      <c r="C83" s="17">
        <v>0</v>
      </c>
      <c r="D83" s="17">
        <v>0</v>
      </c>
      <c r="E83" s="17">
        <v>4.7179617171551601E-4</v>
      </c>
      <c r="F83" s="17">
        <v>4.6885122918049902E-4</v>
      </c>
      <c r="G83" s="17">
        <v>0</v>
      </c>
    </row>
    <row r="84" spans="2:7" x14ac:dyDescent="0.3">
      <c r="B84" s="18" t="s">
        <v>207</v>
      </c>
      <c r="C84" s="17">
        <v>2.9568229836733598E-3</v>
      </c>
      <c r="D84" s="17">
        <v>4.6918179631377397E-3</v>
      </c>
      <c r="E84" s="17">
        <v>8.3932172553072403E-3</v>
      </c>
      <c r="F84" s="17">
        <v>1.45940182042431E-2</v>
      </c>
      <c r="G84" s="17">
        <v>1.5524218821150199E-2</v>
      </c>
    </row>
    <row r="85" spans="2:7" x14ac:dyDescent="0.3">
      <c r="B85" s="18" t="s">
        <v>208</v>
      </c>
      <c r="C85" s="17">
        <v>4.7755887237712301E-4</v>
      </c>
      <c r="D85" s="17">
        <v>1.0627482141683099E-3</v>
      </c>
      <c r="E85" s="17">
        <v>0</v>
      </c>
      <c r="F85" s="17">
        <v>0</v>
      </c>
      <c r="G85" s="17">
        <v>1.4524396482669701E-3</v>
      </c>
    </row>
    <row r="86" spans="2:7" x14ac:dyDescent="0.3">
      <c r="B86" s="18" t="s">
        <v>209</v>
      </c>
      <c r="C86" s="17">
        <v>9.6166353000835803E-4</v>
      </c>
      <c r="D86" s="17">
        <v>1.4949093561765099E-3</v>
      </c>
      <c r="E86" s="17">
        <v>9.66935019673489E-4</v>
      </c>
      <c r="F86" s="17">
        <v>1.96493219659508E-3</v>
      </c>
      <c r="G86" s="17">
        <v>2.0065127138467298E-3</v>
      </c>
    </row>
    <row r="87" spans="2:7" x14ac:dyDescent="0.3">
      <c r="B87" s="18" t="s">
        <v>210</v>
      </c>
      <c r="C87" s="17">
        <v>9.6674173996982703E-3</v>
      </c>
      <c r="D87" s="17">
        <v>1.09944833002831E-2</v>
      </c>
      <c r="E87" s="17">
        <v>2.5657182182058199E-2</v>
      </c>
      <c r="F87" s="17">
        <v>2.41646866845866E-2</v>
      </c>
      <c r="G87" s="17">
        <v>2.6080752084603101E-2</v>
      </c>
    </row>
    <row r="88" spans="2:7" x14ac:dyDescent="0.3">
      <c r="B88" s="18" t="s">
        <v>211</v>
      </c>
      <c r="C88" s="17">
        <v>0</v>
      </c>
      <c r="D88" s="17">
        <v>5.3020232207342296E-4</v>
      </c>
      <c r="E88" s="17">
        <v>0</v>
      </c>
      <c r="F88" s="17">
        <v>0</v>
      </c>
      <c r="G88" s="17">
        <v>9.6111346698551502E-4</v>
      </c>
    </row>
    <row r="89" spans="2:7" x14ac:dyDescent="0.3">
      <c r="B89" s="18" t="s">
        <v>212</v>
      </c>
      <c r="C89" s="17">
        <v>0</v>
      </c>
      <c r="D89" s="17">
        <v>0</v>
      </c>
      <c r="E89" s="17">
        <v>0</v>
      </c>
      <c r="F89" s="17">
        <v>0</v>
      </c>
      <c r="G89" s="17">
        <v>0</v>
      </c>
    </row>
    <row r="90" spans="2:7" x14ac:dyDescent="0.3">
      <c r="B90" s="18" t="s">
        <v>213</v>
      </c>
      <c r="C90" s="17">
        <v>5.1857149381799898E-4</v>
      </c>
      <c r="D90" s="17">
        <v>0</v>
      </c>
      <c r="E90" s="17">
        <v>4.7983071332222799E-4</v>
      </c>
      <c r="F90" s="17">
        <v>0</v>
      </c>
      <c r="G90" s="17">
        <v>1.01151870831563E-3</v>
      </c>
    </row>
    <row r="91" spans="2:7" x14ac:dyDescent="0.3">
      <c r="B91" s="18" t="s">
        <v>214</v>
      </c>
      <c r="C91" s="17">
        <v>1.00529041309556E-3</v>
      </c>
      <c r="D91" s="17">
        <v>9.3345716426611704E-4</v>
      </c>
      <c r="E91" s="17">
        <v>4.3303035406566399E-3</v>
      </c>
      <c r="F91" s="17">
        <v>6.3083096975409302E-3</v>
      </c>
      <c r="G91" s="17">
        <v>6.4881525683938204E-3</v>
      </c>
    </row>
    <row r="92" spans="2:7" x14ac:dyDescent="0.3">
      <c r="B92" s="18" t="s">
        <v>215</v>
      </c>
      <c r="C92" s="17">
        <v>1.5206727816262601E-3</v>
      </c>
      <c r="D92" s="17">
        <v>2.5498418642596302E-3</v>
      </c>
      <c r="E92" s="17">
        <v>6.9477530598364102E-3</v>
      </c>
      <c r="F92" s="17">
        <v>5.0155173087872099E-3</v>
      </c>
      <c r="G92" s="17">
        <v>3.5409695896810099E-3</v>
      </c>
    </row>
    <row r="93" spans="2:7" x14ac:dyDescent="0.3">
      <c r="B93" s="18" t="s">
        <v>216</v>
      </c>
      <c r="C93" s="17">
        <v>4.01142256160128E-3</v>
      </c>
      <c r="D93" s="17">
        <v>2.0327746341403099E-3</v>
      </c>
      <c r="E93" s="17">
        <v>1.12171274620934E-2</v>
      </c>
      <c r="F93" s="17">
        <v>1.7146972196074101E-2</v>
      </c>
      <c r="G93" s="17">
        <v>2.10554340119091E-2</v>
      </c>
    </row>
    <row r="94" spans="2:7" x14ac:dyDescent="0.3">
      <c r="B94" s="18" t="s">
        <v>217</v>
      </c>
      <c r="C94" s="17">
        <v>1.00820885932597E-3</v>
      </c>
      <c r="D94" s="17">
        <v>0</v>
      </c>
      <c r="E94" s="17">
        <v>1.04033404039603E-3</v>
      </c>
      <c r="F94" s="17">
        <v>0</v>
      </c>
      <c r="G94" s="17">
        <v>4.7656510829600202E-4</v>
      </c>
    </row>
    <row r="95" spans="2:7" x14ac:dyDescent="0.3">
      <c r="B95" s="18" t="s">
        <v>218</v>
      </c>
      <c r="C95" s="17">
        <v>2.1818388661827798E-2</v>
      </c>
      <c r="D95" s="17">
        <v>3.6535072022785803E-2</v>
      </c>
      <c r="E95" s="17">
        <v>5.6799208575224899E-2</v>
      </c>
      <c r="F95" s="17">
        <v>6.4698710249780703E-2</v>
      </c>
      <c r="G95" s="17">
        <v>7.7628479396754005E-2</v>
      </c>
    </row>
    <row r="96" spans="2:7" x14ac:dyDescent="0.3">
      <c r="B96" s="18" t="s">
        <v>219</v>
      </c>
      <c r="C96" s="17">
        <v>0</v>
      </c>
      <c r="D96" s="17">
        <v>9.7212174599827395E-4</v>
      </c>
      <c r="E96" s="17">
        <v>0</v>
      </c>
      <c r="F96" s="17">
        <v>0</v>
      </c>
      <c r="G96" s="17">
        <v>9.3249076347783695E-4</v>
      </c>
    </row>
    <row r="97" spans="2:7" x14ac:dyDescent="0.3">
      <c r="B97" s="18" t="s">
        <v>220</v>
      </c>
      <c r="C97" s="17">
        <v>0</v>
      </c>
      <c r="D97" s="17">
        <v>0</v>
      </c>
      <c r="E97" s="17">
        <v>0</v>
      </c>
      <c r="F97" s="17">
        <v>0</v>
      </c>
      <c r="G97" s="17">
        <v>0</v>
      </c>
    </row>
    <row r="98" spans="2:7" x14ac:dyDescent="0.3">
      <c r="B98" s="18" t="s">
        <v>221</v>
      </c>
      <c r="C98" s="17">
        <v>5.3598214551545402E-4</v>
      </c>
      <c r="D98" s="17">
        <v>0</v>
      </c>
      <c r="E98" s="17">
        <v>0</v>
      </c>
      <c r="F98" s="17">
        <v>4.7656510829600202E-4</v>
      </c>
      <c r="G98" s="17">
        <v>4.9299849101505199E-4</v>
      </c>
    </row>
    <row r="99" spans="2:7" x14ac:dyDescent="0.3">
      <c r="B99" s="18" t="s">
        <v>222</v>
      </c>
      <c r="C99" s="17">
        <v>0</v>
      </c>
      <c r="D99" s="17">
        <v>0</v>
      </c>
      <c r="E99" s="17">
        <v>0</v>
      </c>
      <c r="F99" s="17">
        <v>0</v>
      </c>
      <c r="G99" s="17">
        <v>0</v>
      </c>
    </row>
    <row r="100" spans="2:7" x14ac:dyDescent="0.3">
      <c r="B100" s="18" t="s">
        <v>223</v>
      </c>
      <c r="C100" s="17">
        <v>0</v>
      </c>
      <c r="D100" s="17">
        <v>0</v>
      </c>
      <c r="E100" s="17">
        <v>0</v>
      </c>
      <c r="F100" s="17">
        <v>0</v>
      </c>
      <c r="G100" s="17">
        <v>0</v>
      </c>
    </row>
    <row r="101" spans="2:7" x14ac:dyDescent="0.3">
      <c r="B101" s="18" t="s">
        <v>224</v>
      </c>
      <c r="C101" s="17">
        <v>0</v>
      </c>
      <c r="D101" s="17">
        <v>0</v>
      </c>
      <c r="E101" s="17">
        <v>4.6524486802568997E-4</v>
      </c>
      <c r="F101" s="17">
        <v>0</v>
      </c>
      <c r="G101" s="17">
        <v>0</v>
      </c>
    </row>
    <row r="102" spans="2:7" x14ac:dyDescent="0.3">
      <c r="B102" s="18" t="s">
        <v>225</v>
      </c>
      <c r="C102" s="17">
        <v>0</v>
      </c>
      <c r="D102" s="17">
        <v>0</v>
      </c>
      <c r="E102" s="17">
        <v>0</v>
      </c>
      <c r="F102" s="17">
        <v>4.7179617171551601E-4</v>
      </c>
      <c r="G102" s="17">
        <v>0</v>
      </c>
    </row>
    <row r="103" spans="2:7" x14ac:dyDescent="0.3">
      <c r="B103" s="18" t="s">
        <v>226</v>
      </c>
      <c r="C103" s="17">
        <v>0</v>
      </c>
      <c r="D103" s="17">
        <v>0</v>
      </c>
      <c r="E103" s="17">
        <v>0</v>
      </c>
      <c r="F103" s="17">
        <v>4.7983071332222799E-4</v>
      </c>
      <c r="G103" s="17">
        <v>5.4585011287927403E-4</v>
      </c>
    </row>
    <row r="104" spans="2:7" x14ac:dyDescent="0.3">
      <c r="B104" s="18" t="s">
        <v>227</v>
      </c>
      <c r="C104" s="17">
        <v>0</v>
      </c>
      <c r="D104" s="17">
        <v>0</v>
      </c>
      <c r="E104" s="17">
        <v>0</v>
      </c>
      <c r="F104" s="17">
        <v>9.4850505329679795E-4</v>
      </c>
      <c r="G104" s="17">
        <v>0</v>
      </c>
    </row>
    <row r="105" spans="2:7" x14ac:dyDescent="0.3">
      <c r="B105" s="18" t="s">
        <v>228</v>
      </c>
      <c r="C105" s="17">
        <v>0</v>
      </c>
      <c r="D105" s="17">
        <v>0</v>
      </c>
      <c r="E105" s="17">
        <v>0</v>
      </c>
      <c r="F105" s="17">
        <v>4.8173470510608901E-4</v>
      </c>
      <c r="G105" s="17">
        <v>0</v>
      </c>
    </row>
    <row r="106" spans="2:7" x14ac:dyDescent="0.3">
      <c r="B106" s="18" t="s">
        <v>229</v>
      </c>
      <c r="C106" s="17">
        <v>0</v>
      </c>
      <c r="D106" s="17">
        <v>0</v>
      </c>
      <c r="E106" s="17">
        <v>0</v>
      </c>
      <c r="F106" s="17">
        <v>0</v>
      </c>
      <c r="G106" s="17">
        <v>0</v>
      </c>
    </row>
    <row r="107" spans="2:7" x14ac:dyDescent="0.3">
      <c r="B107" s="18" t="s">
        <v>230</v>
      </c>
      <c r="C107" s="17">
        <v>0</v>
      </c>
      <c r="D107" s="17">
        <v>0</v>
      </c>
      <c r="E107" s="17">
        <v>0</v>
      </c>
      <c r="F107" s="17">
        <v>0</v>
      </c>
      <c r="G107" s="17">
        <v>0</v>
      </c>
    </row>
    <row r="108" spans="2:7" x14ac:dyDescent="0.3">
      <c r="B108" s="18" t="s">
        <v>231</v>
      </c>
      <c r="C108" s="17">
        <v>0</v>
      </c>
      <c r="D108" s="17">
        <v>0</v>
      </c>
      <c r="E108" s="17">
        <v>9.7615259552908404E-4</v>
      </c>
      <c r="F108" s="17">
        <v>0</v>
      </c>
      <c r="G108" s="17">
        <v>0</v>
      </c>
    </row>
    <row r="109" spans="2:7" x14ac:dyDescent="0.3">
      <c r="B109" s="18" t="s">
        <v>232</v>
      </c>
      <c r="C109" s="17">
        <v>0</v>
      </c>
      <c r="D109" s="17">
        <v>0</v>
      </c>
      <c r="E109" s="17">
        <v>0</v>
      </c>
      <c r="F109" s="17">
        <v>0</v>
      </c>
      <c r="G109" s="17">
        <v>0</v>
      </c>
    </row>
    <row r="110" spans="2:7" x14ac:dyDescent="0.3">
      <c r="B110" s="18" t="s">
        <v>233</v>
      </c>
      <c r="C110" s="17">
        <v>0</v>
      </c>
      <c r="D110" s="17">
        <v>0</v>
      </c>
      <c r="E110" s="17">
        <v>0</v>
      </c>
      <c r="F110" s="17">
        <v>0</v>
      </c>
      <c r="G110" s="17">
        <v>1.0444779799306399E-3</v>
      </c>
    </row>
    <row r="111" spans="2:7" x14ac:dyDescent="0.3">
      <c r="B111" s="18" t="s">
        <v>234</v>
      </c>
      <c r="C111" s="17">
        <v>0</v>
      </c>
      <c r="D111" s="17">
        <v>0</v>
      </c>
      <c r="E111" s="17">
        <v>5.4669619943061595E-4</v>
      </c>
      <c r="F111" s="17">
        <v>9.4417070115365698E-4</v>
      </c>
      <c r="G111" s="17">
        <v>2.6000079560894399E-3</v>
      </c>
    </row>
    <row r="112" spans="2:7" x14ac:dyDescent="0.3">
      <c r="B112" s="18" t="s">
        <v>235</v>
      </c>
      <c r="C112" s="17">
        <v>0</v>
      </c>
      <c r="D112" s="17">
        <v>0</v>
      </c>
      <c r="E112" s="17">
        <v>0</v>
      </c>
      <c r="F112" s="17">
        <v>0</v>
      </c>
      <c r="G112" s="17">
        <v>0</v>
      </c>
    </row>
    <row r="113" spans="2:7" x14ac:dyDescent="0.3">
      <c r="B113" s="18" t="s">
        <v>236</v>
      </c>
      <c r="C113" s="17">
        <v>0</v>
      </c>
      <c r="D113" s="17">
        <v>0</v>
      </c>
      <c r="E113" s="17">
        <v>0</v>
      </c>
      <c r="F113" s="17">
        <v>0</v>
      </c>
      <c r="G113" s="17">
        <v>0</v>
      </c>
    </row>
    <row r="114" spans="2:7" x14ac:dyDescent="0.3">
      <c r="B114" s="18" t="s">
        <v>237</v>
      </c>
      <c r="C114" s="17">
        <v>0</v>
      </c>
      <c r="D114" s="17">
        <v>0</v>
      </c>
      <c r="E114" s="17">
        <v>4.6541614833501801E-4</v>
      </c>
      <c r="F114" s="17">
        <v>0</v>
      </c>
      <c r="G114" s="17">
        <v>9.9139809935495406E-4</v>
      </c>
    </row>
    <row r="115" spans="2:7" x14ac:dyDescent="0.3">
      <c r="B115" s="18" t="s">
        <v>238</v>
      </c>
      <c r="C115" s="17">
        <v>0</v>
      </c>
      <c r="D115" s="17">
        <v>0</v>
      </c>
      <c r="E115" s="17">
        <v>0</v>
      </c>
      <c r="F115" s="17">
        <v>0</v>
      </c>
      <c r="G115" s="17">
        <v>0</v>
      </c>
    </row>
    <row r="116" spans="2:7" x14ac:dyDescent="0.3">
      <c r="B116" s="18" t="s">
        <v>239</v>
      </c>
      <c r="C116" s="17">
        <v>0</v>
      </c>
      <c r="D116" s="17">
        <v>0</v>
      </c>
      <c r="E116" s="17">
        <v>5.2762341689296E-4</v>
      </c>
      <c r="F116" s="17">
        <v>5.0081748043778404E-4</v>
      </c>
      <c r="G116" s="17">
        <v>2.5764510330813801E-3</v>
      </c>
    </row>
    <row r="117" spans="2:7" x14ac:dyDescent="0.3">
      <c r="B117" s="18" t="s">
        <v>240</v>
      </c>
      <c r="C117" s="17">
        <v>0</v>
      </c>
      <c r="D117" s="17">
        <v>0</v>
      </c>
      <c r="E117" s="17">
        <v>0</v>
      </c>
      <c r="F117" s="17">
        <v>9.7611314112463598E-4</v>
      </c>
      <c r="G117" s="17">
        <v>5.2762341689296E-4</v>
      </c>
    </row>
    <row r="118" spans="2:7" x14ac:dyDescent="0.3">
      <c r="B118" s="18" t="s">
        <v>241</v>
      </c>
      <c r="C118" s="17">
        <v>0</v>
      </c>
      <c r="D118" s="17">
        <v>0</v>
      </c>
      <c r="E118" s="17">
        <v>0</v>
      </c>
      <c r="F118" s="17">
        <v>0</v>
      </c>
      <c r="G118" s="17">
        <v>5.0454345192612303E-4</v>
      </c>
    </row>
    <row r="119" spans="2:7" x14ac:dyDescent="0.3">
      <c r="B119" s="18" t="s">
        <v>242</v>
      </c>
      <c r="C119" s="17">
        <v>4.6457255256170099E-4</v>
      </c>
      <c r="D119" s="17">
        <v>0</v>
      </c>
      <c r="E119" s="17">
        <v>1.0065902870770901E-3</v>
      </c>
      <c r="F119" s="17">
        <v>0</v>
      </c>
      <c r="G119" s="17">
        <v>1.0286728874164301E-3</v>
      </c>
    </row>
    <row r="120" spans="2:7" x14ac:dyDescent="0.3">
      <c r="B120" s="18" t="s">
        <v>243</v>
      </c>
      <c r="C120" s="17">
        <v>0</v>
      </c>
      <c r="D120" s="17">
        <v>0</v>
      </c>
      <c r="E120" s="17">
        <v>0</v>
      </c>
      <c r="F120" s="17">
        <v>0</v>
      </c>
      <c r="G120" s="17">
        <v>0</v>
      </c>
    </row>
    <row r="121" spans="2:7" x14ac:dyDescent="0.3">
      <c r="B121" s="18" t="s">
        <v>244</v>
      </c>
      <c r="C121" s="17">
        <v>0</v>
      </c>
      <c r="D121" s="17">
        <v>0</v>
      </c>
      <c r="E121" s="17">
        <v>0</v>
      </c>
      <c r="F121" s="17">
        <v>0</v>
      </c>
      <c r="G121" s="17">
        <v>0</v>
      </c>
    </row>
    <row r="122" spans="2:7" x14ac:dyDescent="0.3">
      <c r="B122" s="18" t="s">
        <v>245</v>
      </c>
      <c r="C122" s="17">
        <v>0</v>
      </c>
      <c r="D122" s="17">
        <v>0</v>
      </c>
      <c r="E122" s="17">
        <v>0</v>
      </c>
      <c r="F122" s="17">
        <v>0</v>
      </c>
      <c r="G122" s="17">
        <v>0</v>
      </c>
    </row>
    <row r="123" spans="2:7" x14ac:dyDescent="0.3">
      <c r="B123" s="18" t="s">
        <v>246</v>
      </c>
      <c r="C123" s="17">
        <v>0</v>
      </c>
      <c r="D123" s="17">
        <v>0</v>
      </c>
      <c r="E123" s="17">
        <v>5.0920009219624404E-4</v>
      </c>
      <c r="F123" s="17">
        <v>1.47066676758549E-3</v>
      </c>
      <c r="G123" s="17">
        <v>1.41909256695499E-3</v>
      </c>
    </row>
    <row r="124" spans="2:7" x14ac:dyDescent="0.3">
      <c r="B124" s="18" t="s">
        <v>247</v>
      </c>
      <c r="C124" s="17">
        <v>0</v>
      </c>
      <c r="D124" s="17">
        <v>0</v>
      </c>
      <c r="E124" s="17">
        <v>0</v>
      </c>
      <c r="F124" s="17">
        <v>0</v>
      </c>
      <c r="G124" s="17">
        <v>0</v>
      </c>
    </row>
    <row r="125" spans="2:7" x14ac:dyDescent="0.3">
      <c r="B125" s="18" t="s">
        <v>248</v>
      </c>
      <c r="C125" s="17">
        <v>0</v>
      </c>
      <c r="D125" s="17">
        <v>0</v>
      </c>
      <c r="E125" s="17">
        <v>4.8851361316392696E-4</v>
      </c>
      <c r="F125" s="17">
        <v>0</v>
      </c>
      <c r="G125" s="17">
        <v>0</v>
      </c>
    </row>
    <row r="126" spans="2:7" x14ac:dyDescent="0.3">
      <c r="B126" s="18" t="s">
        <v>249</v>
      </c>
      <c r="C126" s="17">
        <v>0</v>
      </c>
      <c r="D126" s="17">
        <v>0</v>
      </c>
      <c r="E126" s="17">
        <v>0</v>
      </c>
      <c r="F126" s="17">
        <v>2.01421269263164E-3</v>
      </c>
      <c r="G126" s="17">
        <v>0</v>
      </c>
    </row>
    <row r="127" spans="2:7" x14ac:dyDescent="0.3">
      <c r="B127" s="18" t="s">
        <v>250</v>
      </c>
      <c r="C127" s="17">
        <v>0</v>
      </c>
      <c r="D127" s="17">
        <v>0</v>
      </c>
      <c r="E127" s="17">
        <v>0</v>
      </c>
      <c r="F127" s="17">
        <v>0</v>
      </c>
      <c r="G127" s="17">
        <v>0</v>
      </c>
    </row>
    <row r="128" spans="2:7" x14ac:dyDescent="0.3">
      <c r="B128" s="18" t="s">
        <v>251</v>
      </c>
      <c r="C128" s="17">
        <v>0</v>
      </c>
      <c r="D128" s="17">
        <v>0</v>
      </c>
      <c r="E128" s="17">
        <v>0</v>
      </c>
      <c r="F128" s="17">
        <v>0</v>
      </c>
      <c r="G128" s="17">
        <v>0</v>
      </c>
    </row>
    <row r="129" spans="2:7" x14ac:dyDescent="0.3">
      <c r="B129" s="18" t="s">
        <v>252</v>
      </c>
      <c r="C129" s="17">
        <v>0</v>
      </c>
      <c r="D129" s="17">
        <v>0</v>
      </c>
      <c r="E129" s="17">
        <v>0</v>
      </c>
      <c r="F129" s="17">
        <v>0</v>
      </c>
      <c r="G129" s="17">
        <v>5.2481146620169501E-4</v>
      </c>
    </row>
    <row r="130" spans="2:7" x14ac:dyDescent="0.3">
      <c r="B130" s="18" t="s">
        <v>253</v>
      </c>
      <c r="C130" s="17">
        <v>0</v>
      </c>
      <c r="D130" s="17">
        <v>0</v>
      </c>
      <c r="E130" s="17">
        <v>0</v>
      </c>
      <c r="F130" s="17">
        <v>0</v>
      </c>
      <c r="G130" s="17">
        <v>4.6963269894113299E-4</v>
      </c>
    </row>
    <row r="131" spans="2:7" x14ac:dyDescent="0.3">
      <c r="B131" s="18" t="s">
        <v>254</v>
      </c>
      <c r="C131" s="17">
        <v>0</v>
      </c>
      <c r="D131" s="17">
        <v>0</v>
      </c>
      <c r="E131" s="17">
        <v>0</v>
      </c>
      <c r="F131" s="17">
        <v>0</v>
      </c>
      <c r="G131" s="17">
        <v>0</v>
      </c>
    </row>
    <row r="132" spans="2:7" x14ac:dyDescent="0.3">
      <c r="B132" s="18" t="s">
        <v>255</v>
      </c>
      <c r="C132" s="17">
        <v>0</v>
      </c>
      <c r="D132" s="17">
        <v>0</v>
      </c>
      <c r="E132" s="17">
        <v>4.6885122918049902E-4</v>
      </c>
      <c r="F132" s="17">
        <v>4.6325535175830199E-4</v>
      </c>
      <c r="G132" s="17">
        <v>0</v>
      </c>
    </row>
    <row r="133" spans="2:7" x14ac:dyDescent="0.3">
      <c r="B133" s="18" t="s">
        <v>256</v>
      </c>
      <c r="C133" s="17">
        <v>0</v>
      </c>
      <c r="D133" s="17">
        <v>0</v>
      </c>
      <c r="E133" s="17">
        <v>0</v>
      </c>
      <c r="F133" s="17">
        <v>0</v>
      </c>
      <c r="G133" s="17">
        <v>0</v>
      </c>
    </row>
    <row r="134" spans="2:7" x14ac:dyDescent="0.3">
      <c r="B134" s="18" t="s">
        <v>257</v>
      </c>
      <c r="C134" s="17">
        <v>0</v>
      </c>
      <c r="D134" s="17">
        <v>0</v>
      </c>
      <c r="E134" s="17">
        <v>0</v>
      </c>
      <c r="F134" s="17">
        <v>0</v>
      </c>
      <c r="G134" s="17">
        <v>0</v>
      </c>
    </row>
    <row r="135" spans="2:7" x14ac:dyDescent="0.3">
      <c r="B135" s="18" t="s">
        <v>258</v>
      </c>
      <c r="C135" s="17">
        <v>5.38952406206686E-3</v>
      </c>
      <c r="D135" s="17">
        <v>4.4826315330468297E-3</v>
      </c>
      <c r="E135" s="17">
        <v>9.4838699692820494E-3</v>
      </c>
      <c r="F135" s="17">
        <v>1.53689966135031E-2</v>
      </c>
      <c r="G135" s="17">
        <v>2.6211936796113E-2</v>
      </c>
    </row>
    <row r="136" spans="2:7" x14ac:dyDescent="0.3">
      <c r="B136" s="18" t="s">
        <v>259</v>
      </c>
      <c r="C136" s="17">
        <v>0</v>
      </c>
      <c r="D136" s="17">
        <v>0</v>
      </c>
      <c r="E136" s="17">
        <v>4.8000547240017397E-4</v>
      </c>
      <c r="F136" s="17">
        <v>0</v>
      </c>
      <c r="G136" s="17">
        <v>5.4905052436880503E-4</v>
      </c>
    </row>
    <row r="137" spans="2:7" x14ac:dyDescent="0.3">
      <c r="B137" s="18" t="s">
        <v>260</v>
      </c>
      <c r="C137" s="17">
        <v>0</v>
      </c>
      <c r="D137" s="17">
        <v>2.4692668963341201E-3</v>
      </c>
      <c r="E137" s="17">
        <v>4.0197821089245104E-3</v>
      </c>
      <c r="F137" s="17">
        <v>6.9251733116009297E-3</v>
      </c>
      <c r="G137" s="17">
        <v>1.1549114144087999E-2</v>
      </c>
    </row>
    <row r="138" spans="2:7" x14ac:dyDescent="0.3">
      <c r="B138" s="18" t="s">
        <v>261</v>
      </c>
      <c r="C138" s="17">
        <v>0</v>
      </c>
      <c r="D138" s="17">
        <v>0</v>
      </c>
      <c r="E138" s="17">
        <v>0</v>
      </c>
      <c r="F138" s="17">
        <v>0</v>
      </c>
      <c r="G138" s="17">
        <v>4.7179617171551601E-4</v>
      </c>
    </row>
    <row r="139" spans="2:7" x14ac:dyDescent="0.3">
      <c r="B139" s="18" t="s">
        <v>262</v>
      </c>
      <c r="C139" s="17">
        <v>0</v>
      </c>
      <c r="D139" s="17">
        <v>0</v>
      </c>
      <c r="E139" s="17">
        <v>0</v>
      </c>
      <c r="F139" s="17">
        <v>0</v>
      </c>
      <c r="G139" s="17">
        <v>0</v>
      </c>
    </row>
    <row r="140" spans="2:7" x14ac:dyDescent="0.3">
      <c r="B140" s="18" t="s">
        <v>263</v>
      </c>
      <c r="C140" s="17">
        <v>1.51038833446459E-3</v>
      </c>
      <c r="D140" s="17">
        <v>2.5660687476163398E-3</v>
      </c>
      <c r="E140" s="17">
        <v>2.5061309752685999E-3</v>
      </c>
      <c r="F140" s="17">
        <v>1.9244250711916301E-3</v>
      </c>
      <c r="G140" s="17">
        <v>2.0437398124511E-3</v>
      </c>
    </row>
    <row r="141" spans="2:7" x14ac:dyDescent="0.3">
      <c r="B141" s="18" t="s">
        <v>264</v>
      </c>
      <c r="C141" s="17">
        <v>9.8195263938996493E-4</v>
      </c>
      <c r="D141" s="17">
        <v>4.5329903243377702E-4</v>
      </c>
      <c r="E141" s="17">
        <v>9.6215697711451303E-4</v>
      </c>
      <c r="F141" s="17">
        <v>4.6315076951536301E-4</v>
      </c>
      <c r="G141" s="17">
        <v>3.4683864130128001E-3</v>
      </c>
    </row>
    <row r="142" spans="2:7" x14ac:dyDescent="0.3">
      <c r="B142" s="18" t="s">
        <v>265</v>
      </c>
      <c r="C142" s="17">
        <v>3.0307796894385301E-3</v>
      </c>
      <c r="D142" s="17">
        <v>4.4175635225963102E-3</v>
      </c>
      <c r="E142" s="17">
        <v>5.4211329215502497E-3</v>
      </c>
      <c r="F142" s="17">
        <v>1.0819396124067199E-2</v>
      </c>
      <c r="G142" s="17">
        <v>1.23509417476183E-2</v>
      </c>
    </row>
    <row r="143" spans="2:7" x14ac:dyDescent="0.3">
      <c r="B143" s="18" t="s">
        <v>266</v>
      </c>
      <c r="C143" s="17">
        <v>0</v>
      </c>
      <c r="D143" s="17">
        <v>0</v>
      </c>
      <c r="E143" s="17">
        <v>0</v>
      </c>
      <c r="F143" s="17">
        <v>5.0410034591537995E-4</v>
      </c>
      <c r="G143" s="17">
        <v>0</v>
      </c>
    </row>
    <row r="144" spans="2:7" x14ac:dyDescent="0.3">
      <c r="B144" s="18" t="s">
        <v>267</v>
      </c>
      <c r="C144" s="17">
        <v>0</v>
      </c>
      <c r="D144" s="17">
        <v>9.94147911844567E-4</v>
      </c>
      <c r="E144" s="17">
        <v>5.9055986285709095E-4</v>
      </c>
      <c r="F144" s="17">
        <v>2.4629342741373599E-3</v>
      </c>
      <c r="G144" s="17">
        <v>2.0955358881488699E-3</v>
      </c>
    </row>
    <row r="145" spans="2:7" x14ac:dyDescent="0.3">
      <c r="B145" s="18" t="s">
        <v>268</v>
      </c>
      <c r="C145" s="17">
        <v>0</v>
      </c>
      <c r="D145" s="17">
        <v>0</v>
      </c>
      <c r="E145" s="17">
        <v>0</v>
      </c>
      <c r="F145" s="17">
        <v>0</v>
      </c>
      <c r="G145" s="17">
        <v>0</v>
      </c>
    </row>
    <row r="146" spans="2:7" x14ac:dyDescent="0.3">
      <c r="B146" s="18" t="s">
        <v>269</v>
      </c>
      <c r="C146" s="17">
        <v>4.7944933887163698E-4</v>
      </c>
      <c r="D146" s="17">
        <v>0</v>
      </c>
      <c r="E146" s="17">
        <v>0</v>
      </c>
      <c r="F146" s="17">
        <v>0</v>
      </c>
      <c r="G146" s="17">
        <v>0</v>
      </c>
    </row>
    <row r="147" spans="2:7" x14ac:dyDescent="0.3">
      <c r="B147" s="18" t="s">
        <v>270</v>
      </c>
      <c r="C147" s="17">
        <v>0</v>
      </c>
      <c r="D147" s="17">
        <v>0</v>
      </c>
      <c r="E147" s="17">
        <v>0</v>
      </c>
      <c r="F147" s="17">
        <v>0</v>
      </c>
      <c r="G147" s="17">
        <v>0</v>
      </c>
    </row>
    <row r="148" spans="2:7" x14ac:dyDescent="0.3">
      <c r="B148" s="18" t="s">
        <v>271</v>
      </c>
      <c r="C148" s="17">
        <v>0</v>
      </c>
      <c r="D148" s="17">
        <v>4.8296581395829098E-4</v>
      </c>
      <c r="E148" s="17">
        <v>0</v>
      </c>
      <c r="F148" s="17">
        <v>0</v>
      </c>
      <c r="G148" s="17">
        <v>0</v>
      </c>
    </row>
    <row r="149" spans="2:7" x14ac:dyDescent="0.3">
      <c r="B149" s="18" t="s">
        <v>272</v>
      </c>
      <c r="C149" s="17">
        <v>0</v>
      </c>
      <c r="D149" s="17">
        <v>0</v>
      </c>
      <c r="E149" s="17">
        <v>0</v>
      </c>
      <c r="F149" s="17">
        <v>0</v>
      </c>
      <c r="G149" s="17">
        <v>0</v>
      </c>
    </row>
    <row r="150" spans="2:7" x14ac:dyDescent="0.3">
      <c r="B150" s="18" t="s">
        <v>273</v>
      </c>
      <c r="C150" s="17">
        <v>0</v>
      </c>
      <c r="D150" s="17">
        <v>0</v>
      </c>
      <c r="E150" s="17">
        <v>0</v>
      </c>
      <c r="F150" s="17">
        <v>0</v>
      </c>
      <c r="G150" s="17">
        <v>5.3628619371023803E-4</v>
      </c>
    </row>
    <row r="151" spans="2:7" x14ac:dyDescent="0.3">
      <c r="B151" s="18" t="s">
        <v>274</v>
      </c>
      <c r="C151" s="17">
        <v>0</v>
      </c>
      <c r="D151" s="17">
        <v>0</v>
      </c>
      <c r="E151" s="17">
        <v>0</v>
      </c>
      <c r="F151" s="17">
        <v>0</v>
      </c>
      <c r="G151" s="17">
        <v>2.37912119977536E-3</v>
      </c>
    </row>
    <row r="152" spans="2:7" x14ac:dyDescent="0.3">
      <c r="B152" s="18" t="s">
        <v>275</v>
      </c>
      <c r="C152" s="17">
        <v>4.9405038910643403E-4</v>
      </c>
      <c r="D152" s="17">
        <v>1.47036639815427E-3</v>
      </c>
      <c r="E152" s="17">
        <v>4.7094618091967499E-4</v>
      </c>
      <c r="F152" s="17">
        <v>1.43806690875529E-3</v>
      </c>
      <c r="G152" s="17">
        <v>1.9586114229407001E-3</v>
      </c>
    </row>
    <row r="153" spans="2:7" x14ac:dyDescent="0.3">
      <c r="B153" s="18" t="s">
        <v>276</v>
      </c>
      <c r="C153" s="17">
        <v>0</v>
      </c>
      <c r="D153" s="17">
        <v>4.9093631816069904E-4</v>
      </c>
      <c r="E153" s="17">
        <v>0</v>
      </c>
      <c r="F153" s="17">
        <v>4.6431090768171202E-4</v>
      </c>
      <c r="G153" s="17">
        <v>3.6511227066888001E-3</v>
      </c>
    </row>
    <row r="154" spans="2:7" x14ac:dyDescent="0.3">
      <c r="B154" s="18" t="s">
        <v>277</v>
      </c>
      <c r="C154" s="17">
        <v>0</v>
      </c>
      <c r="D154" s="17">
        <v>4.6611089733471803E-4</v>
      </c>
      <c r="E154" s="17">
        <v>9.9657523423882406E-4</v>
      </c>
      <c r="F154" s="17">
        <v>4.5230159963550402E-4</v>
      </c>
      <c r="G154" s="17">
        <v>5.1463797828733403E-4</v>
      </c>
    </row>
    <row r="155" spans="2:7" x14ac:dyDescent="0.3">
      <c r="B155" s="18" t="s">
        <v>278</v>
      </c>
      <c r="C155" s="17">
        <v>5.3717116187013505E-4</v>
      </c>
      <c r="D155" s="17">
        <v>0</v>
      </c>
      <c r="E155" s="17">
        <v>4.8800044669994601E-4</v>
      </c>
      <c r="F155" s="17">
        <v>1.0578159145556601E-3</v>
      </c>
      <c r="G155" s="17">
        <v>5.1809226967004004E-4</v>
      </c>
    </row>
    <row r="156" spans="2:7" x14ac:dyDescent="0.3">
      <c r="B156" s="18" t="s">
        <v>279</v>
      </c>
      <c r="C156" s="17">
        <v>2.9761753436945001E-3</v>
      </c>
      <c r="D156" s="17">
        <v>4.9915053476569902E-3</v>
      </c>
      <c r="E156" s="17">
        <v>7.5587325807134802E-3</v>
      </c>
      <c r="F156" s="17">
        <v>1.35547107360404E-2</v>
      </c>
      <c r="G156" s="17">
        <v>2.00718776843666E-2</v>
      </c>
    </row>
    <row r="157" spans="2:7" x14ac:dyDescent="0.3">
      <c r="B157" s="18" t="s">
        <v>280</v>
      </c>
      <c r="C157" s="17">
        <v>0</v>
      </c>
      <c r="D157" s="17">
        <v>0</v>
      </c>
      <c r="E157" s="17">
        <v>5.4585011287927403E-4</v>
      </c>
      <c r="F157" s="17">
        <v>0</v>
      </c>
      <c r="G157" s="17">
        <v>4.7242036974134998E-4</v>
      </c>
    </row>
    <row r="158" spans="2:7" x14ac:dyDescent="0.3">
      <c r="B158" s="18" t="s">
        <v>281</v>
      </c>
      <c r="C158" s="17">
        <v>0</v>
      </c>
      <c r="D158" s="17">
        <v>0</v>
      </c>
      <c r="E158" s="17">
        <v>0</v>
      </c>
      <c r="F158" s="17">
        <v>0</v>
      </c>
      <c r="G158" s="17">
        <v>0</v>
      </c>
    </row>
    <row r="159" spans="2:7" x14ac:dyDescent="0.3">
      <c r="B159" s="18" t="s">
        <v>282</v>
      </c>
      <c r="C159" s="17">
        <v>0</v>
      </c>
      <c r="D159" s="17">
        <v>0</v>
      </c>
      <c r="E159" s="17">
        <v>0</v>
      </c>
      <c r="F159" s="17">
        <v>0</v>
      </c>
      <c r="G159" s="17">
        <v>0</v>
      </c>
    </row>
    <row r="160" spans="2:7" ht="28.8" x14ac:dyDescent="0.3">
      <c r="B160" s="18" t="s">
        <v>283</v>
      </c>
      <c r="C160" s="17">
        <v>0</v>
      </c>
      <c r="D160" s="17">
        <v>0</v>
      </c>
      <c r="E160" s="17">
        <v>0</v>
      </c>
      <c r="F160" s="17">
        <v>0</v>
      </c>
      <c r="G160" s="17">
        <v>0</v>
      </c>
    </row>
    <row r="161" spans="2:7" x14ac:dyDescent="0.3">
      <c r="B161" s="18" t="s">
        <v>284</v>
      </c>
      <c r="C161" s="17">
        <v>0</v>
      </c>
      <c r="D161" s="17">
        <v>0</v>
      </c>
      <c r="E161" s="17">
        <v>0</v>
      </c>
      <c r="F161" s="17">
        <v>0</v>
      </c>
      <c r="G161" s="17">
        <v>0</v>
      </c>
    </row>
    <row r="162" spans="2:7" x14ac:dyDescent="0.3">
      <c r="B162" s="18" t="s">
        <v>285</v>
      </c>
      <c r="C162" s="17">
        <v>0</v>
      </c>
      <c r="D162" s="17">
        <v>0</v>
      </c>
      <c r="E162" s="17">
        <v>0</v>
      </c>
      <c r="F162" s="17">
        <v>0</v>
      </c>
      <c r="G162" s="17">
        <v>0</v>
      </c>
    </row>
    <row r="163" spans="2:7" x14ac:dyDescent="0.3">
      <c r="B163" s="18" t="s">
        <v>286</v>
      </c>
      <c r="C163" s="17">
        <v>0</v>
      </c>
      <c r="D163" s="17">
        <v>0</v>
      </c>
      <c r="E163" s="17">
        <v>0</v>
      </c>
      <c r="F163" s="17">
        <v>0</v>
      </c>
      <c r="G163" s="17">
        <v>0</v>
      </c>
    </row>
    <row r="164" spans="2:7" x14ac:dyDescent="0.3">
      <c r="B164" s="18" t="s">
        <v>287</v>
      </c>
      <c r="C164" s="17">
        <v>1.03781695796793E-3</v>
      </c>
      <c r="D164" s="17">
        <v>2.0054210164555399E-3</v>
      </c>
      <c r="E164" s="17">
        <v>1.4299577893733301E-3</v>
      </c>
      <c r="F164" s="17">
        <v>3.0050890320197201E-3</v>
      </c>
      <c r="G164" s="17">
        <v>1.55272266850926E-3</v>
      </c>
    </row>
    <row r="165" spans="2:7" x14ac:dyDescent="0.3">
      <c r="B165" s="18" t="s">
        <v>288</v>
      </c>
      <c r="C165" s="17">
        <v>0</v>
      </c>
      <c r="D165" s="17">
        <v>0</v>
      </c>
      <c r="E165" s="17">
        <v>0</v>
      </c>
      <c r="F165" s="17">
        <v>0</v>
      </c>
      <c r="G165" s="17">
        <v>0</v>
      </c>
    </row>
    <row r="166" spans="2:7" x14ac:dyDescent="0.3">
      <c r="B166" s="18" t="s">
        <v>289</v>
      </c>
      <c r="C166" s="17">
        <v>0</v>
      </c>
      <c r="D166" s="17">
        <v>0</v>
      </c>
      <c r="E166" s="17">
        <v>0</v>
      </c>
      <c r="F166" s="17">
        <v>0</v>
      </c>
      <c r="G166" s="17">
        <v>0</v>
      </c>
    </row>
    <row r="167" spans="2:7" x14ac:dyDescent="0.3">
      <c r="B167" s="18" t="s">
        <v>290</v>
      </c>
      <c r="C167" s="17">
        <v>0</v>
      </c>
      <c r="D167" s="17">
        <v>0</v>
      </c>
      <c r="E167" s="17">
        <v>0</v>
      </c>
      <c r="F167" s="17">
        <v>0</v>
      </c>
      <c r="G167" s="17">
        <v>0</v>
      </c>
    </row>
    <row r="168" spans="2:7" x14ac:dyDescent="0.3">
      <c r="B168" s="18" t="s">
        <v>291</v>
      </c>
      <c r="C168" s="17">
        <v>0</v>
      </c>
      <c r="D168" s="17">
        <v>0</v>
      </c>
      <c r="E168" s="17">
        <v>0</v>
      </c>
      <c r="F168" s="17">
        <v>0</v>
      </c>
      <c r="G168" s="17">
        <v>0</v>
      </c>
    </row>
    <row r="169" spans="2:7" x14ac:dyDescent="0.3">
      <c r="B169" s="18" t="s">
        <v>292</v>
      </c>
      <c r="C169" s="17">
        <v>4.64836275273762E-4</v>
      </c>
      <c r="D169" s="17">
        <v>1.8986350295289399E-3</v>
      </c>
      <c r="E169" s="17">
        <v>2.1325261682921298E-3</v>
      </c>
      <c r="F169" s="17">
        <v>6.3853634818950801E-3</v>
      </c>
      <c r="G169" s="17">
        <v>6.5168177287387302E-3</v>
      </c>
    </row>
    <row r="170" spans="2:7" x14ac:dyDescent="0.3">
      <c r="B170" s="18" t="s">
        <v>293</v>
      </c>
      <c r="C170" s="17">
        <v>0</v>
      </c>
      <c r="D170" s="17">
        <v>0</v>
      </c>
      <c r="E170" s="17">
        <v>0</v>
      </c>
      <c r="F170" s="17">
        <v>0</v>
      </c>
      <c r="G170" s="17">
        <v>4.7755887237712301E-4</v>
      </c>
    </row>
    <row r="171" spans="2:7" x14ac:dyDescent="0.3">
      <c r="B171" s="18" t="s">
        <v>294</v>
      </c>
      <c r="C171" s="17">
        <v>0</v>
      </c>
      <c r="D171" s="17">
        <v>0</v>
      </c>
      <c r="E171" s="17">
        <v>0</v>
      </c>
      <c r="F171" s="17">
        <v>0</v>
      </c>
      <c r="G171" s="17">
        <v>0</v>
      </c>
    </row>
    <row r="172" spans="2:7" x14ac:dyDescent="0.3">
      <c r="B172" s="18" t="s">
        <v>295</v>
      </c>
      <c r="C172" s="17">
        <v>0</v>
      </c>
      <c r="D172" s="17">
        <v>0</v>
      </c>
      <c r="E172" s="17">
        <v>0</v>
      </c>
      <c r="F172" s="17">
        <v>0</v>
      </c>
      <c r="G172" s="17">
        <v>0</v>
      </c>
    </row>
    <row r="173" spans="2:7" x14ac:dyDescent="0.3">
      <c r="B173" s="18" t="s">
        <v>296</v>
      </c>
      <c r="C173" s="17">
        <v>0</v>
      </c>
      <c r="D173" s="17">
        <v>0</v>
      </c>
      <c r="E173" s="17">
        <v>0</v>
      </c>
      <c r="F173" s="17">
        <v>0</v>
      </c>
      <c r="G173" s="17">
        <v>0</v>
      </c>
    </row>
    <row r="174" spans="2:7" x14ac:dyDescent="0.3">
      <c r="B174" s="18" t="s">
        <v>297</v>
      </c>
      <c r="C174" s="17">
        <v>5.3650213811550895E-4</v>
      </c>
      <c r="D174" s="17">
        <v>0</v>
      </c>
      <c r="E174" s="17">
        <v>1.5860351892763001E-3</v>
      </c>
      <c r="F174" s="17">
        <v>3.46101512746291E-3</v>
      </c>
      <c r="G174" s="17">
        <v>5.4962975219562697E-3</v>
      </c>
    </row>
    <row r="175" spans="2:7" x14ac:dyDescent="0.3">
      <c r="B175" s="18" t="s">
        <v>298</v>
      </c>
      <c r="C175" s="17">
        <v>1.0195399644341401E-3</v>
      </c>
      <c r="D175" s="17">
        <v>4.5749224461142804E-3</v>
      </c>
      <c r="E175" s="17">
        <v>9.0988295310054697E-3</v>
      </c>
      <c r="F175" s="17">
        <v>8.4468117237893707E-3</v>
      </c>
      <c r="G175" s="17">
        <v>1.44396549437486E-2</v>
      </c>
    </row>
    <row r="176" spans="2:7" x14ac:dyDescent="0.3">
      <c r="B176" s="18" t="s">
        <v>299</v>
      </c>
      <c r="C176" s="17">
        <v>0</v>
      </c>
      <c r="D176" s="17">
        <v>0</v>
      </c>
      <c r="E176" s="17">
        <v>0</v>
      </c>
      <c r="F176" s="17">
        <v>0</v>
      </c>
      <c r="G176" s="17">
        <v>0</v>
      </c>
    </row>
    <row r="177" spans="2:7" x14ac:dyDescent="0.3">
      <c r="B177" s="18" t="s">
        <v>300</v>
      </c>
      <c r="C177" s="17">
        <v>1.4859451321260499E-3</v>
      </c>
      <c r="D177" s="17">
        <v>4.9493072203759603E-4</v>
      </c>
      <c r="E177" s="17">
        <v>6.5158982634863499E-3</v>
      </c>
      <c r="F177" s="17">
        <v>9.2842380162305397E-3</v>
      </c>
      <c r="G177" s="17">
        <v>1.50283404751723E-2</v>
      </c>
    </row>
    <row r="178" spans="2:7" x14ac:dyDescent="0.3">
      <c r="B178" s="18" t="s">
        <v>301</v>
      </c>
      <c r="C178" s="17">
        <v>0</v>
      </c>
      <c r="D178" s="17">
        <v>5.0410034591537995E-4</v>
      </c>
      <c r="E178" s="17">
        <v>0</v>
      </c>
      <c r="F178" s="17">
        <v>4.8231075485851202E-4</v>
      </c>
      <c r="G178" s="17">
        <v>0</v>
      </c>
    </row>
    <row r="179" spans="2:7" x14ac:dyDescent="0.3">
      <c r="B179" s="18" t="s">
        <v>302</v>
      </c>
      <c r="C179" s="17">
        <v>0</v>
      </c>
      <c r="D179" s="17">
        <v>0</v>
      </c>
      <c r="E179" s="17">
        <v>0</v>
      </c>
      <c r="F179" s="17">
        <v>0</v>
      </c>
      <c r="G179" s="17">
        <v>0</v>
      </c>
    </row>
    <row r="180" spans="2:7" x14ac:dyDescent="0.3">
      <c r="B180" s="18" t="s">
        <v>303</v>
      </c>
      <c r="C180" s="17">
        <v>0</v>
      </c>
      <c r="D180" s="17">
        <v>0</v>
      </c>
      <c r="E180" s="17">
        <v>0</v>
      </c>
      <c r="F180" s="17">
        <v>0</v>
      </c>
      <c r="G180" s="17">
        <v>0</v>
      </c>
    </row>
    <row r="181" spans="2:7" x14ac:dyDescent="0.3">
      <c r="B181" s="18" t="s">
        <v>304</v>
      </c>
      <c r="C181" s="17">
        <v>0</v>
      </c>
      <c r="D181" s="17">
        <v>0</v>
      </c>
      <c r="E181" s="17">
        <v>1.4579344388662E-3</v>
      </c>
      <c r="F181" s="17">
        <v>1.5102673713701901E-3</v>
      </c>
      <c r="G181" s="17">
        <v>0</v>
      </c>
    </row>
    <row r="182" spans="2:7" x14ac:dyDescent="0.3">
      <c r="B182" s="18" t="s">
        <v>305</v>
      </c>
      <c r="C182" s="17">
        <v>5.50431555711347E-3</v>
      </c>
      <c r="D182" s="17">
        <v>9.2436135850555295E-3</v>
      </c>
      <c r="E182" s="17">
        <v>2.06260407172651E-2</v>
      </c>
      <c r="F182" s="17">
        <v>2.0565660041496101E-2</v>
      </c>
      <c r="G182" s="17">
        <v>3.3577057993362101E-2</v>
      </c>
    </row>
    <row r="183" spans="2:7" x14ac:dyDescent="0.3">
      <c r="B183" s="18" t="s">
        <v>306</v>
      </c>
      <c r="C183" s="17">
        <v>6.5617070028872997E-3</v>
      </c>
      <c r="D183" s="17">
        <v>1.45070693910575E-2</v>
      </c>
      <c r="E183" s="17">
        <v>3.39721111306878E-2</v>
      </c>
      <c r="F183" s="17">
        <v>2.83794039407744E-2</v>
      </c>
      <c r="G183" s="17">
        <v>3.9856153715383799E-2</v>
      </c>
    </row>
    <row r="184" spans="2:7" x14ac:dyDescent="0.3">
      <c r="B184" s="18" t="s">
        <v>307</v>
      </c>
      <c r="C184" s="17">
        <v>0</v>
      </c>
      <c r="D184" s="17">
        <v>0</v>
      </c>
      <c r="E184" s="17">
        <v>0</v>
      </c>
      <c r="F184" s="17">
        <v>0</v>
      </c>
      <c r="G184" s="17">
        <v>0</v>
      </c>
    </row>
    <row r="185" spans="2:7" x14ac:dyDescent="0.3">
      <c r="B185" s="18" t="s">
        <v>308</v>
      </c>
      <c r="C185" s="17">
        <v>0</v>
      </c>
      <c r="D185" s="17">
        <v>4.64028428301955E-4</v>
      </c>
      <c r="E185" s="17">
        <v>2.5878949192916102E-3</v>
      </c>
      <c r="F185" s="17">
        <v>4.8719006608739801E-4</v>
      </c>
      <c r="G185" s="17">
        <v>2.9522325702545601E-3</v>
      </c>
    </row>
    <row r="186" spans="2:7" x14ac:dyDescent="0.3">
      <c r="B186" s="18" t="s">
        <v>309</v>
      </c>
      <c r="C186" s="17">
        <v>0</v>
      </c>
      <c r="D186" s="17">
        <v>0</v>
      </c>
      <c r="E186" s="17">
        <v>5.4585011287927403E-4</v>
      </c>
      <c r="F186" s="17">
        <v>0</v>
      </c>
      <c r="G186" s="17">
        <v>0</v>
      </c>
    </row>
    <row r="187" spans="2:7" x14ac:dyDescent="0.3">
      <c r="B187" s="18" t="s">
        <v>310</v>
      </c>
      <c r="C187" s="17">
        <v>0</v>
      </c>
      <c r="D187" s="17">
        <v>0</v>
      </c>
      <c r="E187" s="17">
        <v>0</v>
      </c>
      <c r="F187" s="17">
        <v>0</v>
      </c>
      <c r="G187" s="17">
        <v>0</v>
      </c>
    </row>
    <row r="188" spans="2:7" x14ac:dyDescent="0.3">
      <c r="B188" s="18" t="s">
        <v>311</v>
      </c>
      <c r="C188" s="17">
        <v>0</v>
      </c>
      <c r="D188" s="17">
        <v>4.9718447847710897E-4</v>
      </c>
      <c r="E188" s="17">
        <v>0</v>
      </c>
      <c r="F188" s="17">
        <v>4.6963269894113299E-4</v>
      </c>
      <c r="G188" s="17">
        <v>4.8296581395829098E-4</v>
      </c>
    </row>
    <row r="189" spans="2:7" x14ac:dyDescent="0.3">
      <c r="B189" s="18" t="s">
        <v>312</v>
      </c>
      <c r="C189" s="17">
        <v>0</v>
      </c>
      <c r="D189" s="17">
        <v>0</v>
      </c>
      <c r="E189" s="17">
        <v>0</v>
      </c>
      <c r="F189" s="17">
        <v>0</v>
      </c>
      <c r="G189" s="17">
        <v>0</v>
      </c>
    </row>
    <row r="190" spans="2:7" x14ac:dyDescent="0.3">
      <c r="B190" s="18" t="s">
        <v>313</v>
      </c>
      <c r="C190" s="17">
        <v>0</v>
      </c>
      <c r="D190" s="17">
        <v>0</v>
      </c>
      <c r="E190" s="17">
        <v>0</v>
      </c>
      <c r="F190" s="17">
        <v>0</v>
      </c>
      <c r="G190" s="17">
        <v>0</v>
      </c>
    </row>
    <row r="191" spans="2:7" x14ac:dyDescent="0.3">
      <c r="B191" s="18" t="s">
        <v>314</v>
      </c>
      <c r="C191" s="17">
        <v>0</v>
      </c>
      <c r="D191" s="17">
        <v>0</v>
      </c>
      <c r="E191" s="17">
        <v>0</v>
      </c>
      <c r="F191" s="17">
        <v>0</v>
      </c>
      <c r="G191" s="17">
        <v>0</v>
      </c>
    </row>
    <row r="192" spans="2:7" x14ac:dyDescent="0.3">
      <c r="B192" s="18" t="s">
        <v>315</v>
      </c>
      <c r="C192" s="17">
        <v>0</v>
      </c>
      <c r="D192" s="17">
        <v>4.6244608749827201E-4</v>
      </c>
      <c r="E192" s="17">
        <v>0</v>
      </c>
      <c r="F192" s="17">
        <v>5.2834233020336899E-4</v>
      </c>
      <c r="G192" s="17">
        <v>0</v>
      </c>
    </row>
    <row r="193" spans="2:7" x14ac:dyDescent="0.3">
      <c r="B193" s="18" t="s">
        <v>316</v>
      </c>
      <c r="C193" s="17">
        <v>0</v>
      </c>
      <c r="D193" s="17">
        <v>0</v>
      </c>
      <c r="E193" s="17">
        <v>0</v>
      </c>
      <c r="F193" s="17">
        <v>0</v>
      </c>
      <c r="G193" s="17">
        <v>0</v>
      </c>
    </row>
    <row r="194" spans="2:7" x14ac:dyDescent="0.3">
      <c r="B194" s="18" t="s">
        <v>317</v>
      </c>
      <c r="C194" s="17">
        <v>0</v>
      </c>
      <c r="D194" s="17">
        <v>5.0920009219624404E-4</v>
      </c>
      <c r="E194" s="17">
        <v>0</v>
      </c>
      <c r="F194" s="17">
        <v>3.8782369472620602E-3</v>
      </c>
      <c r="G194" s="17">
        <v>9.6973993581802003E-4</v>
      </c>
    </row>
    <row r="195" spans="2:7" x14ac:dyDescent="0.3">
      <c r="B195" s="18" t="s">
        <v>318</v>
      </c>
      <c r="C195" s="17">
        <v>0</v>
      </c>
      <c r="D195" s="17">
        <v>0</v>
      </c>
      <c r="E195" s="17">
        <v>0</v>
      </c>
      <c r="F195" s="17">
        <v>0</v>
      </c>
      <c r="G195" s="17">
        <v>4.7944933887163698E-4</v>
      </c>
    </row>
    <row r="196" spans="2:7" x14ac:dyDescent="0.3">
      <c r="B196" s="18" t="s">
        <v>319</v>
      </c>
      <c r="C196" s="17">
        <v>0</v>
      </c>
      <c r="D196" s="17">
        <v>0</v>
      </c>
      <c r="E196" s="17">
        <v>0</v>
      </c>
      <c r="F196" s="17">
        <v>0</v>
      </c>
      <c r="G196" s="17">
        <v>0</v>
      </c>
    </row>
    <row r="197" spans="2:7" x14ac:dyDescent="0.3">
      <c r="B197" s="18" t="s">
        <v>320</v>
      </c>
      <c r="C197" s="17">
        <v>0</v>
      </c>
      <c r="D197" s="17">
        <v>5.2798768966185405E-4</v>
      </c>
      <c r="E197" s="17">
        <v>0</v>
      </c>
      <c r="F197" s="17">
        <v>5.0313636474711104E-4</v>
      </c>
      <c r="G197" s="17">
        <v>0</v>
      </c>
    </row>
    <row r="198" spans="2:7" x14ac:dyDescent="0.3">
      <c r="B198" s="18" t="s">
        <v>321</v>
      </c>
      <c r="C198" s="17">
        <v>5.3341117165551805E-4</v>
      </c>
      <c r="D198" s="17">
        <v>1.06759412761766E-3</v>
      </c>
      <c r="E198" s="17">
        <v>1.01589888348316E-3</v>
      </c>
      <c r="F198" s="17">
        <v>0</v>
      </c>
      <c r="G198" s="17">
        <v>9.6434368135661305E-4</v>
      </c>
    </row>
    <row r="199" spans="2:7" x14ac:dyDescent="0.3">
      <c r="B199" s="18" t="s">
        <v>322</v>
      </c>
      <c r="C199" s="17">
        <v>2.0782296215296299E-3</v>
      </c>
      <c r="D199" s="17">
        <v>1.94022473086343E-3</v>
      </c>
      <c r="E199" s="17">
        <v>4.0151018651760897E-3</v>
      </c>
      <c r="F199" s="17">
        <v>1.0478748952825001E-2</v>
      </c>
      <c r="G199" s="17">
        <v>1.1672667829155801E-2</v>
      </c>
    </row>
    <row r="200" spans="2:7" x14ac:dyDescent="0.3">
      <c r="B200" s="18" t="s">
        <v>323</v>
      </c>
      <c r="C200" s="17">
        <v>0.34792995196245202</v>
      </c>
      <c r="D200" s="17">
        <v>0.20582700451924399</v>
      </c>
      <c r="E200" s="17">
        <v>0.115869770871944</v>
      </c>
      <c r="F200" s="17">
        <v>8.3807491186970007E-2</v>
      </c>
      <c r="G200" s="17">
        <v>6.5807711876397904E-2</v>
      </c>
    </row>
    <row r="201" spans="2:7" x14ac:dyDescent="0.3">
      <c r="B201" s="18" t="s">
        <v>324</v>
      </c>
      <c r="C201" s="17">
        <v>0.30224633231763498</v>
      </c>
      <c r="D201" s="17">
        <v>0.28525906786132499</v>
      </c>
      <c r="E201" s="17">
        <v>9.4555946615705697E-2</v>
      </c>
      <c r="F201" s="17">
        <v>7.3654746199534896E-2</v>
      </c>
      <c r="G201" s="17">
        <v>6.5959665837475506E-2</v>
      </c>
    </row>
    <row r="202" spans="2:7" x14ac:dyDescent="0.3">
      <c r="B202" s="18" t="s">
        <v>325</v>
      </c>
      <c r="C202" s="17">
        <v>0</v>
      </c>
      <c r="D202" s="17">
        <v>5.2125658760870095E-4</v>
      </c>
      <c r="E202" s="17">
        <v>0</v>
      </c>
      <c r="F202" s="17">
        <v>4.9670325665744598E-4</v>
      </c>
      <c r="G202" s="17">
        <v>0</v>
      </c>
    </row>
    <row r="203" spans="2:7" x14ac:dyDescent="0.3">
      <c r="B203" s="18" t="s">
        <v>326</v>
      </c>
      <c r="C203" s="17">
        <v>0</v>
      </c>
      <c r="D203" s="17">
        <v>0</v>
      </c>
      <c r="E203" s="17">
        <v>0</v>
      </c>
      <c r="F203" s="17">
        <v>0</v>
      </c>
      <c r="G203" s="17">
        <v>0</v>
      </c>
    </row>
    <row r="204" spans="2:7" x14ac:dyDescent="0.3">
      <c r="B204" s="18" t="s">
        <v>327</v>
      </c>
      <c r="C204" s="17">
        <v>0</v>
      </c>
      <c r="D204" s="17">
        <v>0</v>
      </c>
      <c r="E204" s="17">
        <v>0</v>
      </c>
      <c r="F204" s="17">
        <v>0</v>
      </c>
      <c r="G204" s="17">
        <v>5.2834233020336899E-4</v>
      </c>
    </row>
    <row r="205" spans="2:7" x14ac:dyDescent="0.3">
      <c r="B205" s="18" t="s">
        <v>328</v>
      </c>
      <c r="C205" s="17">
        <v>4.6577836944353601E-4</v>
      </c>
      <c r="D205" s="17">
        <v>0</v>
      </c>
      <c r="E205" s="17">
        <v>4.6963269894113299E-4</v>
      </c>
      <c r="F205" s="17">
        <v>0</v>
      </c>
      <c r="G205" s="17">
        <v>0</v>
      </c>
    </row>
    <row r="206" spans="2:7" x14ac:dyDescent="0.3">
      <c r="B206" s="18" t="s">
        <v>329</v>
      </c>
      <c r="C206" s="17">
        <v>4.6963269894113299E-4</v>
      </c>
      <c r="D206" s="17">
        <v>0</v>
      </c>
      <c r="E206" s="17">
        <v>0</v>
      </c>
      <c r="F206" s="17">
        <v>0</v>
      </c>
      <c r="G206" s="17">
        <v>0</v>
      </c>
    </row>
    <row r="207" spans="2:7" x14ac:dyDescent="0.3">
      <c r="B207" s="18" t="s">
        <v>330</v>
      </c>
      <c r="C207" s="17">
        <v>0</v>
      </c>
      <c r="D207" s="17">
        <v>0</v>
      </c>
      <c r="E207" s="17">
        <v>5.1384092099395796E-4</v>
      </c>
      <c r="F207" s="17">
        <v>4.7944933887163698E-4</v>
      </c>
      <c r="G207" s="17">
        <v>4.8120691339801301E-4</v>
      </c>
    </row>
    <row r="208" spans="2:7" x14ac:dyDescent="0.3">
      <c r="B208" s="18" t="s">
        <v>331</v>
      </c>
      <c r="C208" s="17">
        <v>9.8397674755137899E-4</v>
      </c>
      <c r="D208" s="17">
        <v>0</v>
      </c>
      <c r="E208" s="17">
        <v>0</v>
      </c>
      <c r="F208" s="17">
        <v>0</v>
      </c>
      <c r="G208" s="17">
        <v>0</v>
      </c>
    </row>
    <row r="209" spans="2:7" x14ac:dyDescent="0.3">
      <c r="B209" s="18" t="s">
        <v>332</v>
      </c>
      <c r="C209" s="17">
        <v>4.6315076951536301E-4</v>
      </c>
      <c r="D209" s="17">
        <v>4.6315076951536301E-4</v>
      </c>
      <c r="E209" s="17">
        <v>4.4188133697058401E-4</v>
      </c>
      <c r="F209" s="17">
        <v>0</v>
      </c>
      <c r="G209" s="17">
        <v>0</v>
      </c>
    </row>
    <row r="210" spans="2:7" x14ac:dyDescent="0.3">
      <c r="B210" s="16"/>
      <c r="C210" s="16"/>
      <c r="D210" s="16"/>
      <c r="E210" s="16"/>
      <c r="F210" s="16"/>
      <c r="G210" s="16"/>
    </row>
    <row r="211" spans="2:7" x14ac:dyDescent="0.3">
      <c r="B211" t="s">
        <v>50</v>
      </c>
    </row>
    <row r="212" spans="2:7" x14ac:dyDescent="0.3">
      <c r="B212" t="s">
        <v>51</v>
      </c>
    </row>
    <row r="216" spans="2:7" x14ac:dyDescent="0.3">
      <c r="B216"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R2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334</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130</v>
      </c>
      <c r="C9" s="17">
        <v>2.5336692054014902E-3</v>
      </c>
      <c r="D9" s="17">
        <v>4.10989648597698E-3</v>
      </c>
      <c r="E9" s="17">
        <v>9.9298567725635196E-4</v>
      </c>
      <c r="F9" s="17"/>
      <c r="G9" s="17">
        <v>0</v>
      </c>
      <c r="H9" s="17">
        <v>2.9466973730918702E-3</v>
      </c>
      <c r="I9" s="17">
        <v>6.41220591037534E-3</v>
      </c>
      <c r="J9" s="17">
        <v>5.5042213649047203E-3</v>
      </c>
      <c r="K9" s="17">
        <v>0</v>
      </c>
      <c r="L9" s="17">
        <v>0</v>
      </c>
      <c r="M9" s="17"/>
      <c r="N9" s="17">
        <v>0</v>
      </c>
      <c r="O9" s="17">
        <v>4.17329217240941E-3</v>
      </c>
      <c r="P9" s="17">
        <v>5.7330368645837704E-3</v>
      </c>
      <c r="Q9" s="17">
        <v>0</v>
      </c>
      <c r="R9" s="17">
        <v>0</v>
      </c>
    </row>
    <row r="10" spans="2:18" x14ac:dyDescent="0.3">
      <c r="B10" s="18" t="s">
        <v>131</v>
      </c>
      <c r="C10" s="17">
        <v>1.64003416437226E-3</v>
      </c>
      <c r="D10" s="17">
        <v>2.2878953702306199E-3</v>
      </c>
      <c r="E10" s="17">
        <v>1.00678215770365E-3</v>
      </c>
      <c r="F10" s="17"/>
      <c r="G10" s="17">
        <v>0</v>
      </c>
      <c r="H10" s="17">
        <v>9.6238973471492496E-3</v>
      </c>
      <c r="I10" s="17">
        <v>0</v>
      </c>
      <c r="J10" s="17">
        <v>0</v>
      </c>
      <c r="K10" s="17">
        <v>0</v>
      </c>
      <c r="L10" s="17">
        <v>0</v>
      </c>
      <c r="M10" s="17"/>
      <c r="N10" s="17">
        <v>0</v>
      </c>
      <c r="O10" s="17">
        <v>2.1740656636099801E-3</v>
      </c>
      <c r="P10" s="17">
        <v>2.1048122597771401E-3</v>
      </c>
      <c r="Q10" s="17">
        <v>0</v>
      </c>
      <c r="R10" s="17">
        <v>3.2133218726946799E-2</v>
      </c>
    </row>
    <row r="11" spans="2:18" x14ac:dyDescent="0.3">
      <c r="B11" s="18" t="s">
        <v>132</v>
      </c>
      <c r="C11" s="17">
        <v>1.91090830605821E-3</v>
      </c>
      <c r="D11" s="17">
        <v>2.9265321596658499E-3</v>
      </c>
      <c r="E11" s="17">
        <v>9.1818665904212402E-4</v>
      </c>
      <c r="F11" s="17"/>
      <c r="G11" s="17">
        <v>6.8849229919498598E-3</v>
      </c>
      <c r="H11" s="17">
        <v>2.7247303543019201E-3</v>
      </c>
      <c r="I11" s="17">
        <v>0</v>
      </c>
      <c r="J11" s="17">
        <v>0</v>
      </c>
      <c r="K11" s="17">
        <v>0</v>
      </c>
      <c r="L11" s="17">
        <v>2.3560829769404398E-3</v>
      </c>
      <c r="M11" s="17"/>
      <c r="N11" s="17">
        <v>4.3353524684557202E-3</v>
      </c>
      <c r="O11" s="17">
        <v>2.1121333831709498E-3</v>
      </c>
      <c r="P11" s="17">
        <v>0</v>
      </c>
      <c r="Q11" s="17">
        <v>0</v>
      </c>
      <c r="R11" s="17">
        <v>0</v>
      </c>
    </row>
    <row r="12" spans="2:18" x14ac:dyDescent="0.3">
      <c r="B12" s="18" t="s">
        <v>133</v>
      </c>
      <c r="C12" s="17">
        <v>1.46829461887954E-3</v>
      </c>
      <c r="D12" s="17">
        <v>2.01682448379538E-3</v>
      </c>
      <c r="E12" s="17">
        <v>9.3213404230142098E-4</v>
      </c>
      <c r="F12" s="17"/>
      <c r="G12" s="17">
        <v>6.7170442161745697E-3</v>
      </c>
      <c r="H12" s="17">
        <v>0</v>
      </c>
      <c r="I12" s="17">
        <v>3.1611802514165898E-3</v>
      </c>
      <c r="J12" s="17">
        <v>0</v>
      </c>
      <c r="K12" s="17">
        <v>0</v>
      </c>
      <c r="L12" s="17">
        <v>0</v>
      </c>
      <c r="M12" s="17"/>
      <c r="N12" s="17">
        <v>2.21396146950257E-3</v>
      </c>
      <c r="O12" s="17">
        <v>0</v>
      </c>
      <c r="P12" s="17">
        <v>0</v>
      </c>
      <c r="Q12" s="17">
        <v>4.2727538143612197E-3</v>
      </c>
      <c r="R12" s="17">
        <v>0</v>
      </c>
    </row>
    <row r="13" spans="2:18" x14ac:dyDescent="0.3">
      <c r="B13" s="18" t="s">
        <v>134</v>
      </c>
      <c r="C13" s="17">
        <v>1.9670298545623002E-3</v>
      </c>
      <c r="D13" s="17">
        <v>2.0582636844839199E-3</v>
      </c>
      <c r="E13" s="17">
        <v>1.8778533375066399E-3</v>
      </c>
      <c r="F13" s="17"/>
      <c r="G13" s="17">
        <v>3.4054082563289801E-3</v>
      </c>
      <c r="H13" s="17">
        <v>5.9589626552046604E-3</v>
      </c>
      <c r="I13" s="17">
        <v>2.8194087531005999E-3</v>
      </c>
      <c r="J13" s="17">
        <v>0</v>
      </c>
      <c r="K13" s="17">
        <v>0</v>
      </c>
      <c r="L13" s="17">
        <v>0</v>
      </c>
      <c r="M13" s="17"/>
      <c r="N13" s="17">
        <v>0</v>
      </c>
      <c r="O13" s="17">
        <v>4.0189700846055502E-3</v>
      </c>
      <c r="P13" s="17">
        <v>2.01071568226359E-3</v>
      </c>
      <c r="Q13" s="17">
        <v>3.8108043660767701E-3</v>
      </c>
      <c r="R13" s="17">
        <v>0</v>
      </c>
    </row>
    <row r="14" spans="2:18" x14ac:dyDescent="0.3">
      <c r="B14" s="18" t="s">
        <v>135</v>
      </c>
      <c r="C14" s="17">
        <v>9.7078391213863602E-4</v>
      </c>
      <c r="D14" s="17">
        <v>0</v>
      </c>
      <c r="E14" s="17">
        <v>1.9196767534516101E-3</v>
      </c>
      <c r="F14" s="17"/>
      <c r="G14" s="17">
        <v>0</v>
      </c>
      <c r="H14" s="17">
        <v>5.6966646912884403E-3</v>
      </c>
      <c r="I14" s="17">
        <v>0</v>
      </c>
      <c r="J14" s="17">
        <v>0</v>
      </c>
      <c r="K14" s="17">
        <v>0</v>
      </c>
      <c r="L14" s="17">
        <v>0</v>
      </c>
      <c r="M14" s="17"/>
      <c r="N14" s="17">
        <v>0</v>
      </c>
      <c r="O14" s="17">
        <v>0</v>
      </c>
      <c r="P14" s="17">
        <v>0</v>
      </c>
      <c r="Q14" s="17">
        <v>3.9434059275555598E-3</v>
      </c>
      <c r="R14" s="17">
        <v>0</v>
      </c>
    </row>
    <row r="15" spans="2:18" x14ac:dyDescent="0.3">
      <c r="B15" s="18" t="s">
        <v>136</v>
      </c>
      <c r="C15" s="17">
        <v>2.8483129151290502E-3</v>
      </c>
      <c r="D15" s="17">
        <v>3.7375162839904498E-3</v>
      </c>
      <c r="E15" s="17">
        <v>1.97916098478322E-3</v>
      </c>
      <c r="F15" s="17"/>
      <c r="G15" s="17">
        <v>9.8698027420611595E-3</v>
      </c>
      <c r="H15" s="17">
        <v>0</v>
      </c>
      <c r="I15" s="17">
        <v>5.8788374614466401E-3</v>
      </c>
      <c r="J15" s="17">
        <v>0</v>
      </c>
      <c r="K15" s="17">
        <v>0</v>
      </c>
      <c r="L15" s="17">
        <v>2.2966227220358299E-3</v>
      </c>
      <c r="M15" s="17"/>
      <c r="N15" s="17">
        <v>4.7008112174878403E-3</v>
      </c>
      <c r="O15" s="17">
        <v>2.0063236527098701E-3</v>
      </c>
      <c r="P15" s="17">
        <v>1.68850598472523E-3</v>
      </c>
      <c r="Q15" s="17">
        <v>3.48084766508436E-3</v>
      </c>
      <c r="R15" s="17">
        <v>0</v>
      </c>
    </row>
    <row r="16" spans="2:18" x14ac:dyDescent="0.3">
      <c r="B16" s="18" t="s">
        <v>137</v>
      </c>
      <c r="C16" s="17">
        <v>2.4708376101498998E-3</v>
      </c>
      <c r="D16" s="17">
        <v>1.07885209900702E-3</v>
      </c>
      <c r="E16" s="17">
        <v>3.8314340005711702E-3</v>
      </c>
      <c r="F16" s="17"/>
      <c r="G16" s="17">
        <v>6.6677830287833898E-3</v>
      </c>
      <c r="H16" s="17">
        <v>0</v>
      </c>
      <c r="I16" s="17">
        <v>6.2356788693664596E-3</v>
      </c>
      <c r="J16" s="17">
        <v>0</v>
      </c>
      <c r="K16" s="17">
        <v>0</v>
      </c>
      <c r="L16" s="17">
        <v>2.3212509307090502E-3</v>
      </c>
      <c r="M16" s="17"/>
      <c r="N16" s="17">
        <v>4.7186181234275103E-3</v>
      </c>
      <c r="O16" s="17">
        <v>0</v>
      </c>
      <c r="P16" s="17">
        <v>0</v>
      </c>
      <c r="Q16" s="17">
        <v>7.78233404410419E-3</v>
      </c>
      <c r="R16" s="17">
        <v>0</v>
      </c>
    </row>
    <row r="17" spans="2:18" x14ac:dyDescent="0.3">
      <c r="B17" s="18" t="s">
        <v>138</v>
      </c>
      <c r="C17" s="17">
        <v>3.9200003389967999E-2</v>
      </c>
      <c r="D17" s="17">
        <v>3.0142898375527E-2</v>
      </c>
      <c r="E17" s="17">
        <v>4.8052871678946701E-2</v>
      </c>
      <c r="F17" s="17"/>
      <c r="G17" s="17">
        <v>3.7756665023535203E-2</v>
      </c>
      <c r="H17" s="17">
        <v>4.78466037256918E-2</v>
      </c>
      <c r="I17" s="17">
        <v>3.8881738389739601E-2</v>
      </c>
      <c r="J17" s="17">
        <v>2.8715351484052201E-2</v>
      </c>
      <c r="K17" s="17">
        <v>3.8835173958110397E-2</v>
      </c>
      <c r="L17" s="17">
        <v>4.2172003828951601E-2</v>
      </c>
      <c r="M17" s="17"/>
      <c r="N17" s="17">
        <v>5.8935555570074599E-2</v>
      </c>
      <c r="O17" s="17">
        <v>2.7475212776563999E-2</v>
      </c>
      <c r="P17" s="17">
        <v>2.6305386416891299E-2</v>
      </c>
      <c r="Q17" s="17">
        <v>4.86924009207991E-2</v>
      </c>
      <c r="R17" s="17">
        <v>3.0744269679253401E-2</v>
      </c>
    </row>
    <row r="18" spans="2:18" x14ac:dyDescent="0.3">
      <c r="B18" s="18" t="s">
        <v>139</v>
      </c>
      <c r="C18" s="17">
        <v>6.2295672589753499E-3</v>
      </c>
      <c r="D18" s="17">
        <v>5.8594131174826598E-3</v>
      </c>
      <c r="E18" s="17">
        <v>6.59137446514442E-3</v>
      </c>
      <c r="F18" s="17"/>
      <c r="G18" s="17">
        <v>1.33045494935071E-2</v>
      </c>
      <c r="H18" s="17">
        <v>2.8134604270425899E-3</v>
      </c>
      <c r="I18" s="17">
        <v>8.7797184964539393E-3</v>
      </c>
      <c r="J18" s="17">
        <v>5.4924934801697098E-3</v>
      </c>
      <c r="K18" s="17">
        <v>6.9416109148658402E-3</v>
      </c>
      <c r="L18" s="17">
        <v>2.3790765739867201E-3</v>
      </c>
      <c r="M18" s="17"/>
      <c r="N18" s="17">
        <v>1.1358092115682001E-2</v>
      </c>
      <c r="O18" s="17">
        <v>1.22100703393263E-2</v>
      </c>
      <c r="P18" s="17">
        <v>1.7661190897899999E-3</v>
      </c>
      <c r="Q18" s="17">
        <v>0</v>
      </c>
      <c r="R18" s="17">
        <v>0</v>
      </c>
    </row>
    <row r="19" spans="2:18" x14ac:dyDescent="0.3">
      <c r="B19" s="18" t="s">
        <v>140</v>
      </c>
      <c r="C19" s="17">
        <v>5.3341117165551805E-4</v>
      </c>
      <c r="D19" s="17">
        <v>1.0791282025498399E-3</v>
      </c>
      <c r="E19" s="17">
        <v>0</v>
      </c>
      <c r="F19" s="17"/>
      <c r="G19" s="17">
        <v>0</v>
      </c>
      <c r="H19" s="17">
        <v>0</v>
      </c>
      <c r="I19" s="17">
        <v>3.1331268201642902E-3</v>
      </c>
      <c r="J19" s="17">
        <v>0</v>
      </c>
      <c r="K19" s="17">
        <v>0</v>
      </c>
      <c r="L19" s="17">
        <v>0</v>
      </c>
      <c r="M19" s="17"/>
      <c r="N19" s="17">
        <v>0</v>
      </c>
      <c r="O19" s="17">
        <v>0</v>
      </c>
      <c r="P19" s="17">
        <v>1.9648950923264901E-3</v>
      </c>
      <c r="Q19" s="17">
        <v>0</v>
      </c>
      <c r="R19" s="17">
        <v>0</v>
      </c>
    </row>
    <row r="20" spans="2:18" x14ac:dyDescent="0.3">
      <c r="B20" s="18" t="s">
        <v>141</v>
      </c>
      <c r="C20" s="17">
        <v>0</v>
      </c>
      <c r="D20" s="17">
        <v>0</v>
      </c>
      <c r="E20" s="17">
        <v>0</v>
      </c>
      <c r="F20" s="17"/>
      <c r="G20" s="17">
        <v>0</v>
      </c>
      <c r="H20" s="17">
        <v>0</v>
      </c>
      <c r="I20" s="17">
        <v>0</v>
      </c>
      <c r="J20" s="17">
        <v>0</v>
      </c>
      <c r="K20" s="17">
        <v>0</v>
      </c>
      <c r="L20" s="17">
        <v>0</v>
      </c>
      <c r="M20" s="17"/>
      <c r="N20" s="17">
        <v>0</v>
      </c>
      <c r="O20" s="17">
        <v>0</v>
      </c>
      <c r="P20" s="17">
        <v>0</v>
      </c>
      <c r="Q20" s="17">
        <v>0</v>
      </c>
      <c r="R20" s="17">
        <v>0</v>
      </c>
    </row>
    <row r="21" spans="2:18" x14ac:dyDescent="0.3">
      <c r="B21" s="18" t="s">
        <v>142</v>
      </c>
      <c r="C21" s="17">
        <v>0</v>
      </c>
      <c r="D21" s="17">
        <v>0</v>
      </c>
      <c r="E21" s="17">
        <v>0</v>
      </c>
      <c r="F21" s="17"/>
      <c r="G21" s="17">
        <v>0</v>
      </c>
      <c r="H21" s="17">
        <v>0</v>
      </c>
      <c r="I21" s="17">
        <v>0</v>
      </c>
      <c r="J21" s="17">
        <v>0</v>
      </c>
      <c r="K21" s="17">
        <v>0</v>
      </c>
      <c r="L21" s="17">
        <v>0</v>
      </c>
      <c r="M21" s="17"/>
      <c r="N21" s="17">
        <v>0</v>
      </c>
      <c r="O21" s="17">
        <v>0</v>
      </c>
      <c r="P21" s="17">
        <v>0</v>
      </c>
      <c r="Q21" s="17">
        <v>0</v>
      </c>
      <c r="R21" s="17">
        <v>0</v>
      </c>
    </row>
    <row r="22" spans="2:18" x14ac:dyDescent="0.3">
      <c r="B22" s="18" t="s">
        <v>143</v>
      </c>
      <c r="C22" s="17">
        <v>9.7267146023889998E-4</v>
      </c>
      <c r="D22" s="17">
        <v>0</v>
      </c>
      <c r="E22" s="17">
        <v>1.9234092856493499E-3</v>
      </c>
      <c r="F22" s="17"/>
      <c r="G22" s="17">
        <v>3.3074164344932301E-3</v>
      </c>
      <c r="H22" s="17">
        <v>0</v>
      </c>
      <c r="I22" s="17">
        <v>0</v>
      </c>
      <c r="J22" s="17">
        <v>3.0143210113425501E-3</v>
      </c>
      <c r="K22" s="17">
        <v>0</v>
      </c>
      <c r="L22" s="17">
        <v>0</v>
      </c>
      <c r="M22" s="17"/>
      <c r="N22" s="17">
        <v>0</v>
      </c>
      <c r="O22" s="17">
        <v>2.1978198399275999E-3</v>
      </c>
      <c r="P22" s="17">
        <v>1.6870230853869299E-3</v>
      </c>
      <c r="Q22" s="17">
        <v>0</v>
      </c>
      <c r="R22" s="17">
        <v>0</v>
      </c>
    </row>
    <row r="23" spans="2:18" x14ac:dyDescent="0.3">
      <c r="B23" s="18" t="s">
        <v>144</v>
      </c>
      <c r="C23" s="17">
        <v>0</v>
      </c>
      <c r="D23" s="17">
        <v>0</v>
      </c>
      <c r="E23" s="17">
        <v>0</v>
      </c>
      <c r="F23" s="17"/>
      <c r="G23" s="17">
        <v>0</v>
      </c>
      <c r="H23" s="17">
        <v>0</v>
      </c>
      <c r="I23" s="17">
        <v>0</v>
      </c>
      <c r="J23" s="17">
        <v>0</v>
      </c>
      <c r="K23" s="17">
        <v>0</v>
      </c>
      <c r="L23" s="17">
        <v>0</v>
      </c>
      <c r="M23" s="17"/>
      <c r="N23" s="17">
        <v>0</v>
      </c>
      <c r="O23" s="17">
        <v>0</v>
      </c>
      <c r="P23" s="17">
        <v>0</v>
      </c>
      <c r="Q23" s="17">
        <v>0</v>
      </c>
      <c r="R23" s="17">
        <v>0</v>
      </c>
    </row>
    <row r="24" spans="2:18" x14ac:dyDescent="0.3">
      <c r="B24" s="18" t="s">
        <v>145</v>
      </c>
      <c r="C24" s="17">
        <v>0</v>
      </c>
      <c r="D24" s="17">
        <v>0</v>
      </c>
      <c r="E24" s="17">
        <v>0</v>
      </c>
      <c r="F24" s="17"/>
      <c r="G24" s="17">
        <v>0</v>
      </c>
      <c r="H24" s="17">
        <v>0</v>
      </c>
      <c r="I24" s="17">
        <v>0</v>
      </c>
      <c r="J24" s="17">
        <v>0</v>
      </c>
      <c r="K24" s="17">
        <v>0</v>
      </c>
      <c r="L24" s="17">
        <v>0</v>
      </c>
      <c r="M24" s="17"/>
      <c r="N24" s="17">
        <v>0</v>
      </c>
      <c r="O24" s="17">
        <v>0</v>
      </c>
      <c r="P24" s="17">
        <v>0</v>
      </c>
      <c r="Q24" s="17">
        <v>0</v>
      </c>
      <c r="R24" s="17">
        <v>0</v>
      </c>
    </row>
    <row r="25" spans="2:18" x14ac:dyDescent="0.3">
      <c r="B25" s="18" t="s">
        <v>146</v>
      </c>
      <c r="C25" s="17">
        <v>6.9392430843587503E-3</v>
      </c>
      <c r="D25" s="17">
        <v>7.2325000134176101E-3</v>
      </c>
      <c r="E25" s="17">
        <v>6.6525990669106701E-3</v>
      </c>
      <c r="F25" s="17"/>
      <c r="G25" s="17">
        <v>1.3363300078313E-2</v>
      </c>
      <c r="H25" s="17">
        <v>1.23623792523556E-2</v>
      </c>
      <c r="I25" s="17">
        <v>0</v>
      </c>
      <c r="J25" s="17">
        <v>2.88064429790179E-3</v>
      </c>
      <c r="K25" s="17">
        <v>1.07171848725426E-2</v>
      </c>
      <c r="L25" s="17">
        <v>4.6885901405953898E-3</v>
      </c>
      <c r="M25" s="17"/>
      <c r="N25" s="17">
        <v>8.9358553971578703E-3</v>
      </c>
      <c r="O25" s="17">
        <v>8.3475686990311798E-3</v>
      </c>
      <c r="P25" s="17">
        <v>7.6443073779591496E-3</v>
      </c>
      <c r="Q25" s="17">
        <v>4.0193139459271101E-3</v>
      </c>
      <c r="R25" s="17">
        <v>0</v>
      </c>
    </row>
    <row r="26" spans="2:18" x14ac:dyDescent="0.3">
      <c r="B26" s="18" t="s">
        <v>147</v>
      </c>
      <c r="C26" s="17">
        <v>0</v>
      </c>
      <c r="D26" s="17">
        <v>0</v>
      </c>
      <c r="E26" s="17">
        <v>0</v>
      </c>
      <c r="F26" s="17"/>
      <c r="G26" s="17">
        <v>0</v>
      </c>
      <c r="H26" s="17">
        <v>0</v>
      </c>
      <c r="I26" s="17">
        <v>0</v>
      </c>
      <c r="J26" s="17">
        <v>0</v>
      </c>
      <c r="K26" s="17">
        <v>0</v>
      </c>
      <c r="L26" s="17">
        <v>0</v>
      </c>
      <c r="M26" s="17"/>
      <c r="N26" s="17">
        <v>0</v>
      </c>
      <c r="O26" s="17">
        <v>0</v>
      </c>
      <c r="P26" s="17">
        <v>0</v>
      </c>
      <c r="Q26" s="17">
        <v>0</v>
      </c>
      <c r="R26" s="17">
        <v>0</v>
      </c>
    </row>
    <row r="27" spans="2:18" x14ac:dyDescent="0.3">
      <c r="B27" s="18" t="s">
        <v>148</v>
      </c>
      <c r="C27" s="17">
        <v>4.6768063691978698E-4</v>
      </c>
      <c r="D27" s="17">
        <v>0</v>
      </c>
      <c r="E27" s="17">
        <v>9.2481512673249402E-4</v>
      </c>
      <c r="F27" s="17"/>
      <c r="G27" s="17">
        <v>0</v>
      </c>
      <c r="H27" s="17">
        <v>0</v>
      </c>
      <c r="I27" s="17">
        <v>0</v>
      </c>
      <c r="J27" s="17">
        <v>0</v>
      </c>
      <c r="K27" s="17">
        <v>0</v>
      </c>
      <c r="L27" s="17">
        <v>2.2340549347823501E-3</v>
      </c>
      <c r="M27" s="17"/>
      <c r="N27" s="17">
        <v>0</v>
      </c>
      <c r="O27" s="17">
        <v>0</v>
      </c>
      <c r="P27" s="17">
        <v>1.7227674205017899E-3</v>
      </c>
      <c r="Q27" s="17">
        <v>0</v>
      </c>
      <c r="R27" s="17">
        <v>0</v>
      </c>
    </row>
    <row r="28" spans="2:18" x14ac:dyDescent="0.3">
      <c r="B28" s="18" t="s">
        <v>149</v>
      </c>
      <c r="C28" s="17">
        <v>0</v>
      </c>
      <c r="D28" s="17">
        <v>0</v>
      </c>
      <c r="E28" s="17">
        <v>0</v>
      </c>
      <c r="F28" s="17"/>
      <c r="G28" s="17">
        <v>0</v>
      </c>
      <c r="H28" s="17">
        <v>0</v>
      </c>
      <c r="I28" s="17">
        <v>0</v>
      </c>
      <c r="J28" s="17">
        <v>0</v>
      </c>
      <c r="K28" s="17">
        <v>0</v>
      </c>
      <c r="L28" s="17">
        <v>0</v>
      </c>
      <c r="M28" s="17"/>
      <c r="N28" s="17">
        <v>0</v>
      </c>
      <c r="O28" s="17">
        <v>0</v>
      </c>
      <c r="P28" s="17">
        <v>0</v>
      </c>
      <c r="Q28" s="17">
        <v>0</v>
      </c>
      <c r="R28" s="17">
        <v>0</v>
      </c>
    </row>
    <row r="29" spans="2:18" x14ac:dyDescent="0.3">
      <c r="B29" s="18" t="s">
        <v>150</v>
      </c>
      <c r="C29" s="17">
        <v>0</v>
      </c>
      <c r="D29" s="17">
        <v>0</v>
      </c>
      <c r="E29" s="17">
        <v>0</v>
      </c>
      <c r="F29" s="17"/>
      <c r="G29" s="17">
        <v>0</v>
      </c>
      <c r="H29" s="17">
        <v>0</v>
      </c>
      <c r="I29" s="17">
        <v>0</v>
      </c>
      <c r="J29" s="17">
        <v>0</v>
      </c>
      <c r="K29" s="17">
        <v>0</v>
      </c>
      <c r="L29" s="17">
        <v>0</v>
      </c>
      <c r="M29" s="17"/>
      <c r="N29" s="17">
        <v>0</v>
      </c>
      <c r="O29" s="17">
        <v>0</v>
      </c>
      <c r="P29" s="17">
        <v>0</v>
      </c>
      <c r="Q29" s="17">
        <v>0</v>
      </c>
      <c r="R29" s="17">
        <v>0</v>
      </c>
    </row>
    <row r="30" spans="2:18" x14ac:dyDescent="0.3">
      <c r="B30" s="18" t="s">
        <v>151</v>
      </c>
      <c r="C30" s="17">
        <v>0</v>
      </c>
      <c r="D30" s="17">
        <v>0</v>
      </c>
      <c r="E30" s="17">
        <v>0</v>
      </c>
      <c r="F30" s="17"/>
      <c r="G30" s="17">
        <v>0</v>
      </c>
      <c r="H30" s="17">
        <v>0</v>
      </c>
      <c r="I30" s="17">
        <v>0</v>
      </c>
      <c r="J30" s="17">
        <v>0</v>
      </c>
      <c r="K30" s="17">
        <v>0</v>
      </c>
      <c r="L30" s="17">
        <v>0</v>
      </c>
      <c r="M30" s="17"/>
      <c r="N30" s="17">
        <v>0</v>
      </c>
      <c r="O30" s="17">
        <v>0</v>
      </c>
      <c r="P30" s="17">
        <v>0</v>
      </c>
      <c r="Q30" s="17">
        <v>0</v>
      </c>
      <c r="R30" s="17">
        <v>0</v>
      </c>
    </row>
    <row r="31" spans="2:18" x14ac:dyDescent="0.3">
      <c r="B31" s="18" t="s">
        <v>152</v>
      </c>
      <c r="C31" s="17">
        <v>0</v>
      </c>
      <c r="D31" s="17">
        <v>0</v>
      </c>
      <c r="E31" s="17">
        <v>0</v>
      </c>
      <c r="F31" s="17"/>
      <c r="G31" s="17">
        <v>0</v>
      </c>
      <c r="H31" s="17">
        <v>0</v>
      </c>
      <c r="I31" s="17">
        <v>0</v>
      </c>
      <c r="J31" s="17">
        <v>0</v>
      </c>
      <c r="K31" s="17">
        <v>0</v>
      </c>
      <c r="L31" s="17">
        <v>0</v>
      </c>
      <c r="M31" s="17"/>
      <c r="N31" s="17">
        <v>0</v>
      </c>
      <c r="O31" s="17">
        <v>0</v>
      </c>
      <c r="P31" s="17">
        <v>0</v>
      </c>
      <c r="Q31" s="17">
        <v>0</v>
      </c>
      <c r="R31" s="17">
        <v>0</v>
      </c>
    </row>
    <row r="32" spans="2:18" x14ac:dyDescent="0.3">
      <c r="B32" s="18" t="s">
        <v>153</v>
      </c>
      <c r="C32" s="17">
        <v>0</v>
      </c>
      <c r="D32" s="17">
        <v>0</v>
      </c>
      <c r="E32" s="17">
        <v>0</v>
      </c>
      <c r="F32" s="17"/>
      <c r="G32" s="17">
        <v>0</v>
      </c>
      <c r="H32" s="17">
        <v>0</v>
      </c>
      <c r="I32" s="17">
        <v>0</v>
      </c>
      <c r="J32" s="17">
        <v>0</v>
      </c>
      <c r="K32" s="17">
        <v>0</v>
      </c>
      <c r="L32" s="17">
        <v>0</v>
      </c>
      <c r="M32" s="17"/>
      <c r="N32" s="17">
        <v>0</v>
      </c>
      <c r="O32" s="17">
        <v>0</v>
      </c>
      <c r="P32" s="17">
        <v>0</v>
      </c>
      <c r="Q32" s="17">
        <v>0</v>
      </c>
      <c r="R32" s="17">
        <v>0</v>
      </c>
    </row>
    <row r="33" spans="2:18" x14ac:dyDescent="0.3">
      <c r="B33" s="18" t="s">
        <v>154</v>
      </c>
      <c r="C33" s="17">
        <v>4.6984900473313402E-4</v>
      </c>
      <c r="D33" s="17">
        <v>9.5053748194637105E-4</v>
      </c>
      <c r="E33" s="17">
        <v>0</v>
      </c>
      <c r="F33" s="17"/>
      <c r="G33" s="17">
        <v>3.3931528724676502E-3</v>
      </c>
      <c r="H33" s="17">
        <v>0</v>
      </c>
      <c r="I33" s="17">
        <v>0</v>
      </c>
      <c r="J33" s="17">
        <v>0</v>
      </c>
      <c r="K33" s="17">
        <v>0</v>
      </c>
      <c r="L33" s="17">
        <v>0</v>
      </c>
      <c r="M33" s="17"/>
      <c r="N33" s="17">
        <v>2.2067621976666701E-3</v>
      </c>
      <c r="O33" s="17">
        <v>0</v>
      </c>
      <c r="P33" s="17">
        <v>0</v>
      </c>
      <c r="Q33" s="17">
        <v>0</v>
      </c>
      <c r="R33" s="17">
        <v>0</v>
      </c>
    </row>
    <row r="34" spans="2:18" x14ac:dyDescent="0.3">
      <c r="B34" s="18" t="s">
        <v>155</v>
      </c>
      <c r="C34" s="17">
        <v>0</v>
      </c>
      <c r="D34" s="17">
        <v>0</v>
      </c>
      <c r="E34" s="17">
        <v>0</v>
      </c>
      <c r="F34" s="17"/>
      <c r="G34" s="17">
        <v>0</v>
      </c>
      <c r="H34" s="17">
        <v>0</v>
      </c>
      <c r="I34" s="17">
        <v>0</v>
      </c>
      <c r="J34" s="17">
        <v>0</v>
      </c>
      <c r="K34" s="17">
        <v>0</v>
      </c>
      <c r="L34" s="17">
        <v>0</v>
      </c>
      <c r="M34" s="17"/>
      <c r="N34" s="17">
        <v>0</v>
      </c>
      <c r="O34" s="17">
        <v>0</v>
      </c>
      <c r="P34" s="17">
        <v>0</v>
      </c>
      <c r="Q34" s="17">
        <v>0</v>
      </c>
      <c r="R34" s="17">
        <v>0</v>
      </c>
    </row>
    <row r="35" spans="2:18" x14ac:dyDescent="0.3">
      <c r="B35" s="18" t="s">
        <v>156</v>
      </c>
      <c r="C35" s="17">
        <v>9.8752480836195792E-4</v>
      </c>
      <c r="D35" s="17">
        <v>1.99783193162897E-3</v>
      </c>
      <c r="E35" s="17">
        <v>0</v>
      </c>
      <c r="F35" s="17"/>
      <c r="G35" s="17">
        <v>0</v>
      </c>
      <c r="H35" s="17">
        <v>0</v>
      </c>
      <c r="I35" s="17">
        <v>0</v>
      </c>
      <c r="J35" s="17">
        <v>2.9259361763182301E-3</v>
      </c>
      <c r="K35" s="17">
        <v>3.4659108588152099E-3</v>
      </c>
      <c r="L35" s="17">
        <v>0</v>
      </c>
      <c r="M35" s="17"/>
      <c r="N35" s="17">
        <v>0</v>
      </c>
      <c r="O35" s="17">
        <v>2.13337615817167E-3</v>
      </c>
      <c r="P35" s="17">
        <v>0</v>
      </c>
      <c r="Q35" s="17">
        <v>0</v>
      </c>
      <c r="R35" s="17">
        <v>2.8021951495398201E-2</v>
      </c>
    </row>
    <row r="36" spans="2:18" x14ac:dyDescent="0.3">
      <c r="B36" s="18" t="s">
        <v>157</v>
      </c>
      <c r="C36" s="17">
        <v>0</v>
      </c>
      <c r="D36" s="17">
        <v>0</v>
      </c>
      <c r="E36" s="17">
        <v>0</v>
      </c>
      <c r="F36" s="17"/>
      <c r="G36" s="17">
        <v>0</v>
      </c>
      <c r="H36" s="17">
        <v>0</v>
      </c>
      <c r="I36" s="17">
        <v>0</v>
      </c>
      <c r="J36" s="17">
        <v>0</v>
      </c>
      <c r="K36" s="17">
        <v>0</v>
      </c>
      <c r="L36" s="17">
        <v>0</v>
      </c>
      <c r="M36" s="17"/>
      <c r="N36" s="17">
        <v>0</v>
      </c>
      <c r="O36" s="17">
        <v>0</v>
      </c>
      <c r="P36" s="17">
        <v>0</v>
      </c>
      <c r="Q36" s="17">
        <v>0</v>
      </c>
      <c r="R36" s="17">
        <v>0</v>
      </c>
    </row>
    <row r="37" spans="2:18" x14ac:dyDescent="0.3">
      <c r="B37" s="18" t="s">
        <v>158</v>
      </c>
      <c r="C37" s="17">
        <v>0</v>
      </c>
      <c r="D37" s="17">
        <v>0</v>
      </c>
      <c r="E37" s="17">
        <v>0</v>
      </c>
      <c r="F37" s="17"/>
      <c r="G37" s="17">
        <v>0</v>
      </c>
      <c r="H37" s="17">
        <v>0</v>
      </c>
      <c r="I37" s="17">
        <v>0</v>
      </c>
      <c r="J37" s="17">
        <v>0</v>
      </c>
      <c r="K37" s="17">
        <v>0</v>
      </c>
      <c r="L37" s="17">
        <v>0</v>
      </c>
      <c r="M37" s="17"/>
      <c r="N37" s="17">
        <v>0</v>
      </c>
      <c r="O37" s="17">
        <v>0</v>
      </c>
      <c r="P37" s="17">
        <v>0</v>
      </c>
      <c r="Q37" s="17">
        <v>0</v>
      </c>
      <c r="R37" s="17">
        <v>0</v>
      </c>
    </row>
    <row r="38" spans="2:18" x14ac:dyDescent="0.3">
      <c r="B38" s="18" t="s">
        <v>159</v>
      </c>
      <c r="C38" s="17">
        <v>0</v>
      </c>
      <c r="D38" s="17">
        <v>0</v>
      </c>
      <c r="E38" s="17">
        <v>0</v>
      </c>
      <c r="F38" s="17"/>
      <c r="G38" s="17">
        <v>0</v>
      </c>
      <c r="H38" s="17">
        <v>0</v>
      </c>
      <c r="I38" s="17">
        <v>0</v>
      </c>
      <c r="J38" s="17">
        <v>0</v>
      </c>
      <c r="K38" s="17">
        <v>0</v>
      </c>
      <c r="L38" s="17">
        <v>0</v>
      </c>
      <c r="M38" s="17"/>
      <c r="N38" s="17">
        <v>0</v>
      </c>
      <c r="O38" s="17">
        <v>0</v>
      </c>
      <c r="P38" s="17">
        <v>0</v>
      </c>
      <c r="Q38" s="17">
        <v>0</v>
      </c>
      <c r="R38" s="17">
        <v>0</v>
      </c>
    </row>
    <row r="39" spans="2:18" x14ac:dyDescent="0.3">
      <c r="B39" s="18" t="s">
        <v>160</v>
      </c>
      <c r="C39" s="17">
        <v>0</v>
      </c>
      <c r="D39" s="17">
        <v>0</v>
      </c>
      <c r="E39" s="17">
        <v>0</v>
      </c>
      <c r="F39" s="17"/>
      <c r="G39" s="17">
        <v>0</v>
      </c>
      <c r="H39" s="17">
        <v>0</v>
      </c>
      <c r="I39" s="17">
        <v>0</v>
      </c>
      <c r="J39" s="17">
        <v>0</v>
      </c>
      <c r="K39" s="17">
        <v>0</v>
      </c>
      <c r="L39" s="17">
        <v>0</v>
      </c>
      <c r="M39" s="17"/>
      <c r="N39" s="17">
        <v>0</v>
      </c>
      <c r="O39" s="17">
        <v>0</v>
      </c>
      <c r="P39" s="17">
        <v>0</v>
      </c>
      <c r="Q39" s="17">
        <v>0</v>
      </c>
      <c r="R39" s="17">
        <v>0</v>
      </c>
    </row>
    <row r="40" spans="2:18" x14ac:dyDescent="0.3">
      <c r="B40" s="18" t="s">
        <v>161</v>
      </c>
      <c r="C40" s="17">
        <v>2.1682476212154699E-2</v>
      </c>
      <c r="D40" s="17">
        <v>1.4393624389552301E-2</v>
      </c>
      <c r="E40" s="17">
        <v>2.8806965224979102E-2</v>
      </c>
      <c r="F40" s="17"/>
      <c r="G40" s="17">
        <v>6.9906516631836396E-3</v>
      </c>
      <c r="H40" s="17">
        <v>3.0390990156984699E-2</v>
      </c>
      <c r="I40" s="17">
        <v>1.7989263373770301E-2</v>
      </c>
      <c r="J40" s="17">
        <v>1.46100542371738E-2</v>
      </c>
      <c r="K40" s="17">
        <v>2.23156779326757E-2</v>
      </c>
      <c r="L40" s="17">
        <v>3.2657697429033801E-2</v>
      </c>
      <c r="M40" s="17"/>
      <c r="N40" s="17">
        <v>1.16276133111056E-2</v>
      </c>
      <c r="O40" s="17">
        <v>1.3278241080249401E-2</v>
      </c>
      <c r="P40" s="17">
        <v>2.04808121787593E-2</v>
      </c>
      <c r="Q40" s="17">
        <v>3.2705022098622701E-2</v>
      </c>
      <c r="R40" s="17">
        <v>2.9934737369577798E-2</v>
      </c>
    </row>
    <row r="41" spans="2:18" x14ac:dyDescent="0.3">
      <c r="B41" s="18" t="s">
        <v>162</v>
      </c>
      <c r="C41" s="17">
        <v>0</v>
      </c>
      <c r="D41" s="17">
        <v>0</v>
      </c>
      <c r="E41" s="17">
        <v>0</v>
      </c>
      <c r="F41" s="17"/>
      <c r="G41" s="17">
        <v>0</v>
      </c>
      <c r="H41" s="17">
        <v>0</v>
      </c>
      <c r="I41" s="17">
        <v>0</v>
      </c>
      <c r="J41" s="17">
        <v>0</v>
      </c>
      <c r="K41" s="17">
        <v>0</v>
      </c>
      <c r="L41" s="17">
        <v>0</v>
      </c>
      <c r="M41" s="17"/>
      <c r="N41" s="17">
        <v>0</v>
      </c>
      <c r="O41" s="17">
        <v>0</v>
      </c>
      <c r="P41" s="17">
        <v>0</v>
      </c>
      <c r="Q41" s="17">
        <v>0</v>
      </c>
      <c r="R41" s="17">
        <v>0</v>
      </c>
    </row>
    <row r="42" spans="2:18" x14ac:dyDescent="0.3">
      <c r="B42" s="18" t="s">
        <v>163</v>
      </c>
      <c r="C42" s="17">
        <v>4.64717343211629E-4</v>
      </c>
      <c r="D42" s="17">
        <v>0</v>
      </c>
      <c r="E42" s="17">
        <v>9.1895536126453397E-4</v>
      </c>
      <c r="F42" s="17"/>
      <c r="G42" s="17">
        <v>3.35609306845228E-3</v>
      </c>
      <c r="H42" s="17">
        <v>0</v>
      </c>
      <c r="I42" s="17">
        <v>0</v>
      </c>
      <c r="J42" s="17">
        <v>0</v>
      </c>
      <c r="K42" s="17">
        <v>0</v>
      </c>
      <c r="L42" s="17">
        <v>0</v>
      </c>
      <c r="M42" s="17"/>
      <c r="N42" s="17">
        <v>0</v>
      </c>
      <c r="O42" s="17">
        <v>0</v>
      </c>
      <c r="P42" s="17">
        <v>1.71185171124469E-3</v>
      </c>
      <c r="Q42" s="17">
        <v>0</v>
      </c>
      <c r="R42" s="17">
        <v>0</v>
      </c>
    </row>
    <row r="43" spans="2:18" x14ac:dyDescent="0.3">
      <c r="B43" s="18" t="s">
        <v>164</v>
      </c>
      <c r="C43" s="17">
        <v>4.9361376676801795E-4</v>
      </c>
      <c r="D43" s="17">
        <v>0</v>
      </c>
      <c r="E43" s="17">
        <v>9.7609659719301897E-4</v>
      </c>
      <c r="F43" s="17"/>
      <c r="G43" s="17">
        <v>3.56477709588806E-3</v>
      </c>
      <c r="H43" s="17">
        <v>0</v>
      </c>
      <c r="I43" s="17">
        <v>0</v>
      </c>
      <c r="J43" s="17">
        <v>0</v>
      </c>
      <c r="K43" s="17">
        <v>0</v>
      </c>
      <c r="L43" s="17">
        <v>0</v>
      </c>
      <c r="M43" s="17"/>
      <c r="N43" s="17">
        <v>0</v>
      </c>
      <c r="O43" s="17">
        <v>0</v>
      </c>
      <c r="P43" s="17">
        <v>1.8182957526312099E-3</v>
      </c>
      <c r="Q43" s="17">
        <v>0</v>
      </c>
      <c r="R43" s="17">
        <v>0</v>
      </c>
    </row>
    <row r="44" spans="2:18" x14ac:dyDescent="0.3">
      <c r="B44" s="18" t="s">
        <v>165</v>
      </c>
      <c r="C44" s="17">
        <v>5.1509034691469896E-4</v>
      </c>
      <c r="D44" s="17">
        <v>1.0420638894601301E-3</v>
      </c>
      <c r="E44" s="17">
        <v>0</v>
      </c>
      <c r="F44" s="17"/>
      <c r="G44" s="17">
        <v>3.7198765403508301E-3</v>
      </c>
      <c r="H44" s="17">
        <v>0</v>
      </c>
      <c r="I44" s="17">
        <v>0</v>
      </c>
      <c r="J44" s="17">
        <v>0</v>
      </c>
      <c r="K44" s="17">
        <v>0</v>
      </c>
      <c r="L44" s="17">
        <v>0</v>
      </c>
      <c r="M44" s="17"/>
      <c r="N44" s="17">
        <v>0</v>
      </c>
      <c r="O44" s="17">
        <v>2.1995107702408902E-3</v>
      </c>
      <c r="P44" s="17">
        <v>0</v>
      </c>
      <c r="Q44" s="17">
        <v>0</v>
      </c>
      <c r="R44" s="17">
        <v>0</v>
      </c>
    </row>
    <row r="45" spans="2:18" x14ac:dyDescent="0.3">
      <c r="B45" s="18" t="s">
        <v>166</v>
      </c>
      <c r="C45" s="17">
        <v>8.5907739797760702E-2</v>
      </c>
      <c r="D45" s="17">
        <v>7.4199855267539E-2</v>
      </c>
      <c r="E45" s="17">
        <v>9.7351612814951596E-2</v>
      </c>
      <c r="F45" s="17"/>
      <c r="G45" s="17">
        <v>0.116784702718569</v>
      </c>
      <c r="H45" s="17">
        <v>7.8495074288104899E-2</v>
      </c>
      <c r="I45" s="17">
        <v>9.3901050120346802E-2</v>
      </c>
      <c r="J45" s="17">
        <v>7.1730687045695005E-2</v>
      </c>
      <c r="K45" s="17">
        <v>8.3803072812634105E-2</v>
      </c>
      <c r="L45" s="17">
        <v>7.7996518802611603E-2</v>
      </c>
      <c r="M45" s="17"/>
      <c r="N45" s="17">
        <v>9.0038266251525806E-2</v>
      </c>
      <c r="O45" s="17">
        <v>0.11188436429920499</v>
      </c>
      <c r="P45" s="17">
        <v>7.3330808358772301E-2</v>
      </c>
      <c r="Q45" s="17">
        <v>6.8503001122402304E-2</v>
      </c>
      <c r="R45" s="17">
        <v>0</v>
      </c>
    </row>
    <row r="46" spans="2:18" x14ac:dyDescent="0.3">
      <c r="B46" s="18" t="s">
        <v>167</v>
      </c>
      <c r="C46" s="17">
        <v>0</v>
      </c>
      <c r="D46" s="17">
        <v>0</v>
      </c>
      <c r="E46" s="17">
        <v>0</v>
      </c>
      <c r="F46" s="17"/>
      <c r="G46" s="17">
        <v>0</v>
      </c>
      <c r="H46" s="17">
        <v>0</v>
      </c>
      <c r="I46" s="17">
        <v>0</v>
      </c>
      <c r="J46" s="17">
        <v>0</v>
      </c>
      <c r="K46" s="17">
        <v>0</v>
      </c>
      <c r="L46" s="17">
        <v>0</v>
      </c>
      <c r="M46" s="17"/>
      <c r="N46" s="17">
        <v>0</v>
      </c>
      <c r="O46" s="17">
        <v>0</v>
      </c>
      <c r="P46" s="17">
        <v>0</v>
      </c>
      <c r="Q46" s="17">
        <v>0</v>
      </c>
      <c r="R46" s="17">
        <v>0</v>
      </c>
    </row>
    <row r="47" spans="2:18" x14ac:dyDescent="0.3">
      <c r="B47" s="18" t="s">
        <v>168</v>
      </c>
      <c r="C47" s="17">
        <v>0</v>
      </c>
      <c r="D47" s="17">
        <v>0</v>
      </c>
      <c r="E47" s="17">
        <v>0</v>
      </c>
      <c r="F47" s="17"/>
      <c r="G47" s="17">
        <v>0</v>
      </c>
      <c r="H47" s="17">
        <v>0</v>
      </c>
      <c r="I47" s="17">
        <v>0</v>
      </c>
      <c r="J47" s="17">
        <v>0</v>
      </c>
      <c r="K47" s="17">
        <v>0</v>
      </c>
      <c r="L47" s="17">
        <v>0</v>
      </c>
      <c r="M47" s="17"/>
      <c r="N47" s="17">
        <v>0</v>
      </c>
      <c r="O47" s="17">
        <v>0</v>
      </c>
      <c r="P47" s="17">
        <v>0</v>
      </c>
      <c r="Q47" s="17">
        <v>0</v>
      </c>
      <c r="R47" s="17">
        <v>0</v>
      </c>
    </row>
    <row r="48" spans="2:18" ht="28.8" x14ac:dyDescent="0.3">
      <c r="B48" s="18" t="s">
        <v>169</v>
      </c>
      <c r="C48" s="17">
        <v>0</v>
      </c>
      <c r="D48" s="17">
        <v>0</v>
      </c>
      <c r="E48" s="17">
        <v>0</v>
      </c>
      <c r="F48" s="17"/>
      <c r="G48" s="17">
        <v>0</v>
      </c>
      <c r="H48" s="17">
        <v>0</v>
      </c>
      <c r="I48" s="17">
        <v>0</v>
      </c>
      <c r="J48" s="17">
        <v>0</v>
      </c>
      <c r="K48" s="17">
        <v>0</v>
      </c>
      <c r="L48" s="17">
        <v>0</v>
      </c>
      <c r="M48" s="17"/>
      <c r="N48" s="17">
        <v>0</v>
      </c>
      <c r="O48" s="17">
        <v>0</v>
      </c>
      <c r="P48" s="17">
        <v>0</v>
      </c>
      <c r="Q48" s="17">
        <v>0</v>
      </c>
      <c r="R48" s="17">
        <v>0</v>
      </c>
    </row>
    <row r="49" spans="2:18" x14ac:dyDescent="0.3">
      <c r="B49" s="18" t="s">
        <v>170</v>
      </c>
      <c r="C49" s="17">
        <v>0</v>
      </c>
      <c r="D49" s="17">
        <v>0</v>
      </c>
      <c r="E49" s="17">
        <v>0</v>
      </c>
      <c r="F49" s="17"/>
      <c r="G49" s="17">
        <v>0</v>
      </c>
      <c r="H49" s="17">
        <v>0</v>
      </c>
      <c r="I49" s="17">
        <v>0</v>
      </c>
      <c r="J49" s="17">
        <v>0</v>
      </c>
      <c r="K49" s="17">
        <v>0</v>
      </c>
      <c r="L49" s="17">
        <v>0</v>
      </c>
      <c r="M49" s="17"/>
      <c r="N49" s="17">
        <v>0</v>
      </c>
      <c r="O49" s="17">
        <v>0</v>
      </c>
      <c r="P49" s="17">
        <v>0</v>
      </c>
      <c r="Q49" s="17">
        <v>0</v>
      </c>
      <c r="R49" s="17">
        <v>0</v>
      </c>
    </row>
    <row r="50" spans="2:18" x14ac:dyDescent="0.3">
      <c r="B50" s="18" t="s">
        <v>171</v>
      </c>
      <c r="C50" s="17">
        <v>0</v>
      </c>
      <c r="D50" s="17">
        <v>0</v>
      </c>
      <c r="E50" s="17">
        <v>0</v>
      </c>
      <c r="F50" s="17"/>
      <c r="G50" s="17">
        <v>0</v>
      </c>
      <c r="H50" s="17">
        <v>0</v>
      </c>
      <c r="I50" s="17">
        <v>0</v>
      </c>
      <c r="J50" s="17">
        <v>0</v>
      </c>
      <c r="K50" s="17">
        <v>0</v>
      </c>
      <c r="L50" s="17">
        <v>0</v>
      </c>
      <c r="M50" s="17"/>
      <c r="N50" s="17">
        <v>0</v>
      </c>
      <c r="O50" s="17">
        <v>0</v>
      </c>
      <c r="P50" s="17">
        <v>0</v>
      </c>
      <c r="Q50" s="17">
        <v>0</v>
      </c>
      <c r="R50" s="17">
        <v>0</v>
      </c>
    </row>
    <row r="51" spans="2:18" x14ac:dyDescent="0.3">
      <c r="B51" s="18" t="s">
        <v>172</v>
      </c>
      <c r="C51" s="17">
        <v>5.0313636474711104E-4</v>
      </c>
      <c r="D51" s="17">
        <v>0</v>
      </c>
      <c r="E51" s="17">
        <v>9.9492705961040499E-4</v>
      </c>
      <c r="F51" s="17"/>
      <c r="G51" s="17">
        <v>3.6335473398613699E-3</v>
      </c>
      <c r="H51" s="17">
        <v>0</v>
      </c>
      <c r="I51" s="17">
        <v>0</v>
      </c>
      <c r="J51" s="17">
        <v>0</v>
      </c>
      <c r="K51" s="17">
        <v>0</v>
      </c>
      <c r="L51" s="17">
        <v>0</v>
      </c>
      <c r="M51" s="17"/>
      <c r="N51" s="17">
        <v>0</v>
      </c>
      <c r="O51" s="17">
        <v>0</v>
      </c>
      <c r="P51" s="17">
        <v>0</v>
      </c>
      <c r="Q51" s="17">
        <v>3.9944793929161497E-3</v>
      </c>
      <c r="R51" s="17">
        <v>0</v>
      </c>
    </row>
    <row r="52" spans="2:18" x14ac:dyDescent="0.3">
      <c r="B52" s="18" t="s">
        <v>173</v>
      </c>
      <c r="C52" s="17">
        <v>0</v>
      </c>
      <c r="D52" s="17">
        <v>0</v>
      </c>
      <c r="E52" s="17">
        <v>0</v>
      </c>
      <c r="F52" s="17"/>
      <c r="G52" s="17">
        <v>0</v>
      </c>
      <c r="H52" s="17">
        <v>0</v>
      </c>
      <c r="I52" s="17">
        <v>0</v>
      </c>
      <c r="J52" s="17">
        <v>0</v>
      </c>
      <c r="K52" s="17">
        <v>0</v>
      </c>
      <c r="L52" s="17">
        <v>0</v>
      </c>
      <c r="M52" s="17"/>
      <c r="N52" s="17">
        <v>0</v>
      </c>
      <c r="O52" s="17">
        <v>0</v>
      </c>
      <c r="P52" s="17">
        <v>0</v>
      </c>
      <c r="Q52" s="17">
        <v>0</v>
      </c>
      <c r="R52" s="17">
        <v>0</v>
      </c>
    </row>
    <row r="53" spans="2:18" x14ac:dyDescent="0.3">
      <c r="B53" s="18" t="s">
        <v>174</v>
      </c>
      <c r="C53" s="17">
        <v>0</v>
      </c>
      <c r="D53" s="17">
        <v>0</v>
      </c>
      <c r="E53" s="17">
        <v>0</v>
      </c>
      <c r="F53" s="17"/>
      <c r="G53" s="17">
        <v>0</v>
      </c>
      <c r="H53" s="17">
        <v>0</v>
      </c>
      <c r="I53" s="17">
        <v>0</v>
      </c>
      <c r="J53" s="17">
        <v>0</v>
      </c>
      <c r="K53" s="17">
        <v>0</v>
      </c>
      <c r="L53" s="17">
        <v>0</v>
      </c>
      <c r="M53" s="17"/>
      <c r="N53" s="17">
        <v>0</v>
      </c>
      <c r="O53" s="17">
        <v>0</v>
      </c>
      <c r="P53" s="17">
        <v>0</v>
      </c>
      <c r="Q53" s="17">
        <v>0</v>
      </c>
      <c r="R53" s="17">
        <v>0</v>
      </c>
    </row>
    <row r="54" spans="2:18" x14ac:dyDescent="0.3">
      <c r="B54" s="18" t="s">
        <v>175</v>
      </c>
      <c r="C54" s="17">
        <v>0</v>
      </c>
      <c r="D54" s="17">
        <v>0</v>
      </c>
      <c r="E54" s="17">
        <v>0</v>
      </c>
      <c r="F54" s="17"/>
      <c r="G54" s="17">
        <v>0</v>
      </c>
      <c r="H54" s="17">
        <v>0</v>
      </c>
      <c r="I54" s="17">
        <v>0</v>
      </c>
      <c r="J54" s="17">
        <v>0</v>
      </c>
      <c r="K54" s="17">
        <v>0</v>
      </c>
      <c r="L54" s="17">
        <v>0</v>
      </c>
      <c r="M54" s="17"/>
      <c r="N54" s="17">
        <v>0</v>
      </c>
      <c r="O54" s="17">
        <v>0</v>
      </c>
      <c r="P54" s="17">
        <v>0</v>
      </c>
      <c r="Q54" s="17">
        <v>0</v>
      </c>
      <c r="R54" s="17">
        <v>0</v>
      </c>
    </row>
    <row r="55" spans="2:18" x14ac:dyDescent="0.3">
      <c r="B55" s="18" t="s">
        <v>176</v>
      </c>
      <c r="C55" s="17">
        <v>5.3143237527535103E-4</v>
      </c>
      <c r="D55" s="17">
        <v>0</v>
      </c>
      <c r="E55" s="17">
        <v>1.0508810087305699E-3</v>
      </c>
      <c r="F55" s="17"/>
      <c r="G55" s="17">
        <v>0</v>
      </c>
      <c r="H55" s="17">
        <v>0</v>
      </c>
      <c r="I55" s="17">
        <v>0</v>
      </c>
      <c r="J55" s="17">
        <v>0</v>
      </c>
      <c r="K55" s="17">
        <v>0</v>
      </c>
      <c r="L55" s="17">
        <v>2.5385894278334899E-3</v>
      </c>
      <c r="M55" s="17"/>
      <c r="N55" s="17">
        <v>0</v>
      </c>
      <c r="O55" s="17">
        <v>0</v>
      </c>
      <c r="P55" s="17">
        <v>0</v>
      </c>
      <c r="Q55" s="17">
        <v>0</v>
      </c>
      <c r="R55" s="17">
        <v>0</v>
      </c>
    </row>
    <row r="56" spans="2:18" x14ac:dyDescent="0.3">
      <c r="B56" s="18" t="s">
        <v>177</v>
      </c>
      <c r="C56" s="17">
        <v>9.7553360464409597E-4</v>
      </c>
      <c r="D56" s="17">
        <v>9.4353292364642905E-4</v>
      </c>
      <c r="E56" s="17">
        <v>1.0068126737923799E-3</v>
      </c>
      <c r="F56" s="17"/>
      <c r="G56" s="17">
        <v>0</v>
      </c>
      <c r="H56" s="17">
        <v>0</v>
      </c>
      <c r="I56" s="17">
        <v>0</v>
      </c>
      <c r="J56" s="17">
        <v>2.7314057333710298E-3</v>
      </c>
      <c r="K56" s="17">
        <v>3.61667936648795E-3</v>
      </c>
      <c r="L56" s="17">
        <v>0</v>
      </c>
      <c r="M56" s="17"/>
      <c r="N56" s="17">
        <v>4.5818351419193298E-3</v>
      </c>
      <c r="O56" s="17">
        <v>0</v>
      </c>
      <c r="P56" s="17">
        <v>0</v>
      </c>
      <c r="Q56" s="17">
        <v>0</v>
      </c>
      <c r="R56" s="17">
        <v>0</v>
      </c>
    </row>
    <row r="57" spans="2:18" x14ac:dyDescent="0.3">
      <c r="B57" s="18" t="s">
        <v>178</v>
      </c>
      <c r="C57" s="17">
        <v>1.0163081435634101E-2</v>
      </c>
      <c r="D57" s="17">
        <v>7.6722405589587303E-3</v>
      </c>
      <c r="E57" s="17">
        <v>1.25977541235241E-2</v>
      </c>
      <c r="F57" s="17"/>
      <c r="G57" s="17">
        <v>7.1059044706931499E-3</v>
      </c>
      <c r="H57" s="17">
        <v>8.7924614800556095E-3</v>
      </c>
      <c r="I57" s="17">
        <v>0</v>
      </c>
      <c r="J57" s="17">
        <v>1.38722192655811E-2</v>
      </c>
      <c r="K57" s="17">
        <v>1.0787885007096E-2</v>
      </c>
      <c r="L57" s="17">
        <v>1.8120686915608301E-2</v>
      </c>
      <c r="M57" s="17"/>
      <c r="N57" s="17">
        <v>1.1003288816361E-2</v>
      </c>
      <c r="O57" s="17">
        <v>1.05478195502212E-2</v>
      </c>
      <c r="P57" s="17">
        <v>1.85036128983558E-3</v>
      </c>
      <c r="Q57" s="17">
        <v>1.18382773608186E-2</v>
      </c>
      <c r="R57" s="17">
        <v>0</v>
      </c>
    </row>
    <row r="58" spans="2:18" x14ac:dyDescent="0.3">
      <c r="B58" s="18" t="s">
        <v>179</v>
      </c>
      <c r="C58" s="17">
        <v>0</v>
      </c>
      <c r="D58" s="17">
        <v>0</v>
      </c>
      <c r="E58" s="17">
        <v>0</v>
      </c>
      <c r="F58" s="17"/>
      <c r="G58" s="17">
        <v>0</v>
      </c>
      <c r="H58" s="17">
        <v>0</v>
      </c>
      <c r="I58" s="17">
        <v>0</v>
      </c>
      <c r="J58" s="17">
        <v>0</v>
      </c>
      <c r="K58" s="17">
        <v>0</v>
      </c>
      <c r="L58" s="17">
        <v>0</v>
      </c>
      <c r="M58" s="17"/>
      <c r="N58" s="17">
        <v>0</v>
      </c>
      <c r="O58" s="17">
        <v>0</v>
      </c>
      <c r="P58" s="17">
        <v>0</v>
      </c>
      <c r="Q58" s="17">
        <v>0</v>
      </c>
      <c r="R58" s="17">
        <v>0</v>
      </c>
    </row>
    <row r="59" spans="2:18" x14ac:dyDescent="0.3">
      <c r="B59" s="18" t="s">
        <v>180</v>
      </c>
      <c r="C59" s="17">
        <v>0</v>
      </c>
      <c r="D59" s="17">
        <v>0</v>
      </c>
      <c r="E59" s="17">
        <v>0</v>
      </c>
      <c r="F59" s="17"/>
      <c r="G59" s="17">
        <v>0</v>
      </c>
      <c r="H59" s="17">
        <v>0</v>
      </c>
      <c r="I59" s="17">
        <v>0</v>
      </c>
      <c r="J59" s="17">
        <v>0</v>
      </c>
      <c r="K59" s="17">
        <v>0</v>
      </c>
      <c r="L59" s="17">
        <v>0</v>
      </c>
      <c r="M59" s="17"/>
      <c r="N59" s="17">
        <v>0</v>
      </c>
      <c r="O59" s="17">
        <v>0</v>
      </c>
      <c r="P59" s="17">
        <v>0</v>
      </c>
      <c r="Q59" s="17">
        <v>0</v>
      </c>
      <c r="R59" s="17">
        <v>0</v>
      </c>
    </row>
    <row r="60" spans="2:18" x14ac:dyDescent="0.3">
      <c r="B60" s="18" t="s">
        <v>181</v>
      </c>
      <c r="C60" s="17">
        <v>0</v>
      </c>
      <c r="D60" s="17">
        <v>0</v>
      </c>
      <c r="E60" s="17">
        <v>0</v>
      </c>
      <c r="F60" s="17"/>
      <c r="G60" s="17">
        <v>0</v>
      </c>
      <c r="H60" s="17">
        <v>0</v>
      </c>
      <c r="I60" s="17">
        <v>0</v>
      </c>
      <c r="J60" s="17">
        <v>0</v>
      </c>
      <c r="K60" s="17">
        <v>0</v>
      </c>
      <c r="L60" s="17">
        <v>0</v>
      </c>
      <c r="M60" s="17"/>
      <c r="N60" s="17">
        <v>0</v>
      </c>
      <c r="O60" s="17">
        <v>0</v>
      </c>
      <c r="P60" s="17">
        <v>0</v>
      </c>
      <c r="Q60" s="17">
        <v>0</v>
      </c>
      <c r="R60" s="17">
        <v>0</v>
      </c>
    </row>
    <row r="61" spans="2:18" x14ac:dyDescent="0.3">
      <c r="B61" s="18" t="s">
        <v>182</v>
      </c>
      <c r="C61" s="17">
        <v>0</v>
      </c>
      <c r="D61" s="17">
        <v>0</v>
      </c>
      <c r="E61" s="17">
        <v>0</v>
      </c>
      <c r="F61" s="17"/>
      <c r="G61" s="17">
        <v>0</v>
      </c>
      <c r="H61" s="17">
        <v>0</v>
      </c>
      <c r="I61" s="17">
        <v>0</v>
      </c>
      <c r="J61" s="17">
        <v>0</v>
      </c>
      <c r="K61" s="17">
        <v>0</v>
      </c>
      <c r="L61" s="17">
        <v>0</v>
      </c>
      <c r="M61" s="17"/>
      <c r="N61" s="17">
        <v>0</v>
      </c>
      <c r="O61" s="17">
        <v>0</v>
      </c>
      <c r="P61" s="17">
        <v>0</v>
      </c>
      <c r="Q61" s="17">
        <v>0</v>
      </c>
      <c r="R61" s="17">
        <v>0</v>
      </c>
    </row>
    <row r="62" spans="2:18" x14ac:dyDescent="0.3">
      <c r="B62" s="18" t="s">
        <v>183</v>
      </c>
      <c r="C62" s="17">
        <v>0</v>
      </c>
      <c r="D62" s="17">
        <v>0</v>
      </c>
      <c r="E62" s="17">
        <v>0</v>
      </c>
      <c r="F62" s="17"/>
      <c r="G62" s="17">
        <v>0</v>
      </c>
      <c r="H62" s="17">
        <v>0</v>
      </c>
      <c r="I62" s="17">
        <v>0</v>
      </c>
      <c r="J62" s="17">
        <v>0</v>
      </c>
      <c r="K62" s="17">
        <v>0</v>
      </c>
      <c r="L62" s="17">
        <v>0</v>
      </c>
      <c r="M62" s="17"/>
      <c r="N62" s="17">
        <v>0</v>
      </c>
      <c r="O62" s="17">
        <v>0</v>
      </c>
      <c r="P62" s="17">
        <v>0</v>
      </c>
      <c r="Q62" s="17">
        <v>0</v>
      </c>
      <c r="R62" s="17">
        <v>0</v>
      </c>
    </row>
    <row r="63" spans="2:18" x14ac:dyDescent="0.3">
      <c r="B63" s="18" t="s">
        <v>184</v>
      </c>
      <c r="C63" s="17">
        <v>1.5291193070157199E-3</v>
      </c>
      <c r="D63" s="17">
        <v>1.0395362132139001E-3</v>
      </c>
      <c r="E63" s="17">
        <v>2.0076623557081798E-3</v>
      </c>
      <c r="F63" s="17"/>
      <c r="G63" s="17">
        <v>3.7108534433362701E-3</v>
      </c>
      <c r="H63" s="17">
        <v>3.00925063198077E-3</v>
      </c>
      <c r="I63" s="17">
        <v>2.9513501889876798E-3</v>
      </c>
      <c r="J63" s="17">
        <v>0</v>
      </c>
      <c r="K63" s="17">
        <v>0</v>
      </c>
      <c r="L63" s="17">
        <v>0</v>
      </c>
      <c r="M63" s="17"/>
      <c r="N63" s="17">
        <v>0</v>
      </c>
      <c r="O63" s="17">
        <v>2.1455940596117398E-3</v>
      </c>
      <c r="P63" s="17">
        <v>1.88902425497787E-3</v>
      </c>
      <c r="Q63" s="17">
        <v>0</v>
      </c>
      <c r="R63" s="17">
        <v>0</v>
      </c>
    </row>
    <row r="64" spans="2:18" x14ac:dyDescent="0.3">
      <c r="B64" s="18" t="s">
        <v>185</v>
      </c>
      <c r="C64" s="17">
        <v>0</v>
      </c>
      <c r="D64" s="17">
        <v>0</v>
      </c>
      <c r="E64" s="17">
        <v>0</v>
      </c>
      <c r="F64" s="17"/>
      <c r="G64" s="17">
        <v>0</v>
      </c>
      <c r="H64" s="17">
        <v>0</v>
      </c>
      <c r="I64" s="17">
        <v>0</v>
      </c>
      <c r="J64" s="17">
        <v>0</v>
      </c>
      <c r="K64" s="17">
        <v>0</v>
      </c>
      <c r="L64" s="17">
        <v>0</v>
      </c>
      <c r="M64" s="17"/>
      <c r="N64" s="17">
        <v>0</v>
      </c>
      <c r="O64" s="17">
        <v>0</v>
      </c>
      <c r="P64" s="17">
        <v>0</v>
      </c>
      <c r="Q64" s="17">
        <v>0</v>
      </c>
      <c r="R64" s="17">
        <v>0</v>
      </c>
    </row>
    <row r="65" spans="2:18" x14ac:dyDescent="0.3">
      <c r="B65" s="18" t="s">
        <v>186</v>
      </c>
      <c r="C65" s="17">
        <v>0</v>
      </c>
      <c r="D65" s="17">
        <v>0</v>
      </c>
      <c r="E65" s="17">
        <v>0</v>
      </c>
      <c r="F65" s="17"/>
      <c r="G65" s="17">
        <v>0</v>
      </c>
      <c r="H65" s="17">
        <v>0</v>
      </c>
      <c r="I65" s="17">
        <v>0</v>
      </c>
      <c r="J65" s="17">
        <v>0</v>
      </c>
      <c r="K65" s="17">
        <v>0</v>
      </c>
      <c r="L65" s="17">
        <v>0</v>
      </c>
      <c r="M65" s="17"/>
      <c r="N65" s="17">
        <v>0</v>
      </c>
      <c r="O65" s="17">
        <v>0</v>
      </c>
      <c r="P65" s="17">
        <v>0</v>
      </c>
      <c r="Q65" s="17">
        <v>0</v>
      </c>
      <c r="R65" s="17">
        <v>0</v>
      </c>
    </row>
    <row r="66" spans="2:18" x14ac:dyDescent="0.3">
      <c r="B66" s="18" t="s">
        <v>187</v>
      </c>
      <c r="C66" s="17">
        <v>0</v>
      </c>
      <c r="D66" s="17">
        <v>0</v>
      </c>
      <c r="E66" s="17">
        <v>0</v>
      </c>
      <c r="F66" s="17"/>
      <c r="G66" s="17">
        <v>0</v>
      </c>
      <c r="H66" s="17">
        <v>0</v>
      </c>
      <c r="I66" s="17">
        <v>0</v>
      </c>
      <c r="J66" s="17">
        <v>0</v>
      </c>
      <c r="K66" s="17">
        <v>0</v>
      </c>
      <c r="L66" s="17">
        <v>0</v>
      </c>
      <c r="M66" s="17"/>
      <c r="N66" s="17">
        <v>0</v>
      </c>
      <c r="O66" s="17">
        <v>0</v>
      </c>
      <c r="P66" s="17">
        <v>0</v>
      </c>
      <c r="Q66" s="17">
        <v>0</v>
      </c>
      <c r="R66" s="17">
        <v>0</v>
      </c>
    </row>
    <row r="67" spans="2:18" x14ac:dyDescent="0.3">
      <c r="B67" s="18" t="s">
        <v>188</v>
      </c>
      <c r="C67" s="17">
        <v>4.8273470774062198E-4</v>
      </c>
      <c r="D67" s="17">
        <v>9.7660616266392105E-4</v>
      </c>
      <c r="E67" s="17">
        <v>0</v>
      </c>
      <c r="F67" s="17"/>
      <c r="G67" s="17">
        <v>3.4862107692242E-3</v>
      </c>
      <c r="H67" s="17">
        <v>0</v>
      </c>
      <c r="I67" s="17">
        <v>0</v>
      </c>
      <c r="J67" s="17">
        <v>0</v>
      </c>
      <c r="K67" s="17">
        <v>0</v>
      </c>
      <c r="L67" s="17">
        <v>0</v>
      </c>
      <c r="M67" s="17"/>
      <c r="N67" s="17">
        <v>0</v>
      </c>
      <c r="O67" s="17">
        <v>0</v>
      </c>
      <c r="P67" s="17">
        <v>1.77822120821229E-3</v>
      </c>
      <c r="Q67" s="17">
        <v>0</v>
      </c>
      <c r="R67" s="17">
        <v>0</v>
      </c>
    </row>
    <row r="68" spans="2:18" x14ac:dyDescent="0.3">
      <c r="B68" s="18" t="s">
        <v>189</v>
      </c>
      <c r="C68" s="17">
        <v>0</v>
      </c>
      <c r="D68" s="17">
        <v>0</v>
      </c>
      <c r="E68" s="17">
        <v>0</v>
      </c>
      <c r="F68" s="17"/>
      <c r="G68" s="17">
        <v>0</v>
      </c>
      <c r="H68" s="17">
        <v>0</v>
      </c>
      <c r="I68" s="17">
        <v>0</v>
      </c>
      <c r="J68" s="17">
        <v>0</v>
      </c>
      <c r="K68" s="17">
        <v>0</v>
      </c>
      <c r="L68" s="17">
        <v>0</v>
      </c>
      <c r="M68" s="17"/>
      <c r="N68" s="17">
        <v>0</v>
      </c>
      <c r="O68" s="17">
        <v>0</v>
      </c>
      <c r="P68" s="17">
        <v>0</v>
      </c>
      <c r="Q68" s="17">
        <v>0</v>
      </c>
      <c r="R68" s="17">
        <v>0</v>
      </c>
    </row>
    <row r="69" spans="2:18" x14ac:dyDescent="0.3">
      <c r="B69" s="18" t="s">
        <v>190</v>
      </c>
      <c r="C69" s="17">
        <v>4.7081439938087701E-4</v>
      </c>
      <c r="D69" s="17">
        <v>9.5249054301132098E-4</v>
      </c>
      <c r="E69" s="17">
        <v>0</v>
      </c>
      <c r="F69" s="17"/>
      <c r="G69" s="17">
        <v>3.4001247540488698E-3</v>
      </c>
      <c r="H69" s="17">
        <v>0</v>
      </c>
      <c r="I69" s="17">
        <v>0</v>
      </c>
      <c r="J69" s="17">
        <v>0</v>
      </c>
      <c r="K69" s="17">
        <v>0</v>
      </c>
      <c r="L69" s="17">
        <v>0</v>
      </c>
      <c r="M69" s="17"/>
      <c r="N69" s="17">
        <v>0</v>
      </c>
      <c r="O69" s="17">
        <v>0</v>
      </c>
      <c r="P69" s="17">
        <v>0</v>
      </c>
      <c r="Q69" s="17">
        <v>0</v>
      </c>
      <c r="R69" s="17">
        <v>0</v>
      </c>
    </row>
    <row r="70" spans="2:18" x14ac:dyDescent="0.3">
      <c r="B70" s="18" t="s">
        <v>191</v>
      </c>
      <c r="C70" s="17">
        <v>2.9800134465805799E-3</v>
      </c>
      <c r="D70" s="17">
        <v>1.05220442908617E-3</v>
      </c>
      <c r="E70" s="17">
        <v>4.8643505820087302E-3</v>
      </c>
      <c r="F70" s="17"/>
      <c r="G70" s="17">
        <v>3.7560754297307898E-3</v>
      </c>
      <c r="H70" s="17">
        <v>2.7881970890953501E-3</v>
      </c>
      <c r="I70" s="17">
        <v>5.8778914195033302E-3</v>
      </c>
      <c r="J70" s="17">
        <v>0</v>
      </c>
      <c r="K70" s="17">
        <v>0</v>
      </c>
      <c r="L70" s="17">
        <v>4.7007492443687298E-3</v>
      </c>
      <c r="M70" s="17"/>
      <c r="N70" s="17">
        <v>2.2668903645946801E-3</v>
      </c>
      <c r="O70" s="17">
        <v>2.2209146652891099E-3</v>
      </c>
      <c r="P70" s="17">
        <v>5.41339633206108E-3</v>
      </c>
      <c r="Q70" s="17">
        <v>4.0305665040029299E-3</v>
      </c>
      <c r="R70" s="17">
        <v>0</v>
      </c>
    </row>
    <row r="71" spans="2:18" x14ac:dyDescent="0.3">
      <c r="B71" s="18" t="s">
        <v>192</v>
      </c>
      <c r="C71" s="17">
        <v>2.2592254147158999E-2</v>
      </c>
      <c r="D71" s="17">
        <v>2.26570412992598E-2</v>
      </c>
      <c r="E71" s="17">
        <v>2.25289279382377E-2</v>
      </c>
      <c r="F71" s="17"/>
      <c r="G71" s="17">
        <v>1.42870071018642E-2</v>
      </c>
      <c r="H71" s="17">
        <v>1.52226154093033E-2</v>
      </c>
      <c r="I71" s="17">
        <v>6.5490600661510202E-3</v>
      </c>
      <c r="J71" s="17">
        <v>2.8315647841444601E-2</v>
      </c>
      <c r="K71" s="17">
        <v>4.0948030966966101E-2</v>
      </c>
      <c r="L71" s="17">
        <v>3.0120108117811201E-2</v>
      </c>
      <c r="M71" s="17"/>
      <c r="N71" s="17">
        <v>3.4834573130791899E-2</v>
      </c>
      <c r="O71" s="17">
        <v>1.6529576611196001E-2</v>
      </c>
      <c r="P71" s="17">
        <v>1.8383589321109201E-2</v>
      </c>
      <c r="Q71" s="17">
        <v>1.1846852276985899E-2</v>
      </c>
      <c r="R71" s="17">
        <v>2.7031373750663199E-2</v>
      </c>
    </row>
    <row r="72" spans="2:18" x14ac:dyDescent="0.3">
      <c r="B72" s="18" t="s">
        <v>193</v>
      </c>
      <c r="C72" s="17">
        <v>5.2834233020336899E-4</v>
      </c>
      <c r="D72" s="17">
        <v>0</v>
      </c>
      <c r="E72" s="17">
        <v>1.04477059876433E-3</v>
      </c>
      <c r="F72" s="17"/>
      <c r="G72" s="17">
        <v>0</v>
      </c>
      <c r="H72" s="17">
        <v>0</v>
      </c>
      <c r="I72" s="17">
        <v>3.1033536846455899E-3</v>
      </c>
      <c r="J72" s="17">
        <v>0</v>
      </c>
      <c r="K72" s="17">
        <v>0</v>
      </c>
      <c r="L72" s="17">
        <v>0</v>
      </c>
      <c r="M72" s="17"/>
      <c r="N72" s="17">
        <v>0</v>
      </c>
      <c r="O72" s="17">
        <v>0</v>
      </c>
      <c r="P72" s="17">
        <v>1.946223301741E-3</v>
      </c>
      <c r="Q72" s="17">
        <v>0</v>
      </c>
      <c r="R72" s="17">
        <v>0</v>
      </c>
    </row>
    <row r="73" spans="2:18" x14ac:dyDescent="0.3">
      <c r="B73" s="18" t="s">
        <v>194</v>
      </c>
      <c r="C73" s="17">
        <v>0</v>
      </c>
      <c r="D73" s="17">
        <v>0</v>
      </c>
      <c r="E73" s="17">
        <v>0</v>
      </c>
      <c r="F73" s="17"/>
      <c r="G73" s="17">
        <v>0</v>
      </c>
      <c r="H73" s="17">
        <v>0</v>
      </c>
      <c r="I73" s="17">
        <v>0</v>
      </c>
      <c r="J73" s="17">
        <v>0</v>
      </c>
      <c r="K73" s="17">
        <v>0</v>
      </c>
      <c r="L73" s="17">
        <v>0</v>
      </c>
      <c r="M73" s="17"/>
      <c r="N73" s="17">
        <v>0</v>
      </c>
      <c r="O73" s="17">
        <v>0</v>
      </c>
      <c r="P73" s="17">
        <v>0</v>
      </c>
      <c r="Q73" s="17">
        <v>0</v>
      </c>
      <c r="R73" s="17">
        <v>0</v>
      </c>
    </row>
    <row r="74" spans="2:18" x14ac:dyDescent="0.3">
      <c r="B74" s="18" t="s">
        <v>195</v>
      </c>
      <c r="C74" s="17">
        <v>4.4761905657064E-4</v>
      </c>
      <c r="D74" s="17">
        <v>9.0556473807054303E-4</v>
      </c>
      <c r="E74" s="17">
        <v>0</v>
      </c>
      <c r="F74" s="17"/>
      <c r="G74" s="17">
        <v>3.2326127591493E-3</v>
      </c>
      <c r="H74" s="17">
        <v>0</v>
      </c>
      <c r="I74" s="17">
        <v>0</v>
      </c>
      <c r="J74" s="17">
        <v>0</v>
      </c>
      <c r="K74" s="17">
        <v>0</v>
      </c>
      <c r="L74" s="17">
        <v>0</v>
      </c>
      <c r="M74" s="17"/>
      <c r="N74" s="17">
        <v>0</v>
      </c>
      <c r="O74" s="17">
        <v>0</v>
      </c>
      <c r="P74" s="17">
        <v>0</v>
      </c>
      <c r="Q74" s="17">
        <v>0</v>
      </c>
      <c r="R74" s="17">
        <v>2.57072976292963E-2</v>
      </c>
    </row>
    <row r="75" spans="2:18" x14ac:dyDescent="0.3">
      <c r="B75" s="18" t="s">
        <v>196</v>
      </c>
      <c r="C75" s="17">
        <v>4.5546428822385798E-2</v>
      </c>
      <c r="D75" s="17">
        <v>3.59998771014872E-2</v>
      </c>
      <c r="E75" s="17">
        <v>5.4877706848232503E-2</v>
      </c>
      <c r="F75" s="17"/>
      <c r="G75" s="17">
        <v>2.1272916557713201E-2</v>
      </c>
      <c r="H75" s="17">
        <v>2.1281753193291401E-2</v>
      </c>
      <c r="I75" s="17">
        <v>3.0614168148687299E-2</v>
      </c>
      <c r="J75" s="17">
        <v>5.4516157200303297E-2</v>
      </c>
      <c r="K75" s="17">
        <v>4.5291389213059002E-2</v>
      </c>
      <c r="L75" s="17">
        <v>8.63538023142119E-2</v>
      </c>
      <c r="M75" s="17"/>
      <c r="N75" s="17">
        <v>5.7280886349323198E-2</v>
      </c>
      <c r="O75" s="17">
        <v>4.2390400624403801E-2</v>
      </c>
      <c r="P75" s="17">
        <v>4.23065759231036E-2</v>
      </c>
      <c r="Q75" s="17">
        <v>3.2079727141146201E-2</v>
      </c>
      <c r="R75" s="17">
        <v>2.9304951535859498E-2</v>
      </c>
    </row>
    <row r="76" spans="2:18" x14ac:dyDescent="0.3">
      <c r="B76" s="18" t="s">
        <v>197</v>
      </c>
      <c r="C76" s="17">
        <v>0</v>
      </c>
      <c r="D76" s="17">
        <v>0</v>
      </c>
      <c r="E76" s="17">
        <v>0</v>
      </c>
      <c r="F76" s="17"/>
      <c r="G76" s="17">
        <v>0</v>
      </c>
      <c r="H76" s="17">
        <v>0</v>
      </c>
      <c r="I76" s="17">
        <v>0</v>
      </c>
      <c r="J76" s="17">
        <v>0</v>
      </c>
      <c r="K76" s="17">
        <v>0</v>
      </c>
      <c r="L76" s="17">
        <v>0</v>
      </c>
      <c r="M76" s="17"/>
      <c r="N76" s="17">
        <v>0</v>
      </c>
      <c r="O76" s="17">
        <v>0</v>
      </c>
      <c r="P76" s="17">
        <v>0</v>
      </c>
      <c r="Q76" s="17">
        <v>0</v>
      </c>
      <c r="R76" s="17">
        <v>0</v>
      </c>
    </row>
    <row r="77" spans="2:18" x14ac:dyDescent="0.3">
      <c r="B77" s="18" t="s">
        <v>198</v>
      </c>
      <c r="C77" s="17">
        <v>4.4884123327672401E-4</v>
      </c>
      <c r="D77" s="17">
        <v>0</v>
      </c>
      <c r="E77" s="17">
        <v>8.8756114593381498E-4</v>
      </c>
      <c r="F77" s="17"/>
      <c r="G77" s="17">
        <v>3.2414390679402902E-3</v>
      </c>
      <c r="H77" s="17">
        <v>0</v>
      </c>
      <c r="I77" s="17">
        <v>0</v>
      </c>
      <c r="J77" s="17">
        <v>0</v>
      </c>
      <c r="K77" s="17">
        <v>0</v>
      </c>
      <c r="L77" s="17">
        <v>0</v>
      </c>
      <c r="M77" s="17"/>
      <c r="N77" s="17">
        <v>0</v>
      </c>
      <c r="O77" s="17">
        <v>1.9166174101955199E-3</v>
      </c>
      <c r="P77" s="17">
        <v>0</v>
      </c>
      <c r="Q77" s="17">
        <v>0</v>
      </c>
      <c r="R77" s="17">
        <v>0</v>
      </c>
    </row>
    <row r="78" spans="2:18" x14ac:dyDescent="0.3">
      <c r="B78" s="18" t="s">
        <v>199</v>
      </c>
      <c r="C78" s="17">
        <v>0</v>
      </c>
      <c r="D78" s="17">
        <v>0</v>
      </c>
      <c r="E78" s="17">
        <v>0</v>
      </c>
      <c r="F78" s="17"/>
      <c r="G78" s="17">
        <v>0</v>
      </c>
      <c r="H78" s="17">
        <v>0</v>
      </c>
      <c r="I78" s="17">
        <v>0</v>
      </c>
      <c r="J78" s="17">
        <v>0</v>
      </c>
      <c r="K78" s="17">
        <v>0</v>
      </c>
      <c r="L78" s="17">
        <v>0</v>
      </c>
      <c r="M78" s="17"/>
      <c r="N78" s="17">
        <v>0</v>
      </c>
      <c r="O78" s="17">
        <v>0</v>
      </c>
      <c r="P78" s="17">
        <v>0</v>
      </c>
      <c r="Q78" s="17">
        <v>0</v>
      </c>
      <c r="R78" s="17">
        <v>0</v>
      </c>
    </row>
    <row r="79" spans="2:18" x14ac:dyDescent="0.3">
      <c r="B79" s="18" t="s">
        <v>200</v>
      </c>
      <c r="C79" s="17">
        <v>0</v>
      </c>
      <c r="D79" s="17">
        <v>0</v>
      </c>
      <c r="E79" s="17">
        <v>0</v>
      </c>
      <c r="F79" s="17"/>
      <c r="G79" s="17">
        <v>0</v>
      </c>
      <c r="H79" s="17">
        <v>0</v>
      </c>
      <c r="I79" s="17">
        <v>0</v>
      </c>
      <c r="J79" s="17">
        <v>0</v>
      </c>
      <c r="K79" s="17">
        <v>0</v>
      </c>
      <c r="L79" s="17">
        <v>0</v>
      </c>
      <c r="M79" s="17"/>
      <c r="N79" s="17">
        <v>0</v>
      </c>
      <c r="O79" s="17">
        <v>0</v>
      </c>
      <c r="P79" s="17">
        <v>0</v>
      </c>
      <c r="Q79" s="17">
        <v>0</v>
      </c>
      <c r="R79" s="17">
        <v>0</v>
      </c>
    </row>
    <row r="80" spans="2:18" x14ac:dyDescent="0.3">
      <c r="B80" s="18" t="s">
        <v>201</v>
      </c>
      <c r="C80" s="17">
        <v>0</v>
      </c>
      <c r="D80" s="17">
        <v>0</v>
      </c>
      <c r="E80" s="17">
        <v>0</v>
      </c>
      <c r="F80" s="17"/>
      <c r="G80" s="17">
        <v>0</v>
      </c>
      <c r="H80" s="17">
        <v>0</v>
      </c>
      <c r="I80" s="17">
        <v>0</v>
      </c>
      <c r="J80" s="17">
        <v>0</v>
      </c>
      <c r="K80" s="17">
        <v>0</v>
      </c>
      <c r="L80" s="17">
        <v>0</v>
      </c>
      <c r="M80" s="17"/>
      <c r="N80" s="17">
        <v>0</v>
      </c>
      <c r="O80" s="17">
        <v>0</v>
      </c>
      <c r="P80" s="17">
        <v>0</v>
      </c>
      <c r="Q80" s="17">
        <v>0</v>
      </c>
      <c r="R80" s="17">
        <v>0</v>
      </c>
    </row>
    <row r="81" spans="2:18" x14ac:dyDescent="0.3">
      <c r="B81" s="18" t="s">
        <v>202</v>
      </c>
      <c r="C81" s="17">
        <v>0</v>
      </c>
      <c r="D81" s="17">
        <v>0</v>
      </c>
      <c r="E81" s="17">
        <v>0</v>
      </c>
      <c r="F81" s="17"/>
      <c r="G81" s="17">
        <v>0</v>
      </c>
      <c r="H81" s="17">
        <v>0</v>
      </c>
      <c r="I81" s="17">
        <v>0</v>
      </c>
      <c r="J81" s="17">
        <v>0</v>
      </c>
      <c r="K81" s="17">
        <v>0</v>
      </c>
      <c r="L81" s="17">
        <v>0</v>
      </c>
      <c r="M81" s="17"/>
      <c r="N81" s="17">
        <v>0</v>
      </c>
      <c r="O81" s="17">
        <v>0</v>
      </c>
      <c r="P81" s="17">
        <v>0</v>
      </c>
      <c r="Q81" s="17">
        <v>0</v>
      </c>
      <c r="R81" s="17">
        <v>0</v>
      </c>
    </row>
    <row r="82" spans="2:18" x14ac:dyDescent="0.3">
      <c r="B82" s="18" t="s">
        <v>203</v>
      </c>
      <c r="C82" s="17">
        <v>0</v>
      </c>
      <c r="D82" s="17">
        <v>0</v>
      </c>
      <c r="E82" s="17">
        <v>0</v>
      </c>
      <c r="F82" s="17"/>
      <c r="G82" s="17">
        <v>0</v>
      </c>
      <c r="H82" s="17">
        <v>0</v>
      </c>
      <c r="I82" s="17">
        <v>0</v>
      </c>
      <c r="J82" s="17">
        <v>0</v>
      </c>
      <c r="K82" s="17">
        <v>0</v>
      </c>
      <c r="L82" s="17">
        <v>0</v>
      </c>
      <c r="M82" s="17"/>
      <c r="N82" s="17">
        <v>0</v>
      </c>
      <c r="O82" s="17">
        <v>0</v>
      </c>
      <c r="P82" s="17">
        <v>0</v>
      </c>
      <c r="Q82" s="17">
        <v>0</v>
      </c>
      <c r="R82" s="17">
        <v>0</v>
      </c>
    </row>
    <row r="83" spans="2:18" x14ac:dyDescent="0.3">
      <c r="B83" s="18" t="s">
        <v>204</v>
      </c>
      <c r="C83" s="17">
        <v>0</v>
      </c>
      <c r="D83" s="17">
        <v>0</v>
      </c>
      <c r="E83" s="17">
        <v>0</v>
      </c>
      <c r="F83" s="17"/>
      <c r="G83" s="17">
        <v>0</v>
      </c>
      <c r="H83" s="17">
        <v>0</v>
      </c>
      <c r="I83" s="17">
        <v>0</v>
      </c>
      <c r="J83" s="17">
        <v>0</v>
      </c>
      <c r="K83" s="17">
        <v>0</v>
      </c>
      <c r="L83" s="17">
        <v>0</v>
      </c>
      <c r="M83" s="17"/>
      <c r="N83" s="17">
        <v>0</v>
      </c>
      <c r="O83" s="17">
        <v>0</v>
      </c>
      <c r="P83" s="17">
        <v>0</v>
      </c>
      <c r="Q83" s="17">
        <v>0</v>
      </c>
      <c r="R83" s="17">
        <v>0</v>
      </c>
    </row>
    <row r="84" spans="2:18" x14ac:dyDescent="0.3">
      <c r="B84" s="18" t="s">
        <v>205</v>
      </c>
      <c r="C84" s="17">
        <v>0</v>
      </c>
      <c r="D84" s="17">
        <v>0</v>
      </c>
      <c r="E84" s="17">
        <v>0</v>
      </c>
      <c r="F84" s="17"/>
      <c r="G84" s="17">
        <v>0</v>
      </c>
      <c r="H84" s="17">
        <v>0</v>
      </c>
      <c r="I84" s="17">
        <v>0</v>
      </c>
      <c r="J84" s="17">
        <v>0</v>
      </c>
      <c r="K84" s="17">
        <v>0</v>
      </c>
      <c r="L84" s="17">
        <v>0</v>
      </c>
      <c r="M84" s="17"/>
      <c r="N84" s="17">
        <v>0</v>
      </c>
      <c r="O84" s="17">
        <v>0</v>
      </c>
      <c r="P84" s="17">
        <v>0</v>
      </c>
      <c r="Q84" s="17">
        <v>0</v>
      </c>
      <c r="R84" s="17">
        <v>0</v>
      </c>
    </row>
    <row r="85" spans="2:18" x14ac:dyDescent="0.3">
      <c r="B85" s="18" t="s">
        <v>206</v>
      </c>
      <c r="C85" s="17">
        <v>0</v>
      </c>
      <c r="D85" s="17">
        <v>0</v>
      </c>
      <c r="E85" s="17">
        <v>0</v>
      </c>
      <c r="F85" s="17"/>
      <c r="G85" s="17">
        <v>0</v>
      </c>
      <c r="H85" s="17">
        <v>0</v>
      </c>
      <c r="I85" s="17">
        <v>0</v>
      </c>
      <c r="J85" s="17">
        <v>0</v>
      </c>
      <c r="K85" s="17">
        <v>0</v>
      </c>
      <c r="L85" s="17">
        <v>0</v>
      </c>
      <c r="M85" s="17"/>
      <c r="N85" s="17">
        <v>0</v>
      </c>
      <c r="O85" s="17">
        <v>0</v>
      </c>
      <c r="P85" s="17">
        <v>0</v>
      </c>
      <c r="Q85" s="17">
        <v>0</v>
      </c>
      <c r="R85" s="17">
        <v>0</v>
      </c>
    </row>
    <row r="86" spans="2:18" x14ac:dyDescent="0.3">
      <c r="B86" s="18" t="s">
        <v>207</v>
      </c>
      <c r="C86" s="17">
        <v>2.9568229836733598E-3</v>
      </c>
      <c r="D86" s="17">
        <v>9.7555777362881796E-4</v>
      </c>
      <c r="E86" s="17">
        <v>4.8934108803681698E-3</v>
      </c>
      <c r="F86" s="17"/>
      <c r="G86" s="17">
        <v>3.3639521025590402E-3</v>
      </c>
      <c r="H86" s="17">
        <v>0</v>
      </c>
      <c r="I86" s="17">
        <v>2.8958925054422902E-3</v>
      </c>
      <c r="J86" s="17">
        <v>3.0107845873298998E-3</v>
      </c>
      <c r="K86" s="17">
        <v>3.9410743353992996E-3</v>
      </c>
      <c r="L86" s="17">
        <v>4.4381534014828897E-3</v>
      </c>
      <c r="M86" s="17"/>
      <c r="N86" s="17">
        <v>4.6794025635745898E-3</v>
      </c>
      <c r="O86" s="17">
        <v>1.9890576474495799E-3</v>
      </c>
      <c r="P86" s="17">
        <v>1.64612194950593E-3</v>
      </c>
      <c r="Q86" s="17">
        <v>3.9141822877907196E-3</v>
      </c>
      <c r="R86" s="17">
        <v>0</v>
      </c>
    </row>
    <row r="87" spans="2:18" x14ac:dyDescent="0.3">
      <c r="B87" s="18" t="s">
        <v>208</v>
      </c>
      <c r="C87" s="17">
        <v>4.7755887237712301E-4</v>
      </c>
      <c r="D87" s="17">
        <v>0</v>
      </c>
      <c r="E87" s="17">
        <v>9.4434884452020802E-4</v>
      </c>
      <c r="F87" s="17"/>
      <c r="G87" s="17">
        <v>0</v>
      </c>
      <c r="H87" s="17">
        <v>2.8023669657741201E-3</v>
      </c>
      <c r="I87" s="17">
        <v>0</v>
      </c>
      <c r="J87" s="17">
        <v>0</v>
      </c>
      <c r="K87" s="17">
        <v>0</v>
      </c>
      <c r="L87" s="17">
        <v>0</v>
      </c>
      <c r="M87" s="17"/>
      <c r="N87" s="17">
        <v>0</v>
      </c>
      <c r="O87" s="17">
        <v>2.03924590998311E-3</v>
      </c>
      <c r="P87" s="17">
        <v>0</v>
      </c>
      <c r="Q87" s="17">
        <v>0</v>
      </c>
      <c r="R87" s="17">
        <v>0</v>
      </c>
    </row>
    <row r="88" spans="2:18" x14ac:dyDescent="0.3">
      <c r="B88" s="18" t="s">
        <v>209</v>
      </c>
      <c r="C88" s="17">
        <v>9.6166353000835803E-4</v>
      </c>
      <c r="D88" s="17">
        <v>0</v>
      </c>
      <c r="E88" s="17">
        <v>1.90164165280855E-3</v>
      </c>
      <c r="F88" s="17"/>
      <c r="G88" s="17">
        <v>3.3274333250306702E-3</v>
      </c>
      <c r="H88" s="17">
        <v>0</v>
      </c>
      <c r="I88" s="17">
        <v>2.9422504553058598E-3</v>
      </c>
      <c r="J88" s="17">
        <v>0</v>
      </c>
      <c r="K88" s="17">
        <v>0</v>
      </c>
      <c r="L88" s="17">
        <v>0</v>
      </c>
      <c r="M88" s="17"/>
      <c r="N88" s="17">
        <v>0</v>
      </c>
      <c r="O88" s="17">
        <v>4.1064432759628997E-3</v>
      </c>
      <c r="P88" s="17">
        <v>0</v>
      </c>
      <c r="Q88" s="17">
        <v>0</v>
      </c>
      <c r="R88" s="17">
        <v>0</v>
      </c>
    </row>
    <row r="89" spans="2:18" x14ac:dyDescent="0.3">
      <c r="B89" s="18" t="s">
        <v>210</v>
      </c>
      <c r="C89" s="17">
        <v>9.6674173996982703E-3</v>
      </c>
      <c r="D89" s="17">
        <v>9.6120761351909008E-3</v>
      </c>
      <c r="E89" s="17">
        <v>9.7215107247561206E-3</v>
      </c>
      <c r="F89" s="17"/>
      <c r="G89" s="17">
        <v>1.42149115163896E-2</v>
      </c>
      <c r="H89" s="17">
        <v>9.1170445746071391E-3</v>
      </c>
      <c r="I89" s="17">
        <v>1.30957731229307E-2</v>
      </c>
      <c r="J89" s="17">
        <v>1.7087273788205799E-2</v>
      </c>
      <c r="K89" s="17">
        <v>3.6319931917492701E-3</v>
      </c>
      <c r="L89" s="17">
        <v>2.3260203847293901E-3</v>
      </c>
      <c r="M89" s="17"/>
      <c r="N89" s="17">
        <v>6.8352300707951504E-3</v>
      </c>
      <c r="O89" s="17">
        <v>2.0613474805040899E-3</v>
      </c>
      <c r="P89" s="17">
        <v>1.3325882768922701E-2</v>
      </c>
      <c r="Q89" s="17">
        <v>1.3148816407307201E-2</v>
      </c>
      <c r="R89" s="17">
        <v>0</v>
      </c>
    </row>
    <row r="90" spans="2:18" x14ac:dyDescent="0.3">
      <c r="B90" s="18" t="s">
        <v>211</v>
      </c>
      <c r="C90" s="17">
        <v>0</v>
      </c>
      <c r="D90" s="17">
        <v>0</v>
      </c>
      <c r="E90" s="17">
        <v>0</v>
      </c>
      <c r="F90" s="17"/>
      <c r="G90" s="17">
        <v>0</v>
      </c>
      <c r="H90" s="17">
        <v>0</v>
      </c>
      <c r="I90" s="17">
        <v>0</v>
      </c>
      <c r="J90" s="17">
        <v>0</v>
      </c>
      <c r="K90" s="17">
        <v>0</v>
      </c>
      <c r="L90" s="17">
        <v>0</v>
      </c>
      <c r="M90" s="17"/>
      <c r="N90" s="17">
        <v>0</v>
      </c>
      <c r="O90" s="17">
        <v>0</v>
      </c>
      <c r="P90" s="17">
        <v>0</v>
      </c>
      <c r="Q90" s="17">
        <v>0</v>
      </c>
      <c r="R90" s="17">
        <v>0</v>
      </c>
    </row>
    <row r="91" spans="2:18" x14ac:dyDescent="0.3">
      <c r="B91" s="18" t="s">
        <v>212</v>
      </c>
      <c r="C91" s="17">
        <v>0</v>
      </c>
      <c r="D91" s="17">
        <v>0</v>
      </c>
      <c r="E91" s="17">
        <v>0</v>
      </c>
      <c r="F91" s="17"/>
      <c r="G91" s="17">
        <v>0</v>
      </c>
      <c r="H91" s="17">
        <v>0</v>
      </c>
      <c r="I91" s="17">
        <v>0</v>
      </c>
      <c r="J91" s="17">
        <v>0</v>
      </c>
      <c r="K91" s="17">
        <v>0</v>
      </c>
      <c r="L91" s="17">
        <v>0</v>
      </c>
      <c r="M91" s="17"/>
      <c r="N91" s="17">
        <v>0</v>
      </c>
      <c r="O91" s="17">
        <v>0</v>
      </c>
      <c r="P91" s="17">
        <v>0</v>
      </c>
      <c r="Q91" s="17">
        <v>0</v>
      </c>
      <c r="R91" s="17">
        <v>0</v>
      </c>
    </row>
    <row r="92" spans="2:18" x14ac:dyDescent="0.3">
      <c r="B92" s="18" t="s">
        <v>213</v>
      </c>
      <c r="C92" s="17">
        <v>5.1857149381799898E-4</v>
      </c>
      <c r="D92" s="17">
        <v>1.04910649374026E-3</v>
      </c>
      <c r="E92" s="17">
        <v>0</v>
      </c>
      <c r="F92" s="17"/>
      <c r="G92" s="17">
        <v>0</v>
      </c>
      <c r="H92" s="17">
        <v>0</v>
      </c>
      <c r="I92" s="17">
        <v>3.04596218037802E-3</v>
      </c>
      <c r="J92" s="17">
        <v>0</v>
      </c>
      <c r="K92" s="17">
        <v>0</v>
      </c>
      <c r="L92" s="17">
        <v>0</v>
      </c>
      <c r="M92" s="17"/>
      <c r="N92" s="17">
        <v>0</v>
      </c>
      <c r="O92" s="17">
        <v>0</v>
      </c>
      <c r="P92" s="17">
        <v>0</v>
      </c>
      <c r="Q92" s="17">
        <v>4.1170213304913697E-3</v>
      </c>
      <c r="R92" s="17">
        <v>0</v>
      </c>
    </row>
    <row r="93" spans="2:18" x14ac:dyDescent="0.3">
      <c r="B93" s="18" t="s">
        <v>214</v>
      </c>
      <c r="C93" s="17">
        <v>1.00529041309556E-3</v>
      </c>
      <c r="D93" s="17">
        <v>1.0393282766640801E-3</v>
      </c>
      <c r="E93" s="17">
        <v>9.7202009962013504E-4</v>
      </c>
      <c r="F93" s="17"/>
      <c r="G93" s="17">
        <v>0</v>
      </c>
      <c r="H93" s="17">
        <v>0</v>
      </c>
      <c r="I93" s="17">
        <v>2.88725789304697E-3</v>
      </c>
      <c r="J93" s="17">
        <v>0</v>
      </c>
      <c r="K93" s="17">
        <v>3.6492925242819999E-3</v>
      </c>
      <c r="L93" s="17">
        <v>0</v>
      </c>
      <c r="M93" s="17"/>
      <c r="N93" s="17">
        <v>0</v>
      </c>
      <c r="O93" s="17">
        <v>0</v>
      </c>
      <c r="P93" s="17">
        <v>0</v>
      </c>
      <c r="Q93" s="17">
        <v>3.9025114654669501E-3</v>
      </c>
      <c r="R93" s="17">
        <v>0</v>
      </c>
    </row>
    <row r="94" spans="2:18" x14ac:dyDescent="0.3">
      <c r="B94" s="18" t="s">
        <v>215</v>
      </c>
      <c r="C94" s="17">
        <v>1.5206727816262601E-3</v>
      </c>
      <c r="D94" s="17">
        <v>9.8915905316136299E-4</v>
      </c>
      <c r="E94" s="17">
        <v>2.04020093376552E-3</v>
      </c>
      <c r="F94" s="17"/>
      <c r="G94" s="17">
        <v>0</v>
      </c>
      <c r="H94" s="17">
        <v>0</v>
      </c>
      <c r="I94" s="17">
        <v>3.1033536846455899E-3</v>
      </c>
      <c r="J94" s="17">
        <v>0</v>
      </c>
      <c r="K94" s="17">
        <v>7.0489298493860604E-3</v>
      </c>
      <c r="L94" s="17">
        <v>0</v>
      </c>
      <c r="M94" s="17"/>
      <c r="N94" s="17">
        <v>0</v>
      </c>
      <c r="O94" s="17">
        <v>2.1495523090893798E-3</v>
      </c>
      <c r="P94" s="17">
        <v>0</v>
      </c>
      <c r="Q94" s="17">
        <v>4.1945935501271599E-3</v>
      </c>
      <c r="R94" s="17">
        <v>0</v>
      </c>
    </row>
    <row r="95" spans="2:18" x14ac:dyDescent="0.3">
      <c r="B95" s="18" t="s">
        <v>216</v>
      </c>
      <c r="C95" s="17">
        <v>4.01142256160128E-3</v>
      </c>
      <c r="D95" s="17">
        <v>5.1111862799040099E-3</v>
      </c>
      <c r="E95" s="17">
        <v>2.93645839461767E-3</v>
      </c>
      <c r="F95" s="17"/>
      <c r="G95" s="17">
        <v>3.7527767255391802E-3</v>
      </c>
      <c r="H95" s="17">
        <v>6.4448463195144901E-3</v>
      </c>
      <c r="I95" s="17">
        <v>0</v>
      </c>
      <c r="J95" s="17">
        <v>8.4987637723320901E-3</v>
      </c>
      <c r="K95" s="17">
        <v>0</v>
      </c>
      <c r="L95" s="17">
        <v>4.5014070628031201E-3</v>
      </c>
      <c r="M95" s="17"/>
      <c r="N95" s="17">
        <v>0</v>
      </c>
      <c r="O95" s="17">
        <v>2.2189641878153101E-3</v>
      </c>
      <c r="P95" s="17">
        <v>1.10861378126615E-2</v>
      </c>
      <c r="Q95" s="17">
        <v>0</v>
      </c>
      <c r="R95" s="17">
        <v>0</v>
      </c>
    </row>
    <row r="96" spans="2:18" x14ac:dyDescent="0.3">
      <c r="B96" s="18" t="s">
        <v>217</v>
      </c>
      <c r="C96" s="17">
        <v>1.00820885932597E-3</v>
      </c>
      <c r="D96" s="17">
        <v>0</v>
      </c>
      <c r="E96" s="17">
        <v>1.9936827193687999E-3</v>
      </c>
      <c r="F96" s="17"/>
      <c r="G96" s="17">
        <v>3.3639521025590402E-3</v>
      </c>
      <c r="H96" s="17">
        <v>0</v>
      </c>
      <c r="I96" s="17">
        <v>0</v>
      </c>
      <c r="J96" s="17">
        <v>3.1765990264550599E-3</v>
      </c>
      <c r="K96" s="17">
        <v>0</v>
      </c>
      <c r="L96" s="17">
        <v>0</v>
      </c>
      <c r="M96" s="17"/>
      <c r="N96" s="17">
        <v>2.5475313069251099E-3</v>
      </c>
      <c r="O96" s="17">
        <v>0</v>
      </c>
      <c r="P96" s="17">
        <v>0</v>
      </c>
      <c r="Q96" s="17">
        <v>0</v>
      </c>
      <c r="R96" s="17">
        <v>0</v>
      </c>
    </row>
    <row r="97" spans="2:18" x14ac:dyDescent="0.3">
      <c r="B97" s="18" t="s">
        <v>218</v>
      </c>
      <c r="C97" s="17">
        <v>2.1818388661827798E-2</v>
      </c>
      <c r="D97" s="17">
        <v>2.10695376859143E-2</v>
      </c>
      <c r="E97" s="17">
        <v>2.25503531303048E-2</v>
      </c>
      <c r="F97" s="17"/>
      <c r="G97" s="17">
        <v>1.67456988456413E-2</v>
      </c>
      <c r="H97" s="17">
        <v>1.2345997276971299E-2</v>
      </c>
      <c r="I97" s="17">
        <v>3.0489191985022701E-2</v>
      </c>
      <c r="J97" s="17">
        <v>3.1002029685110701E-2</v>
      </c>
      <c r="K97" s="17">
        <v>2.46095109466711E-2</v>
      </c>
      <c r="L97" s="17">
        <v>1.6465437640404201E-2</v>
      </c>
      <c r="M97" s="17"/>
      <c r="N97" s="17">
        <v>2.7830981616832701E-2</v>
      </c>
      <c r="O97" s="17">
        <v>1.6564212989126501E-2</v>
      </c>
      <c r="P97" s="17">
        <v>2.0196138223840299E-2</v>
      </c>
      <c r="Q97" s="17">
        <v>2.0130782144077201E-2</v>
      </c>
      <c r="R97" s="17">
        <v>0</v>
      </c>
    </row>
    <row r="98" spans="2:18" x14ac:dyDescent="0.3">
      <c r="B98" s="18" t="s">
        <v>219</v>
      </c>
      <c r="C98" s="17">
        <v>0</v>
      </c>
      <c r="D98" s="17">
        <v>0</v>
      </c>
      <c r="E98" s="17">
        <v>0</v>
      </c>
      <c r="F98" s="17"/>
      <c r="G98" s="17">
        <v>0</v>
      </c>
      <c r="H98" s="17">
        <v>0</v>
      </c>
      <c r="I98" s="17">
        <v>0</v>
      </c>
      <c r="J98" s="17">
        <v>0</v>
      </c>
      <c r="K98" s="17">
        <v>0</v>
      </c>
      <c r="L98" s="17">
        <v>0</v>
      </c>
      <c r="M98" s="17"/>
      <c r="N98" s="17">
        <v>0</v>
      </c>
      <c r="O98" s="17">
        <v>0</v>
      </c>
      <c r="P98" s="17">
        <v>0</v>
      </c>
      <c r="Q98" s="17">
        <v>0</v>
      </c>
      <c r="R98" s="17">
        <v>0</v>
      </c>
    </row>
    <row r="99" spans="2:18" x14ac:dyDescent="0.3">
      <c r="B99" s="18" t="s">
        <v>220</v>
      </c>
      <c r="C99" s="17">
        <v>0</v>
      </c>
      <c r="D99" s="17">
        <v>0</v>
      </c>
      <c r="E99" s="17">
        <v>0</v>
      </c>
      <c r="F99" s="17"/>
      <c r="G99" s="17">
        <v>0</v>
      </c>
      <c r="H99" s="17">
        <v>0</v>
      </c>
      <c r="I99" s="17">
        <v>0</v>
      </c>
      <c r="J99" s="17">
        <v>0</v>
      </c>
      <c r="K99" s="17">
        <v>0</v>
      </c>
      <c r="L99" s="17">
        <v>0</v>
      </c>
      <c r="M99" s="17"/>
      <c r="N99" s="17">
        <v>0</v>
      </c>
      <c r="O99" s="17">
        <v>0</v>
      </c>
      <c r="P99" s="17">
        <v>0</v>
      </c>
      <c r="Q99" s="17">
        <v>0</v>
      </c>
      <c r="R99" s="17">
        <v>0</v>
      </c>
    </row>
    <row r="100" spans="2:18" x14ac:dyDescent="0.3">
      <c r="B100" s="18" t="s">
        <v>221</v>
      </c>
      <c r="C100" s="17">
        <v>5.3598214551545402E-4</v>
      </c>
      <c r="D100" s="17">
        <v>0</v>
      </c>
      <c r="E100" s="17">
        <v>1.0598779523905001E-3</v>
      </c>
      <c r="F100" s="17"/>
      <c r="G100" s="17">
        <v>0</v>
      </c>
      <c r="H100" s="17">
        <v>3.1452010332479298E-3</v>
      </c>
      <c r="I100" s="17">
        <v>0</v>
      </c>
      <c r="J100" s="17">
        <v>0</v>
      </c>
      <c r="K100" s="17">
        <v>0</v>
      </c>
      <c r="L100" s="17">
        <v>0</v>
      </c>
      <c r="M100" s="17"/>
      <c r="N100" s="17">
        <v>0</v>
      </c>
      <c r="O100" s="17">
        <v>0</v>
      </c>
      <c r="P100" s="17">
        <v>1.9743656362301901E-3</v>
      </c>
      <c r="Q100" s="17">
        <v>0</v>
      </c>
      <c r="R100" s="17">
        <v>0</v>
      </c>
    </row>
    <row r="101" spans="2:18" x14ac:dyDescent="0.3">
      <c r="B101" s="18" t="s">
        <v>222</v>
      </c>
      <c r="C101" s="17">
        <v>0</v>
      </c>
      <c r="D101" s="17">
        <v>0</v>
      </c>
      <c r="E101" s="17">
        <v>0</v>
      </c>
      <c r="F101" s="17"/>
      <c r="G101" s="17">
        <v>0</v>
      </c>
      <c r="H101" s="17">
        <v>0</v>
      </c>
      <c r="I101" s="17">
        <v>0</v>
      </c>
      <c r="J101" s="17">
        <v>0</v>
      </c>
      <c r="K101" s="17">
        <v>0</v>
      </c>
      <c r="L101" s="17">
        <v>0</v>
      </c>
      <c r="M101" s="17"/>
      <c r="N101" s="17">
        <v>0</v>
      </c>
      <c r="O101" s="17">
        <v>0</v>
      </c>
      <c r="P101" s="17">
        <v>0</v>
      </c>
      <c r="Q101" s="17">
        <v>0</v>
      </c>
      <c r="R101" s="17">
        <v>0</v>
      </c>
    </row>
    <row r="102" spans="2:18" x14ac:dyDescent="0.3">
      <c r="B102" s="18" t="s">
        <v>223</v>
      </c>
      <c r="C102" s="17">
        <v>0</v>
      </c>
      <c r="D102" s="17">
        <v>0</v>
      </c>
      <c r="E102" s="17">
        <v>0</v>
      </c>
      <c r="F102" s="17"/>
      <c r="G102" s="17">
        <v>0</v>
      </c>
      <c r="H102" s="17">
        <v>0</v>
      </c>
      <c r="I102" s="17">
        <v>0</v>
      </c>
      <c r="J102" s="17">
        <v>0</v>
      </c>
      <c r="K102" s="17">
        <v>0</v>
      </c>
      <c r="L102" s="17">
        <v>0</v>
      </c>
      <c r="M102" s="17"/>
      <c r="N102" s="17">
        <v>0</v>
      </c>
      <c r="O102" s="17">
        <v>0</v>
      </c>
      <c r="P102" s="17">
        <v>0</v>
      </c>
      <c r="Q102" s="17">
        <v>0</v>
      </c>
      <c r="R102" s="17">
        <v>0</v>
      </c>
    </row>
    <row r="103" spans="2:18" x14ac:dyDescent="0.3">
      <c r="B103" s="18" t="s">
        <v>224</v>
      </c>
      <c r="C103" s="17">
        <v>0</v>
      </c>
      <c r="D103" s="17">
        <v>0</v>
      </c>
      <c r="E103" s="17">
        <v>0</v>
      </c>
      <c r="F103" s="17"/>
      <c r="G103" s="17">
        <v>0</v>
      </c>
      <c r="H103" s="17">
        <v>0</v>
      </c>
      <c r="I103" s="17">
        <v>0</v>
      </c>
      <c r="J103" s="17">
        <v>0</v>
      </c>
      <c r="K103" s="17">
        <v>0</v>
      </c>
      <c r="L103" s="17">
        <v>0</v>
      </c>
      <c r="M103" s="17"/>
      <c r="N103" s="17">
        <v>0</v>
      </c>
      <c r="O103" s="17">
        <v>0</v>
      </c>
      <c r="P103" s="17">
        <v>0</v>
      </c>
      <c r="Q103" s="17">
        <v>0</v>
      </c>
      <c r="R103" s="17">
        <v>0</v>
      </c>
    </row>
    <row r="104" spans="2:18" x14ac:dyDescent="0.3">
      <c r="B104" s="18" t="s">
        <v>225</v>
      </c>
      <c r="C104" s="17">
        <v>0</v>
      </c>
      <c r="D104" s="17">
        <v>0</v>
      </c>
      <c r="E104" s="17">
        <v>0</v>
      </c>
      <c r="F104" s="17"/>
      <c r="G104" s="17">
        <v>0</v>
      </c>
      <c r="H104" s="17">
        <v>0</v>
      </c>
      <c r="I104" s="17">
        <v>0</v>
      </c>
      <c r="J104" s="17">
        <v>0</v>
      </c>
      <c r="K104" s="17">
        <v>0</v>
      </c>
      <c r="L104" s="17">
        <v>0</v>
      </c>
      <c r="M104" s="17"/>
      <c r="N104" s="17">
        <v>0</v>
      </c>
      <c r="O104" s="17">
        <v>0</v>
      </c>
      <c r="P104" s="17">
        <v>0</v>
      </c>
      <c r="Q104" s="17">
        <v>0</v>
      </c>
      <c r="R104" s="17">
        <v>0</v>
      </c>
    </row>
    <row r="105" spans="2:18" x14ac:dyDescent="0.3">
      <c r="B105" s="18" t="s">
        <v>226</v>
      </c>
      <c r="C105" s="17">
        <v>0</v>
      </c>
      <c r="D105" s="17">
        <v>0</v>
      </c>
      <c r="E105" s="17">
        <v>0</v>
      </c>
      <c r="F105" s="17"/>
      <c r="G105" s="17">
        <v>0</v>
      </c>
      <c r="H105" s="17">
        <v>0</v>
      </c>
      <c r="I105" s="17">
        <v>0</v>
      </c>
      <c r="J105" s="17">
        <v>0</v>
      </c>
      <c r="K105" s="17">
        <v>0</v>
      </c>
      <c r="L105" s="17">
        <v>0</v>
      </c>
      <c r="M105" s="17"/>
      <c r="N105" s="17">
        <v>0</v>
      </c>
      <c r="O105" s="17">
        <v>0</v>
      </c>
      <c r="P105" s="17">
        <v>0</v>
      </c>
      <c r="Q105" s="17">
        <v>0</v>
      </c>
      <c r="R105" s="17">
        <v>0</v>
      </c>
    </row>
    <row r="106" spans="2:18" x14ac:dyDescent="0.3">
      <c r="B106" s="18" t="s">
        <v>227</v>
      </c>
      <c r="C106" s="17">
        <v>0</v>
      </c>
      <c r="D106" s="17">
        <v>0</v>
      </c>
      <c r="E106" s="17">
        <v>0</v>
      </c>
      <c r="F106" s="17"/>
      <c r="G106" s="17">
        <v>0</v>
      </c>
      <c r="H106" s="17">
        <v>0</v>
      </c>
      <c r="I106" s="17">
        <v>0</v>
      </c>
      <c r="J106" s="17">
        <v>0</v>
      </c>
      <c r="K106" s="17">
        <v>0</v>
      </c>
      <c r="L106" s="17">
        <v>0</v>
      </c>
      <c r="M106" s="17"/>
      <c r="N106" s="17">
        <v>0</v>
      </c>
      <c r="O106" s="17">
        <v>0</v>
      </c>
      <c r="P106" s="17">
        <v>0</v>
      </c>
      <c r="Q106" s="17">
        <v>0</v>
      </c>
      <c r="R106" s="17">
        <v>0</v>
      </c>
    </row>
    <row r="107" spans="2:18" x14ac:dyDescent="0.3">
      <c r="B107" s="18" t="s">
        <v>228</v>
      </c>
      <c r="C107" s="17">
        <v>0</v>
      </c>
      <c r="D107" s="17">
        <v>0</v>
      </c>
      <c r="E107" s="17">
        <v>0</v>
      </c>
      <c r="F107" s="17"/>
      <c r="G107" s="17">
        <v>0</v>
      </c>
      <c r="H107" s="17">
        <v>0</v>
      </c>
      <c r="I107" s="17">
        <v>0</v>
      </c>
      <c r="J107" s="17">
        <v>0</v>
      </c>
      <c r="K107" s="17">
        <v>0</v>
      </c>
      <c r="L107" s="17">
        <v>0</v>
      </c>
      <c r="M107" s="17"/>
      <c r="N107" s="17">
        <v>0</v>
      </c>
      <c r="O107" s="17">
        <v>0</v>
      </c>
      <c r="P107" s="17">
        <v>0</v>
      </c>
      <c r="Q107" s="17">
        <v>0</v>
      </c>
      <c r="R107" s="17">
        <v>0</v>
      </c>
    </row>
    <row r="108" spans="2:18" x14ac:dyDescent="0.3">
      <c r="B108" s="18" t="s">
        <v>229</v>
      </c>
      <c r="C108" s="17">
        <v>0</v>
      </c>
      <c r="D108" s="17">
        <v>0</v>
      </c>
      <c r="E108" s="17">
        <v>0</v>
      </c>
      <c r="F108" s="17"/>
      <c r="G108" s="17">
        <v>0</v>
      </c>
      <c r="H108" s="17">
        <v>0</v>
      </c>
      <c r="I108" s="17">
        <v>0</v>
      </c>
      <c r="J108" s="17">
        <v>0</v>
      </c>
      <c r="K108" s="17">
        <v>0</v>
      </c>
      <c r="L108" s="17">
        <v>0</v>
      </c>
      <c r="M108" s="17"/>
      <c r="N108" s="17">
        <v>0</v>
      </c>
      <c r="O108" s="17">
        <v>0</v>
      </c>
      <c r="P108" s="17">
        <v>0</v>
      </c>
      <c r="Q108" s="17">
        <v>0</v>
      </c>
      <c r="R108" s="17">
        <v>0</v>
      </c>
    </row>
    <row r="109" spans="2:18" x14ac:dyDescent="0.3">
      <c r="B109" s="18" t="s">
        <v>230</v>
      </c>
      <c r="C109" s="17">
        <v>0</v>
      </c>
      <c r="D109" s="17">
        <v>0</v>
      </c>
      <c r="E109" s="17">
        <v>0</v>
      </c>
      <c r="F109" s="17"/>
      <c r="G109" s="17">
        <v>0</v>
      </c>
      <c r="H109" s="17">
        <v>0</v>
      </c>
      <c r="I109" s="17">
        <v>0</v>
      </c>
      <c r="J109" s="17">
        <v>0</v>
      </c>
      <c r="K109" s="17">
        <v>0</v>
      </c>
      <c r="L109" s="17">
        <v>0</v>
      </c>
      <c r="M109" s="17"/>
      <c r="N109" s="17">
        <v>0</v>
      </c>
      <c r="O109" s="17">
        <v>0</v>
      </c>
      <c r="P109" s="17">
        <v>0</v>
      </c>
      <c r="Q109" s="17">
        <v>0</v>
      </c>
      <c r="R109" s="17">
        <v>0</v>
      </c>
    </row>
    <row r="110" spans="2:18" x14ac:dyDescent="0.3">
      <c r="B110" s="18" t="s">
        <v>231</v>
      </c>
      <c r="C110" s="17">
        <v>0</v>
      </c>
      <c r="D110" s="17">
        <v>0</v>
      </c>
      <c r="E110" s="17">
        <v>0</v>
      </c>
      <c r="F110" s="17"/>
      <c r="G110" s="17">
        <v>0</v>
      </c>
      <c r="H110" s="17">
        <v>0</v>
      </c>
      <c r="I110" s="17">
        <v>0</v>
      </c>
      <c r="J110" s="17">
        <v>0</v>
      </c>
      <c r="K110" s="17">
        <v>0</v>
      </c>
      <c r="L110" s="17">
        <v>0</v>
      </c>
      <c r="M110" s="17"/>
      <c r="N110" s="17">
        <v>0</v>
      </c>
      <c r="O110" s="17">
        <v>0</v>
      </c>
      <c r="P110" s="17">
        <v>0</v>
      </c>
      <c r="Q110" s="17">
        <v>0</v>
      </c>
      <c r="R110" s="17">
        <v>0</v>
      </c>
    </row>
    <row r="111" spans="2:18" x14ac:dyDescent="0.3">
      <c r="B111" s="18" t="s">
        <v>232</v>
      </c>
      <c r="C111" s="17">
        <v>0</v>
      </c>
      <c r="D111" s="17">
        <v>0</v>
      </c>
      <c r="E111" s="17">
        <v>0</v>
      </c>
      <c r="F111" s="17"/>
      <c r="G111" s="17">
        <v>0</v>
      </c>
      <c r="H111" s="17">
        <v>0</v>
      </c>
      <c r="I111" s="17">
        <v>0</v>
      </c>
      <c r="J111" s="17">
        <v>0</v>
      </c>
      <c r="K111" s="17">
        <v>0</v>
      </c>
      <c r="L111" s="17">
        <v>0</v>
      </c>
      <c r="M111" s="17"/>
      <c r="N111" s="17">
        <v>0</v>
      </c>
      <c r="O111" s="17">
        <v>0</v>
      </c>
      <c r="P111" s="17">
        <v>0</v>
      </c>
      <c r="Q111" s="17">
        <v>0</v>
      </c>
      <c r="R111" s="17">
        <v>0</v>
      </c>
    </row>
    <row r="112" spans="2:18" x14ac:dyDescent="0.3">
      <c r="B112" s="18" t="s">
        <v>233</v>
      </c>
      <c r="C112" s="17">
        <v>0</v>
      </c>
      <c r="D112" s="17">
        <v>0</v>
      </c>
      <c r="E112" s="17">
        <v>0</v>
      </c>
      <c r="F112" s="17"/>
      <c r="G112" s="17">
        <v>0</v>
      </c>
      <c r="H112" s="17">
        <v>0</v>
      </c>
      <c r="I112" s="17">
        <v>0</v>
      </c>
      <c r="J112" s="17">
        <v>0</v>
      </c>
      <c r="K112" s="17">
        <v>0</v>
      </c>
      <c r="L112" s="17">
        <v>0</v>
      </c>
      <c r="M112" s="17"/>
      <c r="N112" s="17">
        <v>0</v>
      </c>
      <c r="O112" s="17">
        <v>0</v>
      </c>
      <c r="P112" s="17">
        <v>0</v>
      </c>
      <c r="Q112" s="17">
        <v>0</v>
      </c>
      <c r="R112" s="17">
        <v>0</v>
      </c>
    </row>
    <row r="113" spans="2:18" x14ac:dyDescent="0.3">
      <c r="B113" s="18" t="s">
        <v>234</v>
      </c>
      <c r="C113" s="17">
        <v>0</v>
      </c>
      <c r="D113" s="17">
        <v>0</v>
      </c>
      <c r="E113" s="17">
        <v>0</v>
      </c>
      <c r="F113" s="17"/>
      <c r="G113" s="17">
        <v>0</v>
      </c>
      <c r="H113" s="17">
        <v>0</v>
      </c>
      <c r="I113" s="17">
        <v>0</v>
      </c>
      <c r="J113" s="17">
        <v>0</v>
      </c>
      <c r="K113" s="17">
        <v>0</v>
      </c>
      <c r="L113" s="17">
        <v>0</v>
      </c>
      <c r="M113" s="17"/>
      <c r="N113" s="17">
        <v>0</v>
      </c>
      <c r="O113" s="17">
        <v>0</v>
      </c>
      <c r="P113" s="17">
        <v>0</v>
      </c>
      <c r="Q113" s="17">
        <v>0</v>
      </c>
      <c r="R113" s="17">
        <v>0</v>
      </c>
    </row>
    <row r="114" spans="2:18" x14ac:dyDescent="0.3">
      <c r="B114" s="18" t="s">
        <v>235</v>
      </c>
      <c r="C114" s="17">
        <v>0</v>
      </c>
      <c r="D114" s="17">
        <v>0</v>
      </c>
      <c r="E114" s="17">
        <v>0</v>
      </c>
      <c r="F114" s="17"/>
      <c r="G114" s="17">
        <v>0</v>
      </c>
      <c r="H114" s="17">
        <v>0</v>
      </c>
      <c r="I114" s="17">
        <v>0</v>
      </c>
      <c r="J114" s="17">
        <v>0</v>
      </c>
      <c r="K114" s="17">
        <v>0</v>
      </c>
      <c r="L114" s="17">
        <v>0</v>
      </c>
      <c r="M114" s="17"/>
      <c r="N114" s="17">
        <v>0</v>
      </c>
      <c r="O114" s="17">
        <v>0</v>
      </c>
      <c r="P114" s="17">
        <v>0</v>
      </c>
      <c r="Q114" s="17">
        <v>0</v>
      </c>
      <c r="R114" s="17">
        <v>0</v>
      </c>
    </row>
    <row r="115" spans="2:18" x14ac:dyDescent="0.3">
      <c r="B115" s="18" t="s">
        <v>236</v>
      </c>
      <c r="C115" s="17">
        <v>0</v>
      </c>
      <c r="D115" s="17">
        <v>0</v>
      </c>
      <c r="E115" s="17">
        <v>0</v>
      </c>
      <c r="F115" s="17"/>
      <c r="G115" s="17">
        <v>0</v>
      </c>
      <c r="H115" s="17">
        <v>0</v>
      </c>
      <c r="I115" s="17">
        <v>0</v>
      </c>
      <c r="J115" s="17">
        <v>0</v>
      </c>
      <c r="K115" s="17">
        <v>0</v>
      </c>
      <c r="L115" s="17">
        <v>0</v>
      </c>
      <c r="M115" s="17"/>
      <c r="N115" s="17">
        <v>0</v>
      </c>
      <c r="O115" s="17">
        <v>0</v>
      </c>
      <c r="P115" s="17">
        <v>0</v>
      </c>
      <c r="Q115" s="17">
        <v>0</v>
      </c>
      <c r="R115" s="17">
        <v>0</v>
      </c>
    </row>
    <row r="116" spans="2:18" x14ac:dyDescent="0.3">
      <c r="B116" s="18" t="s">
        <v>237</v>
      </c>
      <c r="C116" s="17">
        <v>0</v>
      </c>
      <c r="D116" s="17">
        <v>0</v>
      </c>
      <c r="E116" s="17">
        <v>0</v>
      </c>
      <c r="F116" s="17"/>
      <c r="G116" s="17">
        <v>0</v>
      </c>
      <c r="H116" s="17">
        <v>0</v>
      </c>
      <c r="I116" s="17">
        <v>0</v>
      </c>
      <c r="J116" s="17">
        <v>0</v>
      </c>
      <c r="K116" s="17">
        <v>0</v>
      </c>
      <c r="L116" s="17">
        <v>0</v>
      </c>
      <c r="M116" s="17"/>
      <c r="N116" s="17">
        <v>0</v>
      </c>
      <c r="O116" s="17">
        <v>0</v>
      </c>
      <c r="P116" s="17">
        <v>0</v>
      </c>
      <c r="Q116" s="17">
        <v>0</v>
      </c>
      <c r="R116" s="17">
        <v>0</v>
      </c>
    </row>
    <row r="117" spans="2:18" x14ac:dyDescent="0.3">
      <c r="B117" s="18" t="s">
        <v>238</v>
      </c>
      <c r="C117" s="17">
        <v>0</v>
      </c>
      <c r="D117" s="17">
        <v>0</v>
      </c>
      <c r="E117" s="17">
        <v>0</v>
      </c>
      <c r="F117" s="17"/>
      <c r="G117" s="17">
        <v>0</v>
      </c>
      <c r="H117" s="17">
        <v>0</v>
      </c>
      <c r="I117" s="17">
        <v>0</v>
      </c>
      <c r="J117" s="17">
        <v>0</v>
      </c>
      <c r="K117" s="17">
        <v>0</v>
      </c>
      <c r="L117" s="17">
        <v>0</v>
      </c>
      <c r="M117" s="17"/>
      <c r="N117" s="17">
        <v>0</v>
      </c>
      <c r="O117" s="17">
        <v>0</v>
      </c>
      <c r="P117" s="17">
        <v>0</v>
      </c>
      <c r="Q117" s="17">
        <v>0</v>
      </c>
      <c r="R117" s="17">
        <v>0</v>
      </c>
    </row>
    <row r="118" spans="2:18" x14ac:dyDescent="0.3">
      <c r="B118" s="18" t="s">
        <v>239</v>
      </c>
      <c r="C118" s="17">
        <v>0</v>
      </c>
      <c r="D118" s="17">
        <v>0</v>
      </c>
      <c r="E118" s="17">
        <v>0</v>
      </c>
      <c r="F118" s="17"/>
      <c r="G118" s="17">
        <v>0</v>
      </c>
      <c r="H118" s="17">
        <v>0</v>
      </c>
      <c r="I118" s="17">
        <v>0</v>
      </c>
      <c r="J118" s="17">
        <v>0</v>
      </c>
      <c r="K118" s="17">
        <v>0</v>
      </c>
      <c r="L118" s="17">
        <v>0</v>
      </c>
      <c r="M118" s="17"/>
      <c r="N118" s="17">
        <v>0</v>
      </c>
      <c r="O118" s="17">
        <v>0</v>
      </c>
      <c r="P118" s="17">
        <v>0</v>
      </c>
      <c r="Q118" s="17">
        <v>0</v>
      </c>
      <c r="R118" s="17">
        <v>0</v>
      </c>
    </row>
    <row r="119" spans="2:18" x14ac:dyDescent="0.3">
      <c r="B119" s="18" t="s">
        <v>240</v>
      </c>
      <c r="C119" s="17">
        <v>0</v>
      </c>
      <c r="D119" s="17">
        <v>0</v>
      </c>
      <c r="E119" s="17">
        <v>0</v>
      </c>
      <c r="F119" s="17"/>
      <c r="G119" s="17">
        <v>0</v>
      </c>
      <c r="H119" s="17">
        <v>0</v>
      </c>
      <c r="I119" s="17">
        <v>0</v>
      </c>
      <c r="J119" s="17">
        <v>0</v>
      </c>
      <c r="K119" s="17">
        <v>0</v>
      </c>
      <c r="L119" s="17">
        <v>0</v>
      </c>
      <c r="M119" s="17"/>
      <c r="N119" s="17">
        <v>0</v>
      </c>
      <c r="O119" s="17">
        <v>0</v>
      </c>
      <c r="P119" s="17">
        <v>0</v>
      </c>
      <c r="Q119" s="17">
        <v>0</v>
      </c>
      <c r="R119" s="17">
        <v>0</v>
      </c>
    </row>
    <row r="120" spans="2:18" x14ac:dyDescent="0.3">
      <c r="B120" s="18" t="s">
        <v>241</v>
      </c>
      <c r="C120" s="17">
        <v>0</v>
      </c>
      <c r="D120" s="17">
        <v>0</v>
      </c>
      <c r="E120" s="17">
        <v>0</v>
      </c>
      <c r="F120" s="17"/>
      <c r="G120" s="17">
        <v>0</v>
      </c>
      <c r="H120" s="17">
        <v>0</v>
      </c>
      <c r="I120" s="17">
        <v>0</v>
      </c>
      <c r="J120" s="17">
        <v>0</v>
      </c>
      <c r="K120" s="17">
        <v>0</v>
      </c>
      <c r="L120" s="17">
        <v>0</v>
      </c>
      <c r="M120" s="17"/>
      <c r="N120" s="17">
        <v>0</v>
      </c>
      <c r="O120" s="17">
        <v>0</v>
      </c>
      <c r="P120" s="17">
        <v>0</v>
      </c>
      <c r="Q120" s="17">
        <v>0</v>
      </c>
      <c r="R120" s="17">
        <v>0</v>
      </c>
    </row>
    <row r="121" spans="2:18" x14ac:dyDescent="0.3">
      <c r="B121" s="18" t="s">
        <v>242</v>
      </c>
      <c r="C121" s="17">
        <v>4.6457255256170099E-4</v>
      </c>
      <c r="D121" s="17">
        <v>0</v>
      </c>
      <c r="E121" s="17">
        <v>9.1866904497796601E-4</v>
      </c>
      <c r="F121" s="17"/>
      <c r="G121" s="17">
        <v>3.3550474201594102E-3</v>
      </c>
      <c r="H121" s="17">
        <v>0</v>
      </c>
      <c r="I121" s="17">
        <v>0</v>
      </c>
      <c r="J121" s="17">
        <v>0</v>
      </c>
      <c r="K121" s="17">
        <v>0</v>
      </c>
      <c r="L121" s="17">
        <v>0</v>
      </c>
      <c r="M121" s="17"/>
      <c r="N121" s="17">
        <v>0</v>
      </c>
      <c r="O121" s="17">
        <v>1.9837924337708199E-3</v>
      </c>
      <c r="P121" s="17">
        <v>0</v>
      </c>
      <c r="Q121" s="17">
        <v>0</v>
      </c>
      <c r="R121" s="17">
        <v>0</v>
      </c>
    </row>
    <row r="122" spans="2:18" x14ac:dyDescent="0.3">
      <c r="B122" s="18" t="s">
        <v>243</v>
      </c>
      <c r="C122" s="17">
        <v>0</v>
      </c>
      <c r="D122" s="17">
        <v>0</v>
      </c>
      <c r="E122" s="17">
        <v>0</v>
      </c>
      <c r="F122" s="17"/>
      <c r="G122" s="17">
        <v>0</v>
      </c>
      <c r="H122" s="17">
        <v>0</v>
      </c>
      <c r="I122" s="17">
        <v>0</v>
      </c>
      <c r="J122" s="17">
        <v>0</v>
      </c>
      <c r="K122" s="17">
        <v>0</v>
      </c>
      <c r="L122" s="17">
        <v>0</v>
      </c>
      <c r="M122" s="17"/>
      <c r="N122" s="17">
        <v>0</v>
      </c>
      <c r="O122" s="17">
        <v>0</v>
      </c>
      <c r="P122" s="17">
        <v>0</v>
      </c>
      <c r="Q122" s="17">
        <v>0</v>
      </c>
      <c r="R122" s="17">
        <v>0</v>
      </c>
    </row>
    <row r="123" spans="2:18" x14ac:dyDescent="0.3">
      <c r="B123" s="18" t="s">
        <v>244</v>
      </c>
      <c r="C123" s="17">
        <v>0</v>
      </c>
      <c r="D123" s="17">
        <v>0</v>
      </c>
      <c r="E123" s="17">
        <v>0</v>
      </c>
      <c r="F123" s="17"/>
      <c r="G123" s="17">
        <v>0</v>
      </c>
      <c r="H123" s="17">
        <v>0</v>
      </c>
      <c r="I123" s="17">
        <v>0</v>
      </c>
      <c r="J123" s="17">
        <v>0</v>
      </c>
      <c r="K123" s="17">
        <v>0</v>
      </c>
      <c r="L123" s="17">
        <v>0</v>
      </c>
      <c r="M123" s="17"/>
      <c r="N123" s="17">
        <v>0</v>
      </c>
      <c r="O123" s="17">
        <v>0</v>
      </c>
      <c r="P123" s="17">
        <v>0</v>
      </c>
      <c r="Q123" s="17">
        <v>0</v>
      </c>
      <c r="R123" s="17">
        <v>0</v>
      </c>
    </row>
    <row r="124" spans="2:18" x14ac:dyDescent="0.3">
      <c r="B124" s="18" t="s">
        <v>245</v>
      </c>
      <c r="C124" s="17">
        <v>0</v>
      </c>
      <c r="D124" s="17">
        <v>0</v>
      </c>
      <c r="E124" s="17">
        <v>0</v>
      </c>
      <c r="F124" s="17"/>
      <c r="G124" s="17">
        <v>0</v>
      </c>
      <c r="H124" s="17">
        <v>0</v>
      </c>
      <c r="I124" s="17">
        <v>0</v>
      </c>
      <c r="J124" s="17">
        <v>0</v>
      </c>
      <c r="K124" s="17">
        <v>0</v>
      </c>
      <c r="L124" s="17">
        <v>0</v>
      </c>
      <c r="M124" s="17"/>
      <c r="N124" s="17">
        <v>0</v>
      </c>
      <c r="O124" s="17">
        <v>0</v>
      </c>
      <c r="P124" s="17">
        <v>0</v>
      </c>
      <c r="Q124" s="17">
        <v>0</v>
      </c>
      <c r="R124" s="17">
        <v>0</v>
      </c>
    </row>
    <row r="125" spans="2:18" x14ac:dyDescent="0.3">
      <c r="B125" s="18" t="s">
        <v>246</v>
      </c>
      <c r="C125" s="17">
        <v>0</v>
      </c>
      <c r="D125" s="17">
        <v>0</v>
      </c>
      <c r="E125" s="17">
        <v>0</v>
      </c>
      <c r="F125" s="17"/>
      <c r="G125" s="17">
        <v>0</v>
      </c>
      <c r="H125" s="17">
        <v>0</v>
      </c>
      <c r="I125" s="17">
        <v>0</v>
      </c>
      <c r="J125" s="17">
        <v>0</v>
      </c>
      <c r="K125" s="17">
        <v>0</v>
      </c>
      <c r="L125" s="17">
        <v>0</v>
      </c>
      <c r="M125" s="17"/>
      <c r="N125" s="17">
        <v>0</v>
      </c>
      <c r="O125" s="17">
        <v>0</v>
      </c>
      <c r="P125" s="17">
        <v>0</v>
      </c>
      <c r="Q125" s="17">
        <v>0</v>
      </c>
      <c r="R125" s="17">
        <v>0</v>
      </c>
    </row>
    <row r="126" spans="2:18" x14ac:dyDescent="0.3">
      <c r="B126" s="18" t="s">
        <v>247</v>
      </c>
      <c r="C126" s="17">
        <v>0</v>
      </c>
      <c r="D126" s="17">
        <v>0</v>
      </c>
      <c r="E126" s="17">
        <v>0</v>
      </c>
      <c r="F126" s="17"/>
      <c r="G126" s="17">
        <v>0</v>
      </c>
      <c r="H126" s="17">
        <v>0</v>
      </c>
      <c r="I126" s="17">
        <v>0</v>
      </c>
      <c r="J126" s="17">
        <v>0</v>
      </c>
      <c r="K126" s="17">
        <v>0</v>
      </c>
      <c r="L126" s="17">
        <v>0</v>
      </c>
      <c r="M126" s="17"/>
      <c r="N126" s="17">
        <v>0</v>
      </c>
      <c r="O126" s="17">
        <v>0</v>
      </c>
      <c r="P126" s="17">
        <v>0</v>
      </c>
      <c r="Q126" s="17">
        <v>0</v>
      </c>
      <c r="R126" s="17">
        <v>0</v>
      </c>
    </row>
    <row r="127" spans="2:18" x14ac:dyDescent="0.3">
      <c r="B127" s="18" t="s">
        <v>248</v>
      </c>
      <c r="C127" s="17">
        <v>0</v>
      </c>
      <c r="D127" s="17">
        <v>0</v>
      </c>
      <c r="E127" s="17">
        <v>0</v>
      </c>
      <c r="F127" s="17"/>
      <c r="G127" s="17">
        <v>0</v>
      </c>
      <c r="H127" s="17">
        <v>0</v>
      </c>
      <c r="I127" s="17">
        <v>0</v>
      </c>
      <c r="J127" s="17">
        <v>0</v>
      </c>
      <c r="K127" s="17">
        <v>0</v>
      </c>
      <c r="L127" s="17">
        <v>0</v>
      </c>
      <c r="M127" s="17"/>
      <c r="N127" s="17">
        <v>0</v>
      </c>
      <c r="O127" s="17">
        <v>0</v>
      </c>
      <c r="P127" s="17">
        <v>0</v>
      </c>
      <c r="Q127" s="17">
        <v>0</v>
      </c>
      <c r="R127" s="17">
        <v>0</v>
      </c>
    </row>
    <row r="128" spans="2:18" x14ac:dyDescent="0.3">
      <c r="B128" s="18" t="s">
        <v>249</v>
      </c>
      <c r="C128" s="17">
        <v>0</v>
      </c>
      <c r="D128" s="17">
        <v>0</v>
      </c>
      <c r="E128" s="17">
        <v>0</v>
      </c>
      <c r="F128" s="17"/>
      <c r="G128" s="17">
        <v>0</v>
      </c>
      <c r="H128" s="17">
        <v>0</v>
      </c>
      <c r="I128" s="17">
        <v>0</v>
      </c>
      <c r="J128" s="17">
        <v>0</v>
      </c>
      <c r="K128" s="17">
        <v>0</v>
      </c>
      <c r="L128" s="17">
        <v>0</v>
      </c>
      <c r="M128" s="17"/>
      <c r="N128" s="17">
        <v>0</v>
      </c>
      <c r="O128" s="17">
        <v>0</v>
      </c>
      <c r="P128" s="17">
        <v>0</v>
      </c>
      <c r="Q128" s="17">
        <v>0</v>
      </c>
      <c r="R128" s="17">
        <v>0</v>
      </c>
    </row>
    <row r="129" spans="2:18" x14ac:dyDescent="0.3">
      <c r="B129" s="18" t="s">
        <v>250</v>
      </c>
      <c r="C129" s="17">
        <v>0</v>
      </c>
      <c r="D129" s="17">
        <v>0</v>
      </c>
      <c r="E129" s="17">
        <v>0</v>
      </c>
      <c r="F129" s="17"/>
      <c r="G129" s="17">
        <v>0</v>
      </c>
      <c r="H129" s="17">
        <v>0</v>
      </c>
      <c r="I129" s="17">
        <v>0</v>
      </c>
      <c r="J129" s="17">
        <v>0</v>
      </c>
      <c r="K129" s="17">
        <v>0</v>
      </c>
      <c r="L129" s="17">
        <v>0</v>
      </c>
      <c r="M129" s="17"/>
      <c r="N129" s="17">
        <v>0</v>
      </c>
      <c r="O129" s="17">
        <v>0</v>
      </c>
      <c r="P129" s="17">
        <v>0</v>
      </c>
      <c r="Q129" s="17">
        <v>0</v>
      </c>
      <c r="R129" s="17">
        <v>0</v>
      </c>
    </row>
    <row r="130" spans="2:18" x14ac:dyDescent="0.3">
      <c r="B130" s="18" t="s">
        <v>251</v>
      </c>
      <c r="C130" s="17">
        <v>0</v>
      </c>
      <c r="D130" s="17">
        <v>0</v>
      </c>
      <c r="E130" s="17">
        <v>0</v>
      </c>
      <c r="F130" s="17"/>
      <c r="G130" s="17">
        <v>0</v>
      </c>
      <c r="H130" s="17">
        <v>0</v>
      </c>
      <c r="I130" s="17">
        <v>0</v>
      </c>
      <c r="J130" s="17">
        <v>0</v>
      </c>
      <c r="K130" s="17">
        <v>0</v>
      </c>
      <c r="L130" s="17">
        <v>0</v>
      </c>
      <c r="M130" s="17"/>
      <c r="N130" s="17">
        <v>0</v>
      </c>
      <c r="O130" s="17">
        <v>0</v>
      </c>
      <c r="P130" s="17">
        <v>0</v>
      </c>
      <c r="Q130" s="17">
        <v>0</v>
      </c>
      <c r="R130" s="17">
        <v>0</v>
      </c>
    </row>
    <row r="131" spans="2:18" x14ac:dyDescent="0.3">
      <c r="B131" s="18" t="s">
        <v>252</v>
      </c>
      <c r="C131" s="17">
        <v>0</v>
      </c>
      <c r="D131" s="17">
        <v>0</v>
      </c>
      <c r="E131" s="17">
        <v>0</v>
      </c>
      <c r="F131" s="17"/>
      <c r="G131" s="17">
        <v>0</v>
      </c>
      <c r="H131" s="17">
        <v>0</v>
      </c>
      <c r="I131" s="17">
        <v>0</v>
      </c>
      <c r="J131" s="17">
        <v>0</v>
      </c>
      <c r="K131" s="17">
        <v>0</v>
      </c>
      <c r="L131" s="17">
        <v>0</v>
      </c>
      <c r="M131" s="17"/>
      <c r="N131" s="17">
        <v>0</v>
      </c>
      <c r="O131" s="17">
        <v>0</v>
      </c>
      <c r="P131" s="17">
        <v>0</v>
      </c>
      <c r="Q131" s="17">
        <v>0</v>
      </c>
      <c r="R131" s="17">
        <v>0</v>
      </c>
    </row>
    <row r="132" spans="2:18" x14ac:dyDescent="0.3">
      <c r="B132" s="18" t="s">
        <v>253</v>
      </c>
      <c r="C132" s="17">
        <v>0</v>
      </c>
      <c r="D132" s="17">
        <v>0</v>
      </c>
      <c r="E132" s="17">
        <v>0</v>
      </c>
      <c r="F132" s="17"/>
      <c r="G132" s="17">
        <v>0</v>
      </c>
      <c r="H132" s="17">
        <v>0</v>
      </c>
      <c r="I132" s="17">
        <v>0</v>
      </c>
      <c r="J132" s="17">
        <v>0</v>
      </c>
      <c r="K132" s="17">
        <v>0</v>
      </c>
      <c r="L132" s="17">
        <v>0</v>
      </c>
      <c r="M132" s="17"/>
      <c r="N132" s="17">
        <v>0</v>
      </c>
      <c r="O132" s="17">
        <v>0</v>
      </c>
      <c r="P132" s="17">
        <v>0</v>
      </c>
      <c r="Q132" s="17">
        <v>0</v>
      </c>
      <c r="R132" s="17">
        <v>0</v>
      </c>
    </row>
    <row r="133" spans="2:18" x14ac:dyDescent="0.3">
      <c r="B133" s="18" t="s">
        <v>254</v>
      </c>
      <c r="C133" s="17">
        <v>0</v>
      </c>
      <c r="D133" s="17">
        <v>0</v>
      </c>
      <c r="E133" s="17">
        <v>0</v>
      </c>
      <c r="F133" s="17"/>
      <c r="G133" s="17">
        <v>0</v>
      </c>
      <c r="H133" s="17">
        <v>0</v>
      </c>
      <c r="I133" s="17">
        <v>0</v>
      </c>
      <c r="J133" s="17">
        <v>0</v>
      </c>
      <c r="K133" s="17">
        <v>0</v>
      </c>
      <c r="L133" s="17">
        <v>0</v>
      </c>
      <c r="M133" s="17"/>
      <c r="N133" s="17">
        <v>0</v>
      </c>
      <c r="O133" s="17">
        <v>0</v>
      </c>
      <c r="P133" s="17">
        <v>0</v>
      </c>
      <c r="Q133" s="17">
        <v>0</v>
      </c>
      <c r="R133" s="17">
        <v>0</v>
      </c>
    </row>
    <row r="134" spans="2:18" x14ac:dyDescent="0.3">
      <c r="B134" s="18" t="s">
        <v>255</v>
      </c>
      <c r="C134" s="17">
        <v>0</v>
      </c>
      <c r="D134" s="17">
        <v>0</v>
      </c>
      <c r="E134" s="17">
        <v>0</v>
      </c>
      <c r="F134" s="17"/>
      <c r="G134" s="17">
        <v>0</v>
      </c>
      <c r="H134" s="17">
        <v>0</v>
      </c>
      <c r="I134" s="17">
        <v>0</v>
      </c>
      <c r="J134" s="17">
        <v>0</v>
      </c>
      <c r="K134" s="17">
        <v>0</v>
      </c>
      <c r="L134" s="17">
        <v>0</v>
      </c>
      <c r="M134" s="17"/>
      <c r="N134" s="17">
        <v>0</v>
      </c>
      <c r="O134" s="17">
        <v>0</v>
      </c>
      <c r="P134" s="17">
        <v>0</v>
      </c>
      <c r="Q134" s="17">
        <v>0</v>
      </c>
      <c r="R134" s="17">
        <v>0</v>
      </c>
    </row>
    <row r="135" spans="2:18" x14ac:dyDescent="0.3">
      <c r="B135" s="18" t="s">
        <v>256</v>
      </c>
      <c r="C135" s="17">
        <v>0</v>
      </c>
      <c r="D135" s="17">
        <v>0</v>
      </c>
      <c r="E135" s="17">
        <v>0</v>
      </c>
      <c r="F135" s="17"/>
      <c r="G135" s="17">
        <v>0</v>
      </c>
      <c r="H135" s="17">
        <v>0</v>
      </c>
      <c r="I135" s="17">
        <v>0</v>
      </c>
      <c r="J135" s="17">
        <v>0</v>
      </c>
      <c r="K135" s="17">
        <v>0</v>
      </c>
      <c r="L135" s="17">
        <v>0</v>
      </c>
      <c r="M135" s="17"/>
      <c r="N135" s="17">
        <v>0</v>
      </c>
      <c r="O135" s="17">
        <v>0</v>
      </c>
      <c r="P135" s="17">
        <v>0</v>
      </c>
      <c r="Q135" s="17">
        <v>0</v>
      </c>
      <c r="R135" s="17">
        <v>0</v>
      </c>
    </row>
    <row r="136" spans="2:18" x14ac:dyDescent="0.3">
      <c r="B136" s="18" t="s">
        <v>257</v>
      </c>
      <c r="C136" s="17">
        <v>0</v>
      </c>
      <c r="D136" s="17">
        <v>0</v>
      </c>
      <c r="E136" s="17">
        <v>0</v>
      </c>
      <c r="F136" s="17"/>
      <c r="G136" s="17">
        <v>0</v>
      </c>
      <c r="H136" s="17">
        <v>0</v>
      </c>
      <c r="I136" s="17">
        <v>0</v>
      </c>
      <c r="J136" s="17">
        <v>0</v>
      </c>
      <c r="K136" s="17">
        <v>0</v>
      </c>
      <c r="L136" s="17">
        <v>0</v>
      </c>
      <c r="M136" s="17"/>
      <c r="N136" s="17">
        <v>0</v>
      </c>
      <c r="O136" s="17">
        <v>0</v>
      </c>
      <c r="P136" s="17">
        <v>0</v>
      </c>
      <c r="Q136" s="17">
        <v>0</v>
      </c>
      <c r="R136" s="17">
        <v>0</v>
      </c>
    </row>
    <row r="137" spans="2:18" x14ac:dyDescent="0.3">
      <c r="B137" s="18" t="s">
        <v>258</v>
      </c>
      <c r="C137" s="17">
        <v>5.38952406206686E-3</v>
      </c>
      <c r="D137" s="17">
        <v>1.94792930366885E-3</v>
      </c>
      <c r="E137" s="17">
        <v>8.7535112358445803E-3</v>
      </c>
      <c r="F137" s="17"/>
      <c r="G137" s="17">
        <v>7.2310730550027898E-3</v>
      </c>
      <c r="H137" s="17">
        <v>0</v>
      </c>
      <c r="I137" s="17">
        <v>2.8782177108987702E-3</v>
      </c>
      <c r="J137" s="17">
        <v>1.17166794073492E-2</v>
      </c>
      <c r="K137" s="17">
        <v>0</v>
      </c>
      <c r="L137" s="17">
        <v>9.0646423630785997E-3</v>
      </c>
      <c r="M137" s="17"/>
      <c r="N137" s="17">
        <v>2.2532079616644101E-3</v>
      </c>
      <c r="O137" s="17">
        <v>1.06659857655552E-2</v>
      </c>
      <c r="P137" s="17">
        <v>7.0911907603387302E-3</v>
      </c>
      <c r="Q137" s="17">
        <v>0</v>
      </c>
      <c r="R137" s="17">
        <v>0</v>
      </c>
    </row>
    <row r="138" spans="2:18" x14ac:dyDescent="0.3">
      <c r="B138" s="18" t="s">
        <v>259</v>
      </c>
      <c r="C138" s="17">
        <v>0</v>
      </c>
      <c r="D138" s="17">
        <v>0</v>
      </c>
      <c r="E138" s="17">
        <v>0</v>
      </c>
      <c r="F138" s="17"/>
      <c r="G138" s="17">
        <v>0</v>
      </c>
      <c r="H138" s="17">
        <v>0</v>
      </c>
      <c r="I138" s="17">
        <v>0</v>
      </c>
      <c r="J138" s="17">
        <v>0</v>
      </c>
      <c r="K138" s="17">
        <v>0</v>
      </c>
      <c r="L138" s="17">
        <v>0</v>
      </c>
      <c r="M138" s="17"/>
      <c r="N138" s="17">
        <v>0</v>
      </c>
      <c r="O138" s="17">
        <v>0</v>
      </c>
      <c r="P138" s="17">
        <v>0</v>
      </c>
      <c r="Q138" s="17">
        <v>0</v>
      </c>
      <c r="R138" s="17">
        <v>0</v>
      </c>
    </row>
    <row r="139" spans="2:18" x14ac:dyDescent="0.3">
      <c r="B139" s="18" t="s">
        <v>260</v>
      </c>
      <c r="C139" s="17">
        <v>0</v>
      </c>
      <c r="D139" s="17">
        <v>0</v>
      </c>
      <c r="E139" s="17">
        <v>0</v>
      </c>
      <c r="F139" s="17"/>
      <c r="G139" s="17">
        <v>0</v>
      </c>
      <c r="H139" s="17">
        <v>0</v>
      </c>
      <c r="I139" s="17">
        <v>0</v>
      </c>
      <c r="J139" s="17">
        <v>0</v>
      </c>
      <c r="K139" s="17">
        <v>0</v>
      </c>
      <c r="L139" s="17">
        <v>0</v>
      </c>
      <c r="M139" s="17"/>
      <c r="N139" s="17">
        <v>0</v>
      </c>
      <c r="O139" s="17">
        <v>0</v>
      </c>
      <c r="P139" s="17">
        <v>0</v>
      </c>
      <c r="Q139" s="17">
        <v>0</v>
      </c>
      <c r="R139" s="17">
        <v>0</v>
      </c>
    </row>
    <row r="140" spans="2:18" x14ac:dyDescent="0.3">
      <c r="B140" s="18" t="s">
        <v>261</v>
      </c>
      <c r="C140" s="17">
        <v>0</v>
      </c>
      <c r="D140" s="17">
        <v>0</v>
      </c>
      <c r="E140" s="17">
        <v>0</v>
      </c>
      <c r="F140" s="17"/>
      <c r="G140" s="17">
        <v>0</v>
      </c>
      <c r="H140" s="17">
        <v>0</v>
      </c>
      <c r="I140" s="17">
        <v>0</v>
      </c>
      <c r="J140" s="17">
        <v>0</v>
      </c>
      <c r="K140" s="17">
        <v>0</v>
      </c>
      <c r="L140" s="17">
        <v>0</v>
      </c>
      <c r="M140" s="17"/>
      <c r="N140" s="17">
        <v>0</v>
      </c>
      <c r="O140" s="17">
        <v>0</v>
      </c>
      <c r="P140" s="17">
        <v>0</v>
      </c>
      <c r="Q140" s="17">
        <v>0</v>
      </c>
      <c r="R140" s="17">
        <v>0</v>
      </c>
    </row>
    <row r="141" spans="2:18" x14ac:dyDescent="0.3">
      <c r="B141" s="18" t="s">
        <v>262</v>
      </c>
      <c r="C141" s="17">
        <v>0</v>
      </c>
      <c r="D141" s="17">
        <v>0</v>
      </c>
      <c r="E141" s="17">
        <v>0</v>
      </c>
      <c r="F141" s="17"/>
      <c r="G141" s="17">
        <v>0</v>
      </c>
      <c r="H141" s="17">
        <v>0</v>
      </c>
      <c r="I141" s="17">
        <v>0</v>
      </c>
      <c r="J141" s="17">
        <v>0</v>
      </c>
      <c r="K141" s="17">
        <v>0</v>
      </c>
      <c r="L141" s="17">
        <v>0</v>
      </c>
      <c r="M141" s="17"/>
      <c r="N141" s="17">
        <v>0</v>
      </c>
      <c r="O141" s="17">
        <v>0</v>
      </c>
      <c r="P141" s="17">
        <v>0</v>
      </c>
      <c r="Q141" s="17">
        <v>0</v>
      </c>
      <c r="R141" s="17">
        <v>0</v>
      </c>
    </row>
    <row r="142" spans="2:18" x14ac:dyDescent="0.3">
      <c r="B142" s="18" t="s">
        <v>263</v>
      </c>
      <c r="C142" s="17">
        <v>1.51038833446459E-3</v>
      </c>
      <c r="D142" s="17">
        <v>2.0552527692374598E-3</v>
      </c>
      <c r="E142" s="17">
        <v>9.7781053298143E-4</v>
      </c>
      <c r="F142" s="17"/>
      <c r="G142" s="17">
        <v>3.7198765403508301E-3</v>
      </c>
      <c r="H142" s="17">
        <v>2.90166494332435E-3</v>
      </c>
      <c r="I142" s="17">
        <v>0</v>
      </c>
      <c r="J142" s="17">
        <v>2.93305071381761E-3</v>
      </c>
      <c r="K142" s="17">
        <v>0</v>
      </c>
      <c r="L142" s="17">
        <v>0</v>
      </c>
      <c r="M142" s="17"/>
      <c r="N142" s="17">
        <v>0</v>
      </c>
      <c r="O142" s="17">
        <v>2.1995107702408902E-3</v>
      </c>
      <c r="P142" s="17">
        <v>1.8214885126237299E-3</v>
      </c>
      <c r="Q142" s="17">
        <v>0</v>
      </c>
      <c r="R142" s="17">
        <v>0</v>
      </c>
    </row>
    <row r="143" spans="2:18" x14ac:dyDescent="0.3">
      <c r="B143" s="18" t="s">
        <v>264</v>
      </c>
      <c r="C143" s="17">
        <v>9.8195263938996493E-4</v>
      </c>
      <c r="D143" s="17">
        <v>9.3294654548977405E-4</v>
      </c>
      <c r="E143" s="17">
        <v>1.0298536512435301E-3</v>
      </c>
      <c r="F143" s="17"/>
      <c r="G143" s="17">
        <v>7.09145999120658E-3</v>
      </c>
      <c r="H143" s="17">
        <v>0</v>
      </c>
      <c r="I143" s="17">
        <v>0</v>
      </c>
      <c r="J143" s="17">
        <v>0</v>
      </c>
      <c r="K143" s="17">
        <v>0</v>
      </c>
      <c r="L143" s="17">
        <v>0</v>
      </c>
      <c r="M143" s="17"/>
      <c r="N143" s="17">
        <v>0</v>
      </c>
      <c r="O143" s="17">
        <v>2.2238867113206899E-3</v>
      </c>
      <c r="P143" s="17">
        <v>1.6987250303572099E-3</v>
      </c>
      <c r="Q143" s="17">
        <v>0</v>
      </c>
      <c r="R143" s="17">
        <v>0</v>
      </c>
    </row>
    <row r="144" spans="2:18" x14ac:dyDescent="0.3">
      <c r="B144" s="18" t="s">
        <v>265</v>
      </c>
      <c r="C144" s="17">
        <v>3.0307796894385301E-3</v>
      </c>
      <c r="D144" s="17">
        <v>2.0257769969673298E-3</v>
      </c>
      <c r="E144" s="17">
        <v>4.0131196813377899E-3</v>
      </c>
      <c r="F144" s="17"/>
      <c r="G144" s="17">
        <v>0</v>
      </c>
      <c r="H144" s="17">
        <v>0</v>
      </c>
      <c r="I144" s="17">
        <v>6.1999762258761297E-3</v>
      </c>
      <c r="J144" s="17">
        <v>3.1390212295483301E-3</v>
      </c>
      <c r="K144" s="17">
        <v>3.5156957392031602E-3</v>
      </c>
      <c r="L144" s="17">
        <v>4.5109208618731803E-3</v>
      </c>
      <c r="M144" s="17"/>
      <c r="N144" s="17">
        <v>4.5845110828378602E-3</v>
      </c>
      <c r="O144" s="17">
        <v>2.2887420119804998E-3</v>
      </c>
      <c r="P144" s="17">
        <v>0</v>
      </c>
      <c r="Q144" s="17">
        <v>4.1073352540144104E-3</v>
      </c>
      <c r="R144" s="17">
        <v>0</v>
      </c>
    </row>
    <row r="145" spans="2:18" x14ac:dyDescent="0.3">
      <c r="B145" s="18" t="s">
        <v>266</v>
      </c>
      <c r="C145" s="17">
        <v>0</v>
      </c>
      <c r="D145" s="17">
        <v>0</v>
      </c>
      <c r="E145" s="17">
        <v>0</v>
      </c>
      <c r="F145" s="17"/>
      <c r="G145" s="17">
        <v>0</v>
      </c>
      <c r="H145" s="17">
        <v>0</v>
      </c>
      <c r="I145" s="17">
        <v>0</v>
      </c>
      <c r="J145" s="17">
        <v>0</v>
      </c>
      <c r="K145" s="17">
        <v>0</v>
      </c>
      <c r="L145" s="17">
        <v>0</v>
      </c>
      <c r="M145" s="17"/>
      <c r="N145" s="17">
        <v>0</v>
      </c>
      <c r="O145" s="17">
        <v>0</v>
      </c>
      <c r="P145" s="17">
        <v>0</v>
      </c>
      <c r="Q145" s="17">
        <v>0</v>
      </c>
      <c r="R145" s="17">
        <v>0</v>
      </c>
    </row>
    <row r="146" spans="2:18" x14ac:dyDescent="0.3">
      <c r="B146" s="18" t="s">
        <v>267</v>
      </c>
      <c r="C146" s="17">
        <v>0</v>
      </c>
      <c r="D146" s="17">
        <v>0</v>
      </c>
      <c r="E146" s="17">
        <v>0</v>
      </c>
      <c r="F146" s="17"/>
      <c r="G146" s="17">
        <v>0</v>
      </c>
      <c r="H146" s="17">
        <v>0</v>
      </c>
      <c r="I146" s="17">
        <v>0</v>
      </c>
      <c r="J146" s="17">
        <v>0</v>
      </c>
      <c r="K146" s="17">
        <v>0</v>
      </c>
      <c r="L146" s="17">
        <v>0</v>
      </c>
      <c r="M146" s="17"/>
      <c r="N146" s="17">
        <v>0</v>
      </c>
      <c r="O146" s="17">
        <v>0</v>
      </c>
      <c r="P146" s="17">
        <v>0</v>
      </c>
      <c r="Q146" s="17">
        <v>0</v>
      </c>
      <c r="R146" s="17">
        <v>0</v>
      </c>
    </row>
    <row r="147" spans="2:18" x14ac:dyDescent="0.3">
      <c r="B147" s="18" t="s">
        <v>268</v>
      </c>
      <c r="C147" s="17">
        <v>0</v>
      </c>
      <c r="D147" s="17">
        <v>0</v>
      </c>
      <c r="E147" s="17">
        <v>0</v>
      </c>
      <c r="F147" s="17"/>
      <c r="G147" s="17">
        <v>0</v>
      </c>
      <c r="H147" s="17">
        <v>0</v>
      </c>
      <c r="I147" s="17">
        <v>0</v>
      </c>
      <c r="J147" s="17">
        <v>0</v>
      </c>
      <c r="K147" s="17">
        <v>0</v>
      </c>
      <c r="L147" s="17">
        <v>0</v>
      </c>
      <c r="M147" s="17"/>
      <c r="N147" s="17">
        <v>0</v>
      </c>
      <c r="O147" s="17">
        <v>0</v>
      </c>
      <c r="P147" s="17">
        <v>0</v>
      </c>
      <c r="Q147" s="17">
        <v>0</v>
      </c>
      <c r="R147" s="17">
        <v>0</v>
      </c>
    </row>
    <row r="148" spans="2:18" x14ac:dyDescent="0.3">
      <c r="B148" s="18" t="s">
        <v>269</v>
      </c>
      <c r="C148" s="17">
        <v>4.7944933887163698E-4</v>
      </c>
      <c r="D148" s="17">
        <v>0</v>
      </c>
      <c r="E148" s="17">
        <v>9.4808714769697099E-4</v>
      </c>
      <c r="F148" s="17"/>
      <c r="G148" s="17">
        <v>0</v>
      </c>
      <c r="H148" s="17">
        <v>2.8134604270425899E-3</v>
      </c>
      <c r="I148" s="17">
        <v>0</v>
      </c>
      <c r="J148" s="17">
        <v>0</v>
      </c>
      <c r="K148" s="17">
        <v>0</v>
      </c>
      <c r="L148" s="17">
        <v>0</v>
      </c>
      <c r="M148" s="17"/>
      <c r="N148" s="17">
        <v>0</v>
      </c>
      <c r="O148" s="17">
        <v>2.0473184771363701E-3</v>
      </c>
      <c r="P148" s="17">
        <v>0</v>
      </c>
      <c r="Q148" s="17">
        <v>0</v>
      </c>
      <c r="R148" s="17">
        <v>0</v>
      </c>
    </row>
    <row r="149" spans="2:18" x14ac:dyDescent="0.3">
      <c r="B149" s="18" t="s">
        <v>270</v>
      </c>
      <c r="C149" s="17">
        <v>0</v>
      </c>
      <c r="D149" s="17">
        <v>0</v>
      </c>
      <c r="E149" s="17">
        <v>0</v>
      </c>
      <c r="F149" s="17"/>
      <c r="G149" s="17">
        <v>0</v>
      </c>
      <c r="H149" s="17">
        <v>0</v>
      </c>
      <c r="I149" s="17">
        <v>0</v>
      </c>
      <c r="J149" s="17">
        <v>0</v>
      </c>
      <c r="K149" s="17">
        <v>0</v>
      </c>
      <c r="L149" s="17">
        <v>0</v>
      </c>
      <c r="M149" s="17"/>
      <c r="N149" s="17">
        <v>0</v>
      </c>
      <c r="O149" s="17">
        <v>0</v>
      </c>
      <c r="P149" s="17">
        <v>0</v>
      </c>
      <c r="Q149" s="17">
        <v>0</v>
      </c>
      <c r="R149" s="17">
        <v>0</v>
      </c>
    </row>
    <row r="150" spans="2:18" x14ac:dyDescent="0.3">
      <c r="B150" s="18" t="s">
        <v>271</v>
      </c>
      <c r="C150" s="17">
        <v>0</v>
      </c>
      <c r="D150" s="17">
        <v>0</v>
      </c>
      <c r="E150" s="17">
        <v>0</v>
      </c>
      <c r="F150" s="17"/>
      <c r="G150" s="17">
        <v>0</v>
      </c>
      <c r="H150" s="17">
        <v>0</v>
      </c>
      <c r="I150" s="17">
        <v>0</v>
      </c>
      <c r="J150" s="17">
        <v>0</v>
      </c>
      <c r="K150" s="17">
        <v>0</v>
      </c>
      <c r="L150" s="17">
        <v>0</v>
      </c>
      <c r="M150" s="17"/>
      <c r="N150" s="17">
        <v>0</v>
      </c>
      <c r="O150" s="17">
        <v>0</v>
      </c>
      <c r="P150" s="17">
        <v>0</v>
      </c>
      <c r="Q150" s="17">
        <v>0</v>
      </c>
      <c r="R150" s="17">
        <v>0</v>
      </c>
    </row>
    <row r="151" spans="2:18" x14ac:dyDescent="0.3">
      <c r="B151" s="18" t="s">
        <v>272</v>
      </c>
      <c r="C151" s="17">
        <v>0</v>
      </c>
      <c r="D151" s="17">
        <v>0</v>
      </c>
      <c r="E151" s="17">
        <v>0</v>
      </c>
      <c r="F151" s="17"/>
      <c r="G151" s="17">
        <v>0</v>
      </c>
      <c r="H151" s="17">
        <v>0</v>
      </c>
      <c r="I151" s="17">
        <v>0</v>
      </c>
      <c r="J151" s="17">
        <v>0</v>
      </c>
      <c r="K151" s="17">
        <v>0</v>
      </c>
      <c r="L151" s="17">
        <v>0</v>
      </c>
      <c r="M151" s="17"/>
      <c r="N151" s="17">
        <v>0</v>
      </c>
      <c r="O151" s="17">
        <v>0</v>
      </c>
      <c r="P151" s="17">
        <v>0</v>
      </c>
      <c r="Q151" s="17">
        <v>0</v>
      </c>
      <c r="R151" s="17">
        <v>0</v>
      </c>
    </row>
    <row r="152" spans="2:18" x14ac:dyDescent="0.3">
      <c r="B152" s="18" t="s">
        <v>273</v>
      </c>
      <c r="C152" s="17">
        <v>0</v>
      </c>
      <c r="D152" s="17">
        <v>0</v>
      </c>
      <c r="E152" s="17">
        <v>0</v>
      </c>
      <c r="F152" s="17"/>
      <c r="G152" s="17">
        <v>0</v>
      </c>
      <c r="H152" s="17">
        <v>0</v>
      </c>
      <c r="I152" s="17">
        <v>0</v>
      </c>
      <c r="J152" s="17">
        <v>0</v>
      </c>
      <c r="K152" s="17">
        <v>0</v>
      </c>
      <c r="L152" s="17">
        <v>0</v>
      </c>
      <c r="M152" s="17"/>
      <c r="N152" s="17">
        <v>0</v>
      </c>
      <c r="O152" s="17">
        <v>0</v>
      </c>
      <c r="P152" s="17">
        <v>0</v>
      </c>
      <c r="Q152" s="17">
        <v>0</v>
      </c>
      <c r="R152" s="17">
        <v>0</v>
      </c>
    </row>
    <row r="153" spans="2:18" x14ac:dyDescent="0.3">
      <c r="B153" s="18" t="s">
        <v>274</v>
      </c>
      <c r="C153" s="17">
        <v>0</v>
      </c>
      <c r="D153" s="17">
        <v>0</v>
      </c>
      <c r="E153" s="17">
        <v>0</v>
      </c>
      <c r="F153" s="17"/>
      <c r="G153" s="17">
        <v>0</v>
      </c>
      <c r="H153" s="17">
        <v>0</v>
      </c>
      <c r="I153" s="17">
        <v>0</v>
      </c>
      <c r="J153" s="17">
        <v>0</v>
      </c>
      <c r="K153" s="17">
        <v>0</v>
      </c>
      <c r="L153" s="17">
        <v>0</v>
      </c>
      <c r="M153" s="17"/>
      <c r="N153" s="17">
        <v>0</v>
      </c>
      <c r="O153" s="17">
        <v>0</v>
      </c>
      <c r="P153" s="17">
        <v>0</v>
      </c>
      <c r="Q153" s="17">
        <v>0</v>
      </c>
      <c r="R153" s="17">
        <v>0</v>
      </c>
    </row>
    <row r="154" spans="2:18" x14ac:dyDescent="0.3">
      <c r="B154" s="18" t="s">
        <v>275</v>
      </c>
      <c r="C154" s="17">
        <v>4.9405038910643403E-4</v>
      </c>
      <c r="D154" s="17">
        <v>0</v>
      </c>
      <c r="E154" s="17">
        <v>9.7695999608397107E-4</v>
      </c>
      <c r="F154" s="17"/>
      <c r="G154" s="17">
        <v>0</v>
      </c>
      <c r="H154" s="17">
        <v>0</v>
      </c>
      <c r="I154" s="17">
        <v>2.9019312059358898E-3</v>
      </c>
      <c r="J154" s="17">
        <v>0</v>
      </c>
      <c r="K154" s="17">
        <v>0</v>
      </c>
      <c r="L154" s="17">
        <v>0</v>
      </c>
      <c r="M154" s="17"/>
      <c r="N154" s="17">
        <v>0</v>
      </c>
      <c r="O154" s="17">
        <v>0</v>
      </c>
      <c r="P154" s="17">
        <v>0</v>
      </c>
      <c r="Q154" s="17">
        <v>3.9223443913456203E-3</v>
      </c>
      <c r="R154" s="17">
        <v>0</v>
      </c>
    </row>
    <row r="155" spans="2:18" x14ac:dyDescent="0.3">
      <c r="B155" s="18" t="s">
        <v>276</v>
      </c>
      <c r="C155" s="17">
        <v>0</v>
      </c>
      <c r="D155" s="17">
        <v>0</v>
      </c>
      <c r="E155" s="17">
        <v>0</v>
      </c>
      <c r="F155" s="17"/>
      <c r="G155" s="17">
        <v>0</v>
      </c>
      <c r="H155" s="17">
        <v>0</v>
      </c>
      <c r="I155" s="17">
        <v>0</v>
      </c>
      <c r="J155" s="17">
        <v>0</v>
      </c>
      <c r="K155" s="17">
        <v>0</v>
      </c>
      <c r="L155" s="17">
        <v>0</v>
      </c>
      <c r="M155" s="17"/>
      <c r="N155" s="17">
        <v>0</v>
      </c>
      <c r="O155" s="17">
        <v>0</v>
      </c>
      <c r="P155" s="17">
        <v>0</v>
      </c>
      <c r="Q155" s="17">
        <v>0</v>
      </c>
      <c r="R155" s="17">
        <v>0</v>
      </c>
    </row>
    <row r="156" spans="2:18" x14ac:dyDescent="0.3">
      <c r="B156" s="18" t="s">
        <v>277</v>
      </c>
      <c r="C156" s="17">
        <v>0</v>
      </c>
      <c r="D156" s="17">
        <v>0</v>
      </c>
      <c r="E156" s="17">
        <v>0</v>
      </c>
      <c r="F156" s="17"/>
      <c r="G156" s="17">
        <v>0</v>
      </c>
      <c r="H156" s="17">
        <v>0</v>
      </c>
      <c r="I156" s="17">
        <v>0</v>
      </c>
      <c r="J156" s="17">
        <v>0</v>
      </c>
      <c r="K156" s="17">
        <v>0</v>
      </c>
      <c r="L156" s="17">
        <v>0</v>
      </c>
      <c r="M156" s="17"/>
      <c r="N156" s="17">
        <v>0</v>
      </c>
      <c r="O156" s="17">
        <v>0</v>
      </c>
      <c r="P156" s="17">
        <v>0</v>
      </c>
      <c r="Q156" s="17">
        <v>0</v>
      </c>
      <c r="R156" s="17">
        <v>0</v>
      </c>
    </row>
    <row r="157" spans="2:18" x14ac:dyDescent="0.3">
      <c r="B157" s="18" t="s">
        <v>278</v>
      </c>
      <c r="C157" s="17">
        <v>5.3717116187013505E-4</v>
      </c>
      <c r="D157" s="17">
        <v>0</v>
      </c>
      <c r="E157" s="17">
        <v>1.0622291729113699E-3</v>
      </c>
      <c r="F157" s="17"/>
      <c r="G157" s="17">
        <v>0</v>
      </c>
      <c r="H157" s="17">
        <v>3.15217830944749E-3</v>
      </c>
      <c r="I157" s="17">
        <v>0</v>
      </c>
      <c r="J157" s="17">
        <v>0</v>
      </c>
      <c r="K157" s="17">
        <v>0</v>
      </c>
      <c r="L157" s="17">
        <v>0</v>
      </c>
      <c r="M157" s="17"/>
      <c r="N157" s="17">
        <v>0</v>
      </c>
      <c r="O157" s="17">
        <v>0</v>
      </c>
      <c r="P157" s="17">
        <v>0</v>
      </c>
      <c r="Q157" s="17">
        <v>4.2646870449079399E-3</v>
      </c>
      <c r="R157" s="17">
        <v>0</v>
      </c>
    </row>
    <row r="158" spans="2:18" x14ac:dyDescent="0.3">
      <c r="B158" s="18" t="s">
        <v>279</v>
      </c>
      <c r="C158" s="17">
        <v>2.9761753436945001E-3</v>
      </c>
      <c r="D158" s="17">
        <v>2.0457101845495602E-3</v>
      </c>
      <c r="E158" s="17">
        <v>3.88565861547505E-3</v>
      </c>
      <c r="F158" s="17"/>
      <c r="G158" s="17">
        <v>3.4106906411619799E-3</v>
      </c>
      <c r="H158" s="17">
        <v>2.94056551757271E-3</v>
      </c>
      <c r="I158" s="17">
        <v>3.1890069791442699E-3</v>
      </c>
      <c r="J158" s="17">
        <v>5.8073155201236997E-3</v>
      </c>
      <c r="K158" s="17">
        <v>3.3262870052236698E-3</v>
      </c>
      <c r="L158" s="17">
        <v>0</v>
      </c>
      <c r="M158" s="17"/>
      <c r="N158" s="17">
        <v>0</v>
      </c>
      <c r="O158" s="17">
        <v>4.07317656395767E-3</v>
      </c>
      <c r="P158" s="17">
        <v>7.4494351979054498E-3</v>
      </c>
      <c r="Q158" s="17">
        <v>0</v>
      </c>
      <c r="R158" s="17">
        <v>0</v>
      </c>
    </row>
    <row r="159" spans="2:18" x14ac:dyDescent="0.3">
      <c r="B159" s="18" t="s">
        <v>280</v>
      </c>
      <c r="C159" s="17">
        <v>0</v>
      </c>
      <c r="D159" s="17">
        <v>0</v>
      </c>
      <c r="E159" s="17">
        <v>0</v>
      </c>
      <c r="F159" s="17"/>
      <c r="G159" s="17">
        <v>0</v>
      </c>
      <c r="H159" s="17">
        <v>0</v>
      </c>
      <c r="I159" s="17">
        <v>0</v>
      </c>
      <c r="J159" s="17">
        <v>0</v>
      </c>
      <c r="K159" s="17">
        <v>0</v>
      </c>
      <c r="L159" s="17">
        <v>0</v>
      </c>
      <c r="M159" s="17"/>
      <c r="N159" s="17">
        <v>0</v>
      </c>
      <c r="O159" s="17">
        <v>0</v>
      </c>
      <c r="P159" s="17">
        <v>0</v>
      </c>
      <c r="Q159" s="17">
        <v>0</v>
      </c>
      <c r="R159" s="17">
        <v>0</v>
      </c>
    </row>
    <row r="160" spans="2:18" x14ac:dyDescent="0.3">
      <c r="B160" s="18" t="s">
        <v>281</v>
      </c>
      <c r="C160" s="17">
        <v>0</v>
      </c>
      <c r="D160" s="17">
        <v>0</v>
      </c>
      <c r="E160" s="17">
        <v>0</v>
      </c>
      <c r="F160" s="17"/>
      <c r="G160" s="17">
        <v>0</v>
      </c>
      <c r="H160" s="17">
        <v>0</v>
      </c>
      <c r="I160" s="17">
        <v>0</v>
      </c>
      <c r="J160" s="17">
        <v>0</v>
      </c>
      <c r="K160" s="17">
        <v>0</v>
      </c>
      <c r="L160" s="17">
        <v>0</v>
      </c>
      <c r="M160" s="17"/>
      <c r="N160" s="17">
        <v>0</v>
      </c>
      <c r="O160" s="17">
        <v>0</v>
      </c>
      <c r="P160" s="17">
        <v>0</v>
      </c>
      <c r="Q160" s="17">
        <v>0</v>
      </c>
      <c r="R160" s="17">
        <v>0</v>
      </c>
    </row>
    <row r="161" spans="2:18" x14ac:dyDescent="0.3">
      <c r="B161" s="18" t="s">
        <v>282</v>
      </c>
      <c r="C161" s="17">
        <v>0</v>
      </c>
      <c r="D161" s="17">
        <v>0</v>
      </c>
      <c r="E161" s="17">
        <v>0</v>
      </c>
      <c r="F161" s="17"/>
      <c r="G161" s="17">
        <v>0</v>
      </c>
      <c r="H161" s="17">
        <v>0</v>
      </c>
      <c r="I161" s="17">
        <v>0</v>
      </c>
      <c r="J161" s="17">
        <v>0</v>
      </c>
      <c r="K161" s="17">
        <v>0</v>
      </c>
      <c r="L161" s="17">
        <v>0</v>
      </c>
      <c r="M161" s="17"/>
      <c r="N161" s="17">
        <v>0</v>
      </c>
      <c r="O161" s="17">
        <v>0</v>
      </c>
      <c r="P161" s="17">
        <v>0</v>
      </c>
      <c r="Q161" s="17">
        <v>0</v>
      </c>
      <c r="R161" s="17">
        <v>0</v>
      </c>
    </row>
    <row r="162" spans="2:18" ht="28.8" x14ac:dyDescent="0.3">
      <c r="B162" s="18" t="s">
        <v>283</v>
      </c>
      <c r="C162" s="17">
        <v>0</v>
      </c>
      <c r="D162" s="17">
        <v>0</v>
      </c>
      <c r="E162" s="17">
        <v>0</v>
      </c>
      <c r="F162" s="17"/>
      <c r="G162" s="17">
        <v>0</v>
      </c>
      <c r="H162" s="17">
        <v>0</v>
      </c>
      <c r="I162" s="17">
        <v>0</v>
      </c>
      <c r="J162" s="17">
        <v>0</v>
      </c>
      <c r="K162" s="17">
        <v>0</v>
      </c>
      <c r="L162" s="17">
        <v>0</v>
      </c>
      <c r="M162" s="17"/>
      <c r="N162" s="17">
        <v>0</v>
      </c>
      <c r="O162" s="17">
        <v>0</v>
      </c>
      <c r="P162" s="17">
        <v>0</v>
      </c>
      <c r="Q162" s="17">
        <v>0</v>
      </c>
      <c r="R162" s="17">
        <v>0</v>
      </c>
    </row>
    <row r="163" spans="2:18" x14ac:dyDescent="0.3">
      <c r="B163" s="18" t="s">
        <v>284</v>
      </c>
      <c r="C163" s="17">
        <v>0</v>
      </c>
      <c r="D163" s="17">
        <v>0</v>
      </c>
      <c r="E163" s="17">
        <v>0</v>
      </c>
      <c r="F163" s="17"/>
      <c r="G163" s="17">
        <v>0</v>
      </c>
      <c r="H163" s="17">
        <v>0</v>
      </c>
      <c r="I163" s="17">
        <v>0</v>
      </c>
      <c r="J163" s="17">
        <v>0</v>
      </c>
      <c r="K163" s="17">
        <v>0</v>
      </c>
      <c r="L163" s="17">
        <v>0</v>
      </c>
      <c r="M163" s="17"/>
      <c r="N163" s="17">
        <v>0</v>
      </c>
      <c r="O163" s="17">
        <v>0</v>
      </c>
      <c r="P163" s="17">
        <v>0</v>
      </c>
      <c r="Q163" s="17">
        <v>0</v>
      </c>
      <c r="R163" s="17">
        <v>0</v>
      </c>
    </row>
    <row r="164" spans="2:18" x14ac:dyDescent="0.3">
      <c r="B164" s="18" t="s">
        <v>285</v>
      </c>
      <c r="C164" s="17">
        <v>0</v>
      </c>
      <c r="D164" s="17">
        <v>0</v>
      </c>
      <c r="E164" s="17">
        <v>0</v>
      </c>
      <c r="F164" s="17"/>
      <c r="G164" s="17">
        <v>0</v>
      </c>
      <c r="H164" s="17">
        <v>0</v>
      </c>
      <c r="I164" s="17">
        <v>0</v>
      </c>
      <c r="J164" s="17">
        <v>0</v>
      </c>
      <c r="K164" s="17">
        <v>0</v>
      </c>
      <c r="L164" s="17">
        <v>0</v>
      </c>
      <c r="M164" s="17"/>
      <c r="N164" s="17">
        <v>0</v>
      </c>
      <c r="O164" s="17">
        <v>0</v>
      </c>
      <c r="P164" s="17">
        <v>0</v>
      </c>
      <c r="Q164" s="17">
        <v>0</v>
      </c>
      <c r="R164" s="17">
        <v>0</v>
      </c>
    </row>
    <row r="165" spans="2:18" x14ac:dyDescent="0.3">
      <c r="B165" s="18" t="s">
        <v>286</v>
      </c>
      <c r="C165" s="17">
        <v>0</v>
      </c>
      <c r="D165" s="17">
        <v>0</v>
      </c>
      <c r="E165" s="17">
        <v>0</v>
      </c>
      <c r="F165" s="17"/>
      <c r="G165" s="17">
        <v>0</v>
      </c>
      <c r="H165" s="17">
        <v>0</v>
      </c>
      <c r="I165" s="17">
        <v>0</v>
      </c>
      <c r="J165" s="17">
        <v>0</v>
      </c>
      <c r="K165" s="17">
        <v>0</v>
      </c>
      <c r="L165" s="17">
        <v>0</v>
      </c>
      <c r="M165" s="17"/>
      <c r="N165" s="17">
        <v>0</v>
      </c>
      <c r="O165" s="17">
        <v>0</v>
      </c>
      <c r="P165" s="17">
        <v>0</v>
      </c>
      <c r="Q165" s="17">
        <v>0</v>
      </c>
      <c r="R165" s="17">
        <v>0</v>
      </c>
    </row>
    <row r="166" spans="2:18" x14ac:dyDescent="0.3">
      <c r="B166" s="18" t="s">
        <v>287</v>
      </c>
      <c r="C166" s="17">
        <v>1.03781695796793E-3</v>
      </c>
      <c r="D166" s="17">
        <v>1.11408956351628E-3</v>
      </c>
      <c r="E166" s="17">
        <v>9.6326429131560502E-4</v>
      </c>
      <c r="F166" s="17"/>
      <c r="G166" s="17">
        <v>0</v>
      </c>
      <c r="H166" s="17">
        <v>6.0900218334397002E-3</v>
      </c>
      <c r="I166" s="17">
        <v>0</v>
      </c>
      <c r="J166" s="17">
        <v>0</v>
      </c>
      <c r="K166" s="17">
        <v>0</v>
      </c>
      <c r="L166" s="17">
        <v>0</v>
      </c>
      <c r="M166" s="17"/>
      <c r="N166" s="17">
        <v>0</v>
      </c>
      <c r="O166" s="17">
        <v>2.35153719340237E-3</v>
      </c>
      <c r="P166" s="17">
        <v>1.7943914307224399E-3</v>
      </c>
      <c r="Q166" s="17">
        <v>0</v>
      </c>
      <c r="R166" s="17">
        <v>0</v>
      </c>
    </row>
    <row r="167" spans="2:18" x14ac:dyDescent="0.3">
      <c r="B167" s="18" t="s">
        <v>288</v>
      </c>
      <c r="C167" s="17">
        <v>0</v>
      </c>
      <c r="D167" s="17">
        <v>0</v>
      </c>
      <c r="E167" s="17">
        <v>0</v>
      </c>
      <c r="F167" s="17"/>
      <c r="G167" s="17">
        <v>0</v>
      </c>
      <c r="H167" s="17">
        <v>0</v>
      </c>
      <c r="I167" s="17">
        <v>0</v>
      </c>
      <c r="J167" s="17">
        <v>0</v>
      </c>
      <c r="K167" s="17">
        <v>0</v>
      </c>
      <c r="L167" s="17">
        <v>0</v>
      </c>
      <c r="M167" s="17"/>
      <c r="N167" s="17">
        <v>0</v>
      </c>
      <c r="O167" s="17">
        <v>0</v>
      </c>
      <c r="P167" s="17">
        <v>0</v>
      </c>
      <c r="Q167" s="17">
        <v>0</v>
      </c>
      <c r="R167" s="17">
        <v>0</v>
      </c>
    </row>
    <row r="168" spans="2:18" x14ac:dyDescent="0.3">
      <c r="B168" s="18" t="s">
        <v>289</v>
      </c>
      <c r="C168" s="17">
        <v>0</v>
      </c>
      <c r="D168" s="17">
        <v>0</v>
      </c>
      <c r="E168" s="17">
        <v>0</v>
      </c>
      <c r="F168" s="17"/>
      <c r="G168" s="17">
        <v>0</v>
      </c>
      <c r="H168" s="17">
        <v>0</v>
      </c>
      <c r="I168" s="17">
        <v>0</v>
      </c>
      <c r="J168" s="17">
        <v>0</v>
      </c>
      <c r="K168" s="17">
        <v>0</v>
      </c>
      <c r="L168" s="17">
        <v>0</v>
      </c>
      <c r="M168" s="17"/>
      <c r="N168" s="17">
        <v>0</v>
      </c>
      <c r="O168" s="17">
        <v>0</v>
      </c>
      <c r="P168" s="17">
        <v>0</v>
      </c>
      <c r="Q168" s="17">
        <v>0</v>
      </c>
      <c r="R168" s="17">
        <v>0</v>
      </c>
    </row>
    <row r="169" spans="2:18" x14ac:dyDescent="0.3">
      <c r="B169" s="18" t="s">
        <v>290</v>
      </c>
      <c r="C169" s="17">
        <v>0</v>
      </c>
      <c r="D169" s="17">
        <v>0</v>
      </c>
      <c r="E169" s="17">
        <v>0</v>
      </c>
      <c r="F169" s="17"/>
      <c r="G169" s="17">
        <v>0</v>
      </c>
      <c r="H169" s="17">
        <v>0</v>
      </c>
      <c r="I169" s="17">
        <v>0</v>
      </c>
      <c r="J169" s="17">
        <v>0</v>
      </c>
      <c r="K169" s="17">
        <v>0</v>
      </c>
      <c r="L169" s="17">
        <v>0</v>
      </c>
      <c r="M169" s="17"/>
      <c r="N169" s="17">
        <v>0</v>
      </c>
      <c r="O169" s="17">
        <v>0</v>
      </c>
      <c r="P169" s="17">
        <v>0</v>
      </c>
      <c r="Q169" s="17">
        <v>0</v>
      </c>
      <c r="R169" s="17">
        <v>0</v>
      </c>
    </row>
    <row r="170" spans="2:18" x14ac:dyDescent="0.3">
      <c r="B170" s="18" t="s">
        <v>291</v>
      </c>
      <c r="C170" s="17">
        <v>0</v>
      </c>
      <c r="D170" s="17">
        <v>0</v>
      </c>
      <c r="E170" s="17">
        <v>0</v>
      </c>
      <c r="F170" s="17"/>
      <c r="G170" s="17">
        <v>0</v>
      </c>
      <c r="H170" s="17">
        <v>0</v>
      </c>
      <c r="I170" s="17">
        <v>0</v>
      </c>
      <c r="J170" s="17">
        <v>0</v>
      </c>
      <c r="K170" s="17">
        <v>0</v>
      </c>
      <c r="L170" s="17">
        <v>0</v>
      </c>
      <c r="M170" s="17"/>
      <c r="N170" s="17">
        <v>0</v>
      </c>
      <c r="O170" s="17">
        <v>0</v>
      </c>
      <c r="P170" s="17">
        <v>0</v>
      </c>
      <c r="Q170" s="17">
        <v>0</v>
      </c>
      <c r="R170" s="17">
        <v>0</v>
      </c>
    </row>
    <row r="171" spans="2:18" x14ac:dyDescent="0.3">
      <c r="B171" s="18" t="s">
        <v>292</v>
      </c>
      <c r="C171" s="17">
        <v>4.64836275273762E-4</v>
      </c>
      <c r="D171" s="17">
        <v>0</v>
      </c>
      <c r="E171" s="17">
        <v>9.1919054348383396E-4</v>
      </c>
      <c r="F171" s="17"/>
      <c r="G171" s="17">
        <v>3.3569519713427701E-3</v>
      </c>
      <c r="H171" s="17">
        <v>0</v>
      </c>
      <c r="I171" s="17">
        <v>0</v>
      </c>
      <c r="J171" s="17">
        <v>0</v>
      </c>
      <c r="K171" s="17">
        <v>0</v>
      </c>
      <c r="L171" s="17">
        <v>0</v>
      </c>
      <c r="M171" s="17"/>
      <c r="N171" s="17">
        <v>2.1832186724774398E-3</v>
      </c>
      <c r="O171" s="17">
        <v>0</v>
      </c>
      <c r="P171" s="17">
        <v>0</v>
      </c>
      <c r="Q171" s="17">
        <v>0</v>
      </c>
      <c r="R171" s="17">
        <v>0</v>
      </c>
    </row>
    <row r="172" spans="2:18" x14ac:dyDescent="0.3">
      <c r="B172" s="18" t="s">
        <v>293</v>
      </c>
      <c r="C172" s="17">
        <v>0</v>
      </c>
      <c r="D172" s="17">
        <v>0</v>
      </c>
      <c r="E172" s="17">
        <v>0</v>
      </c>
      <c r="F172" s="17"/>
      <c r="G172" s="17">
        <v>0</v>
      </c>
      <c r="H172" s="17">
        <v>0</v>
      </c>
      <c r="I172" s="17">
        <v>0</v>
      </c>
      <c r="J172" s="17">
        <v>0</v>
      </c>
      <c r="K172" s="17">
        <v>0</v>
      </c>
      <c r="L172" s="17">
        <v>0</v>
      </c>
      <c r="M172" s="17"/>
      <c r="N172" s="17">
        <v>0</v>
      </c>
      <c r="O172" s="17">
        <v>0</v>
      </c>
      <c r="P172" s="17">
        <v>0</v>
      </c>
      <c r="Q172" s="17">
        <v>0</v>
      </c>
      <c r="R172" s="17">
        <v>0</v>
      </c>
    </row>
    <row r="173" spans="2:18" x14ac:dyDescent="0.3">
      <c r="B173" s="18" t="s">
        <v>294</v>
      </c>
      <c r="C173" s="17">
        <v>0</v>
      </c>
      <c r="D173" s="17">
        <v>0</v>
      </c>
      <c r="E173" s="17">
        <v>0</v>
      </c>
      <c r="F173" s="17"/>
      <c r="G173" s="17">
        <v>0</v>
      </c>
      <c r="H173" s="17">
        <v>0</v>
      </c>
      <c r="I173" s="17">
        <v>0</v>
      </c>
      <c r="J173" s="17">
        <v>0</v>
      </c>
      <c r="K173" s="17">
        <v>0</v>
      </c>
      <c r="L173" s="17">
        <v>0</v>
      </c>
      <c r="M173" s="17"/>
      <c r="N173" s="17">
        <v>0</v>
      </c>
      <c r="O173" s="17">
        <v>0</v>
      </c>
      <c r="P173" s="17">
        <v>0</v>
      </c>
      <c r="Q173" s="17">
        <v>0</v>
      </c>
      <c r="R173" s="17">
        <v>0</v>
      </c>
    </row>
    <row r="174" spans="2:18" x14ac:dyDescent="0.3">
      <c r="B174" s="18" t="s">
        <v>295</v>
      </c>
      <c r="C174" s="17">
        <v>0</v>
      </c>
      <c r="D174" s="17">
        <v>0</v>
      </c>
      <c r="E174" s="17">
        <v>0</v>
      </c>
      <c r="F174" s="17"/>
      <c r="G174" s="17">
        <v>0</v>
      </c>
      <c r="H174" s="17">
        <v>0</v>
      </c>
      <c r="I174" s="17">
        <v>0</v>
      </c>
      <c r="J174" s="17">
        <v>0</v>
      </c>
      <c r="K174" s="17">
        <v>0</v>
      </c>
      <c r="L174" s="17">
        <v>0</v>
      </c>
      <c r="M174" s="17"/>
      <c r="N174" s="17">
        <v>0</v>
      </c>
      <c r="O174" s="17">
        <v>0</v>
      </c>
      <c r="P174" s="17">
        <v>0</v>
      </c>
      <c r="Q174" s="17">
        <v>0</v>
      </c>
      <c r="R174" s="17">
        <v>0</v>
      </c>
    </row>
    <row r="175" spans="2:18" x14ac:dyDescent="0.3">
      <c r="B175" s="18" t="s">
        <v>296</v>
      </c>
      <c r="C175" s="17">
        <v>0</v>
      </c>
      <c r="D175" s="17">
        <v>0</v>
      </c>
      <c r="E175" s="17">
        <v>0</v>
      </c>
      <c r="F175" s="17"/>
      <c r="G175" s="17">
        <v>0</v>
      </c>
      <c r="H175" s="17">
        <v>0</v>
      </c>
      <c r="I175" s="17">
        <v>0</v>
      </c>
      <c r="J175" s="17">
        <v>0</v>
      </c>
      <c r="K175" s="17">
        <v>0</v>
      </c>
      <c r="L175" s="17">
        <v>0</v>
      </c>
      <c r="M175" s="17"/>
      <c r="N175" s="17">
        <v>0</v>
      </c>
      <c r="O175" s="17">
        <v>0</v>
      </c>
      <c r="P175" s="17">
        <v>0</v>
      </c>
      <c r="Q175" s="17">
        <v>0</v>
      </c>
      <c r="R175" s="17">
        <v>0</v>
      </c>
    </row>
    <row r="176" spans="2:18" x14ac:dyDescent="0.3">
      <c r="B176" s="18" t="s">
        <v>297</v>
      </c>
      <c r="C176" s="17">
        <v>5.3650213811550895E-4</v>
      </c>
      <c r="D176" s="17">
        <v>1.0853814444340699E-3</v>
      </c>
      <c r="E176" s="17">
        <v>0</v>
      </c>
      <c r="F176" s="17"/>
      <c r="G176" s="17">
        <v>0</v>
      </c>
      <c r="H176" s="17">
        <v>0</v>
      </c>
      <c r="I176" s="17">
        <v>3.1512824015068599E-3</v>
      </c>
      <c r="J176" s="17">
        <v>0</v>
      </c>
      <c r="K176" s="17">
        <v>0</v>
      </c>
      <c r="L176" s="17">
        <v>0</v>
      </c>
      <c r="M176" s="17"/>
      <c r="N176" s="17">
        <v>0</v>
      </c>
      <c r="O176" s="17">
        <v>2.29094223588265E-3</v>
      </c>
      <c r="P176" s="17">
        <v>0</v>
      </c>
      <c r="Q176" s="17">
        <v>0</v>
      </c>
      <c r="R176" s="17">
        <v>0</v>
      </c>
    </row>
    <row r="177" spans="2:18" x14ac:dyDescent="0.3">
      <c r="B177" s="18" t="s">
        <v>298</v>
      </c>
      <c r="C177" s="17">
        <v>1.0195399644341401E-3</v>
      </c>
      <c r="D177" s="17">
        <v>1.0681561181871901E-3</v>
      </c>
      <c r="E177" s="17">
        <v>9.7202009962013504E-4</v>
      </c>
      <c r="F177" s="17"/>
      <c r="G177" s="17">
        <v>0</v>
      </c>
      <c r="H177" s="17">
        <v>3.0982887041314201E-3</v>
      </c>
      <c r="I177" s="17">
        <v>2.88725789304697E-3</v>
      </c>
      <c r="J177" s="17">
        <v>0</v>
      </c>
      <c r="K177" s="17">
        <v>0</v>
      </c>
      <c r="L177" s="17">
        <v>0</v>
      </c>
      <c r="M177" s="17"/>
      <c r="N177" s="17">
        <v>0</v>
      </c>
      <c r="O177" s="17">
        <v>2.2545843014180498E-3</v>
      </c>
      <c r="P177" s="17">
        <v>1.8107019568494201E-3</v>
      </c>
      <c r="Q177" s="17">
        <v>0</v>
      </c>
      <c r="R177" s="17">
        <v>0</v>
      </c>
    </row>
    <row r="178" spans="2:18" x14ac:dyDescent="0.3">
      <c r="B178" s="18" t="s">
        <v>299</v>
      </c>
      <c r="C178" s="17">
        <v>0</v>
      </c>
      <c r="D178" s="17">
        <v>0</v>
      </c>
      <c r="E178" s="17">
        <v>0</v>
      </c>
      <c r="F178" s="17"/>
      <c r="G178" s="17">
        <v>0</v>
      </c>
      <c r="H178" s="17">
        <v>0</v>
      </c>
      <c r="I178" s="17">
        <v>0</v>
      </c>
      <c r="J178" s="17">
        <v>0</v>
      </c>
      <c r="K178" s="17">
        <v>0</v>
      </c>
      <c r="L178" s="17">
        <v>0</v>
      </c>
      <c r="M178" s="17"/>
      <c r="N178" s="17">
        <v>0</v>
      </c>
      <c r="O178" s="17">
        <v>0</v>
      </c>
      <c r="P178" s="17">
        <v>0</v>
      </c>
      <c r="Q178" s="17">
        <v>0</v>
      </c>
      <c r="R178" s="17">
        <v>0</v>
      </c>
    </row>
    <row r="179" spans="2:18" x14ac:dyDescent="0.3">
      <c r="B179" s="18" t="s">
        <v>300</v>
      </c>
      <c r="C179" s="17">
        <v>1.4859451321260499E-3</v>
      </c>
      <c r="D179" s="17">
        <v>2.0267640334407002E-3</v>
      </c>
      <c r="E179" s="17">
        <v>9.57321637765005E-4</v>
      </c>
      <c r="F179" s="17"/>
      <c r="G179" s="17">
        <v>0</v>
      </c>
      <c r="H179" s="17">
        <v>3.0982887041314201E-3</v>
      </c>
      <c r="I179" s="17">
        <v>0</v>
      </c>
      <c r="J179" s="17">
        <v>5.6103028951194102E-3</v>
      </c>
      <c r="K179" s="17">
        <v>0</v>
      </c>
      <c r="L179" s="17">
        <v>0</v>
      </c>
      <c r="M179" s="17"/>
      <c r="N179" s="17">
        <v>0</v>
      </c>
      <c r="O179" s="17">
        <v>2.0233581216700701E-3</v>
      </c>
      <c r="P179" s="17">
        <v>1.9449169334146701E-3</v>
      </c>
      <c r="Q179" s="17">
        <v>3.8434993977774202E-3</v>
      </c>
      <c r="R179" s="17">
        <v>0</v>
      </c>
    </row>
    <row r="180" spans="2:18" x14ac:dyDescent="0.3">
      <c r="B180" s="18" t="s">
        <v>301</v>
      </c>
      <c r="C180" s="17">
        <v>0</v>
      </c>
      <c r="D180" s="17">
        <v>0</v>
      </c>
      <c r="E180" s="17">
        <v>0</v>
      </c>
      <c r="F180" s="17"/>
      <c r="G180" s="17">
        <v>0</v>
      </c>
      <c r="H180" s="17">
        <v>0</v>
      </c>
      <c r="I180" s="17">
        <v>0</v>
      </c>
      <c r="J180" s="17">
        <v>0</v>
      </c>
      <c r="K180" s="17">
        <v>0</v>
      </c>
      <c r="L180" s="17">
        <v>0</v>
      </c>
      <c r="M180" s="17"/>
      <c r="N180" s="17">
        <v>0</v>
      </c>
      <c r="O180" s="17">
        <v>0</v>
      </c>
      <c r="P180" s="17">
        <v>0</v>
      </c>
      <c r="Q180" s="17">
        <v>0</v>
      </c>
      <c r="R180" s="17">
        <v>0</v>
      </c>
    </row>
    <row r="181" spans="2:18" x14ac:dyDescent="0.3">
      <c r="B181" s="18" t="s">
        <v>302</v>
      </c>
      <c r="C181" s="17">
        <v>0</v>
      </c>
      <c r="D181" s="17">
        <v>0</v>
      </c>
      <c r="E181" s="17">
        <v>0</v>
      </c>
      <c r="F181" s="17"/>
      <c r="G181" s="17">
        <v>0</v>
      </c>
      <c r="H181" s="17">
        <v>0</v>
      </c>
      <c r="I181" s="17">
        <v>0</v>
      </c>
      <c r="J181" s="17">
        <v>0</v>
      </c>
      <c r="K181" s="17">
        <v>0</v>
      </c>
      <c r="L181" s="17">
        <v>0</v>
      </c>
      <c r="M181" s="17"/>
      <c r="N181" s="17">
        <v>0</v>
      </c>
      <c r="O181" s="17">
        <v>0</v>
      </c>
      <c r="P181" s="17">
        <v>0</v>
      </c>
      <c r="Q181" s="17">
        <v>0</v>
      </c>
      <c r="R181" s="17">
        <v>0</v>
      </c>
    </row>
    <row r="182" spans="2:18" x14ac:dyDescent="0.3">
      <c r="B182" s="18" t="s">
        <v>303</v>
      </c>
      <c r="C182" s="17">
        <v>0</v>
      </c>
      <c r="D182" s="17">
        <v>0</v>
      </c>
      <c r="E182" s="17">
        <v>0</v>
      </c>
      <c r="F182" s="17"/>
      <c r="G182" s="17">
        <v>0</v>
      </c>
      <c r="H182" s="17">
        <v>0</v>
      </c>
      <c r="I182" s="17">
        <v>0</v>
      </c>
      <c r="J182" s="17">
        <v>0</v>
      </c>
      <c r="K182" s="17">
        <v>0</v>
      </c>
      <c r="L182" s="17">
        <v>0</v>
      </c>
      <c r="M182" s="17"/>
      <c r="N182" s="17">
        <v>0</v>
      </c>
      <c r="O182" s="17">
        <v>0</v>
      </c>
      <c r="P182" s="17">
        <v>0</v>
      </c>
      <c r="Q182" s="17">
        <v>0</v>
      </c>
      <c r="R182" s="17">
        <v>0</v>
      </c>
    </row>
    <row r="183" spans="2:18" x14ac:dyDescent="0.3">
      <c r="B183" s="18" t="s">
        <v>304</v>
      </c>
      <c r="C183" s="17">
        <v>0</v>
      </c>
      <c r="D183" s="17">
        <v>0</v>
      </c>
      <c r="E183" s="17">
        <v>0</v>
      </c>
      <c r="F183" s="17"/>
      <c r="G183" s="17">
        <v>0</v>
      </c>
      <c r="H183" s="17">
        <v>0</v>
      </c>
      <c r="I183" s="17">
        <v>0</v>
      </c>
      <c r="J183" s="17">
        <v>0</v>
      </c>
      <c r="K183" s="17">
        <v>0</v>
      </c>
      <c r="L183" s="17">
        <v>0</v>
      </c>
      <c r="M183" s="17"/>
      <c r="N183" s="17">
        <v>0</v>
      </c>
      <c r="O183" s="17">
        <v>0</v>
      </c>
      <c r="P183" s="17">
        <v>0</v>
      </c>
      <c r="Q183" s="17">
        <v>0</v>
      </c>
      <c r="R183" s="17">
        <v>0</v>
      </c>
    </row>
    <row r="184" spans="2:18" x14ac:dyDescent="0.3">
      <c r="B184" s="18" t="s">
        <v>305</v>
      </c>
      <c r="C184" s="17">
        <v>5.50431555711347E-3</v>
      </c>
      <c r="D184" s="17">
        <v>3.0097240656378802E-3</v>
      </c>
      <c r="E184" s="17">
        <v>7.9426542838510594E-3</v>
      </c>
      <c r="F184" s="17"/>
      <c r="G184" s="17">
        <v>0</v>
      </c>
      <c r="H184" s="17">
        <v>6.09638441931948E-3</v>
      </c>
      <c r="I184" s="17">
        <v>8.3394263230304605E-3</v>
      </c>
      <c r="J184" s="17">
        <v>0</v>
      </c>
      <c r="K184" s="17">
        <v>1.10666540057864E-2</v>
      </c>
      <c r="L184" s="17">
        <v>7.1065727120786602E-3</v>
      </c>
      <c r="M184" s="17"/>
      <c r="N184" s="17">
        <v>4.76195816621321E-3</v>
      </c>
      <c r="O184" s="17">
        <v>6.2252577406834804E-3</v>
      </c>
      <c r="P184" s="17">
        <v>1.68822489740765E-3</v>
      </c>
      <c r="Q184" s="17">
        <v>1.23321029393077E-2</v>
      </c>
      <c r="R184" s="17">
        <v>0</v>
      </c>
    </row>
    <row r="185" spans="2:18" x14ac:dyDescent="0.3">
      <c r="B185" s="18" t="s">
        <v>306</v>
      </c>
      <c r="C185" s="17">
        <v>6.5617070028872997E-3</v>
      </c>
      <c r="D185" s="17">
        <v>3.1616038611783498E-3</v>
      </c>
      <c r="E185" s="17">
        <v>9.8851381913850293E-3</v>
      </c>
      <c r="F185" s="17"/>
      <c r="G185" s="17">
        <v>1.08708989310283E-2</v>
      </c>
      <c r="H185" s="17">
        <v>5.91474874795487E-3</v>
      </c>
      <c r="I185" s="17">
        <v>6.2628615650064199E-3</v>
      </c>
      <c r="J185" s="17">
        <v>3.1390212295483301E-3</v>
      </c>
      <c r="K185" s="17">
        <v>3.6003010423383301E-3</v>
      </c>
      <c r="L185" s="17">
        <v>9.2642611225800999E-3</v>
      </c>
      <c r="M185" s="17"/>
      <c r="N185" s="17">
        <v>0</v>
      </c>
      <c r="O185" s="17">
        <v>8.9637019558953795E-3</v>
      </c>
      <c r="P185" s="17">
        <v>9.1504198378155495E-3</v>
      </c>
      <c r="Q185" s="17">
        <v>8.0022606220236103E-3</v>
      </c>
      <c r="R185" s="17">
        <v>0</v>
      </c>
    </row>
    <row r="186" spans="2:18" x14ac:dyDescent="0.3">
      <c r="B186" s="18" t="s">
        <v>307</v>
      </c>
      <c r="C186" s="17">
        <v>0</v>
      </c>
      <c r="D186" s="17">
        <v>0</v>
      </c>
      <c r="E186" s="17">
        <v>0</v>
      </c>
      <c r="F186" s="17"/>
      <c r="G186" s="17">
        <v>0</v>
      </c>
      <c r="H186" s="17">
        <v>0</v>
      </c>
      <c r="I186" s="17">
        <v>0</v>
      </c>
      <c r="J186" s="17">
        <v>0</v>
      </c>
      <c r="K186" s="17">
        <v>0</v>
      </c>
      <c r="L186" s="17">
        <v>0</v>
      </c>
      <c r="M186" s="17"/>
      <c r="N186" s="17">
        <v>0</v>
      </c>
      <c r="O186" s="17">
        <v>0</v>
      </c>
      <c r="P186" s="17">
        <v>0</v>
      </c>
      <c r="Q186" s="17">
        <v>0</v>
      </c>
      <c r="R186" s="17">
        <v>0</v>
      </c>
    </row>
    <row r="187" spans="2:18" x14ac:dyDescent="0.3">
      <c r="B187" s="18" t="s">
        <v>308</v>
      </c>
      <c r="C187" s="17">
        <v>0</v>
      </c>
      <c r="D187" s="17">
        <v>0</v>
      </c>
      <c r="E187" s="17">
        <v>0</v>
      </c>
      <c r="F187" s="17"/>
      <c r="G187" s="17">
        <v>0</v>
      </c>
      <c r="H187" s="17">
        <v>0</v>
      </c>
      <c r="I187" s="17">
        <v>0</v>
      </c>
      <c r="J187" s="17">
        <v>0</v>
      </c>
      <c r="K187" s="17">
        <v>0</v>
      </c>
      <c r="L187" s="17">
        <v>0</v>
      </c>
      <c r="M187" s="17"/>
      <c r="N187" s="17">
        <v>0</v>
      </c>
      <c r="O187" s="17">
        <v>0</v>
      </c>
      <c r="P187" s="17">
        <v>0</v>
      </c>
      <c r="Q187" s="17">
        <v>0</v>
      </c>
      <c r="R187" s="17">
        <v>0</v>
      </c>
    </row>
    <row r="188" spans="2:18" x14ac:dyDescent="0.3">
      <c r="B188" s="18" t="s">
        <v>309</v>
      </c>
      <c r="C188" s="17">
        <v>0</v>
      </c>
      <c r="D188" s="17">
        <v>0</v>
      </c>
      <c r="E188" s="17">
        <v>0</v>
      </c>
      <c r="F188" s="17"/>
      <c r="G188" s="17">
        <v>0</v>
      </c>
      <c r="H188" s="17">
        <v>0</v>
      </c>
      <c r="I188" s="17">
        <v>0</v>
      </c>
      <c r="J188" s="17">
        <v>0</v>
      </c>
      <c r="K188" s="17">
        <v>0</v>
      </c>
      <c r="L188" s="17">
        <v>0</v>
      </c>
      <c r="M188" s="17"/>
      <c r="N188" s="17">
        <v>0</v>
      </c>
      <c r="O188" s="17">
        <v>0</v>
      </c>
      <c r="P188" s="17">
        <v>0</v>
      </c>
      <c r="Q188" s="17">
        <v>0</v>
      </c>
      <c r="R188" s="17">
        <v>0</v>
      </c>
    </row>
    <row r="189" spans="2:18" x14ac:dyDescent="0.3">
      <c r="B189" s="18" t="s">
        <v>310</v>
      </c>
      <c r="C189" s="17">
        <v>0</v>
      </c>
      <c r="D189" s="17">
        <v>0</v>
      </c>
      <c r="E189" s="17">
        <v>0</v>
      </c>
      <c r="F189" s="17"/>
      <c r="G189" s="17">
        <v>0</v>
      </c>
      <c r="H189" s="17">
        <v>0</v>
      </c>
      <c r="I189" s="17">
        <v>0</v>
      </c>
      <c r="J189" s="17">
        <v>0</v>
      </c>
      <c r="K189" s="17">
        <v>0</v>
      </c>
      <c r="L189" s="17">
        <v>0</v>
      </c>
      <c r="M189" s="17"/>
      <c r="N189" s="17">
        <v>0</v>
      </c>
      <c r="O189" s="17">
        <v>0</v>
      </c>
      <c r="P189" s="17">
        <v>0</v>
      </c>
      <c r="Q189" s="17">
        <v>0</v>
      </c>
      <c r="R189" s="17">
        <v>0</v>
      </c>
    </row>
    <row r="190" spans="2:18" x14ac:dyDescent="0.3">
      <c r="B190" s="18" t="s">
        <v>311</v>
      </c>
      <c r="C190" s="17">
        <v>0</v>
      </c>
      <c r="D190" s="17">
        <v>0</v>
      </c>
      <c r="E190" s="17">
        <v>0</v>
      </c>
      <c r="F190" s="17"/>
      <c r="G190" s="17">
        <v>0</v>
      </c>
      <c r="H190" s="17">
        <v>0</v>
      </c>
      <c r="I190" s="17">
        <v>0</v>
      </c>
      <c r="J190" s="17">
        <v>0</v>
      </c>
      <c r="K190" s="17">
        <v>0</v>
      </c>
      <c r="L190" s="17">
        <v>0</v>
      </c>
      <c r="M190" s="17"/>
      <c r="N190" s="17">
        <v>0</v>
      </c>
      <c r="O190" s="17">
        <v>0</v>
      </c>
      <c r="P190" s="17">
        <v>0</v>
      </c>
      <c r="Q190" s="17">
        <v>0</v>
      </c>
      <c r="R190" s="17">
        <v>0</v>
      </c>
    </row>
    <row r="191" spans="2:18" x14ac:dyDescent="0.3">
      <c r="B191" s="18" t="s">
        <v>312</v>
      </c>
      <c r="C191" s="17">
        <v>0</v>
      </c>
      <c r="D191" s="17">
        <v>0</v>
      </c>
      <c r="E191" s="17">
        <v>0</v>
      </c>
      <c r="F191" s="17"/>
      <c r="G191" s="17">
        <v>0</v>
      </c>
      <c r="H191" s="17">
        <v>0</v>
      </c>
      <c r="I191" s="17">
        <v>0</v>
      </c>
      <c r="J191" s="17">
        <v>0</v>
      </c>
      <c r="K191" s="17">
        <v>0</v>
      </c>
      <c r="L191" s="17">
        <v>0</v>
      </c>
      <c r="M191" s="17"/>
      <c r="N191" s="17">
        <v>0</v>
      </c>
      <c r="O191" s="17">
        <v>0</v>
      </c>
      <c r="P191" s="17">
        <v>0</v>
      </c>
      <c r="Q191" s="17">
        <v>0</v>
      </c>
      <c r="R191" s="17">
        <v>0</v>
      </c>
    </row>
    <row r="192" spans="2:18" x14ac:dyDescent="0.3">
      <c r="B192" s="18" t="s">
        <v>313</v>
      </c>
      <c r="C192" s="17">
        <v>0</v>
      </c>
      <c r="D192" s="17">
        <v>0</v>
      </c>
      <c r="E192" s="17">
        <v>0</v>
      </c>
      <c r="F192" s="17"/>
      <c r="G192" s="17">
        <v>0</v>
      </c>
      <c r="H192" s="17">
        <v>0</v>
      </c>
      <c r="I192" s="17">
        <v>0</v>
      </c>
      <c r="J192" s="17">
        <v>0</v>
      </c>
      <c r="K192" s="17">
        <v>0</v>
      </c>
      <c r="L192" s="17">
        <v>0</v>
      </c>
      <c r="M192" s="17"/>
      <c r="N192" s="17">
        <v>0</v>
      </c>
      <c r="O192" s="17">
        <v>0</v>
      </c>
      <c r="P192" s="17">
        <v>0</v>
      </c>
      <c r="Q192" s="17">
        <v>0</v>
      </c>
      <c r="R192" s="17">
        <v>0</v>
      </c>
    </row>
    <row r="193" spans="2:18" x14ac:dyDescent="0.3">
      <c r="B193" s="18" t="s">
        <v>314</v>
      </c>
      <c r="C193" s="17">
        <v>0</v>
      </c>
      <c r="D193" s="17">
        <v>0</v>
      </c>
      <c r="E193" s="17">
        <v>0</v>
      </c>
      <c r="F193" s="17"/>
      <c r="G193" s="17">
        <v>0</v>
      </c>
      <c r="H193" s="17">
        <v>0</v>
      </c>
      <c r="I193" s="17">
        <v>0</v>
      </c>
      <c r="J193" s="17">
        <v>0</v>
      </c>
      <c r="K193" s="17">
        <v>0</v>
      </c>
      <c r="L193" s="17">
        <v>0</v>
      </c>
      <c r="M193" s="17"/>
      <c r="N193" s="17">
        <v>0</v>
      </c>
      <c r="O193" s="17">
        <v>0</v>
      </c>
      <c r="P193" s="17">
        <v>0</v>
      </c>
      <c r="Q193" s="17">
        <v>0</v>
      </c>
      <c r="R193" s="17">
        <v>0</v>
      </c>
    </row>
    <row r="194" spans="2:18" x14ac:dyDescent="0.3">
      <c r="B194" s="18" t="s">
        <v>315</v>
      </c>
      <c r="C194" s="17">
        <v>0</v>
      </c>
      <c r="D194" s="17">
        <v>0</v>
      </c>
      <c r="E194" s="17">
        <v>0</v>
      </c>
      <c r="F194" s="17"/>
      <c r="G194" s="17">
        <v>0</v>
      </c>
      <c r="H194" s="17">
        <v>0</v>
      </c>
      <c r="I194" s="17">
        <v>0</v>
      </c>
      <c r="J194" s="17">
        <v>0</v>
      </c>
      <c r="K194" s="17">
        <v>0</v>
      </c>
      <c r="L194" s="17">
        <v>0</v>
      </c>
      <c r="M194" s="17"/>
      <c r="N194" s="17">
        <v>0</v>
      </c>
      <c r="O194" s="17">
        <v>0</v>
      </c>
      <c r="P194" s="17">
        <v>0</v>
      </c>
      <c r="Q194" s="17">
        <v>0</v>
      </c>
      <c r="R194" s="17">
        <v>0</v>
      </c>
    </row>
    <row r="195" spans="2:18" x14ac:dyDescent="0.3">
      <c r="B195" s="18" t="s">
        <v>316</v>
      </c>
      <c r="C195" s="17">
        <v>0</v>
      </c>
      <c r="D195" s="17">
        <v>0</v>
      </c>
      <c r="E195" s="17">
        <v>0</v>
      </c>
      <c r="F195" s="17"/>
      <c r="G195" s="17">
        <v>0</v>
      </c>
      <c r="H195" s="17">
        <v>0</v>
      </c>
      <c r="I195" s="17">
        <v>0</v>
      </c>
      <c r="J195" s="17">
        <v>0</v>
      </c>
      <c r="K195" s="17">
        <v>0</v>
      </c>
      <c r="L195" s="17">
        <v>0</v>
      </c>
      <c r="M195" s="17"/>
      <c r="N195" s="17">
        <v>0</v>
      </c>
      <c r="O195" s="17">
        <v>0</v>
      </c>
      <c r="P195" s="17">
        <v>0</v>
      </c>
      <c r="Q195" s="17">
        <v>0</v>
      </c>
      <c r="R195" s="17">
        <v>0</v>
      </c>
    </row>
    <row r="196" spans="2:18" x14ac:dyDescent="0.3">
      <c r="B196" s="18" t="s">
        <v>317</v>
      </c>
      <c r="C196" s="17">
        <v>0</v>
      </c>
      <c r="D196" s="17">
        <v>0</v>
      </c>
      <c r="E196" s="17">
        <v>0</v>
      </c>
      <c r="F196" s="17"/>
      <c r="G196" s="17">
        <v>0</v>
      </c>
      <c r="H196" s="17">
        <v>0</v>
      </c>
      <c r="I196" s="17">
        <v>0</v>
      </c>
      <c r="J196" s="17">
        <v>0</v>
      </c>
      <c r="K196" s="17">
        <v>0</v>
      </c>
      <c r="L196" s="17">
        <v>0</v>
      </c>
      <c r="M196" s="17"/>
      <c r="N196" s="17">
        <v>0</v>
      </c>
      <c r="O196" s="17">
        <v>0</v>
      </c>
      <c r="P196" s="17">
        <v>0</v>
      </c>
      <c r="Q196" s="17">
        <v>0</v>
      </c>
      <c r="R196" s="17">
        <v>0</v>
      </c>
    </row>
    <row r="197" spans="2:18" x14ac:dyDescent="0.3">
      <c r="B197" s="18" t="s">
        <v>318</v>
      </c>
      <c r="C197" s="17">
        <v>0</v>
      </c>
      <c r="D197" s="17">
        <v>0</v>
      </c>
      <c r="E197" s="17">
        <v>0</v>
      </c>
      <c r="F197" s="17"/>
      <c r="G197" s="17">
        <v>0</v>
      </c>
      <c r="H197" s="17">
        <v>0</v>
      </c>
      <c r="I197" s="17">
        <v>0</v>
      </c>
      <c r="J197" s="17">
        <v>0</v>
      </c>
      <c r="K197" s="17">
        <v>0</v>
      </c>
      <c r="L197" s="17">
        <v>0</v>
      </c>
      <c r="M197" s="17"/>
      <c r="N197" s="17">
        <v>0</v>
      </c>
      <c r="O197" s="17">
        <v>0</v>
      </c>
      <c r="P197" s="17">
        <v>0</v>
      </c>
      <c r="Q197" s="17">
        <v>0</v>
      </c>
      <c r="R197" s="17">
        <v>0</v>
      </c>
    </row>
    <row r="198" spans="2:18" x14ac:dyDescent="0.3">
      <c r="B198" s="18" t="s">
        <v>319</v>
      </c>
      <c r="C198" s="17">
        <v>0</v>
      </c>
      <c r="D198" s="17">
        <v>0</v>
      </c>
      <c r="E198" s="17">
        <v>0</v>
      </c>
      <c r="F198" s="17"/>
      <c r="G198" s="17">
        <v>0</v>
      </c>
      <c r="H198" s="17">
        <v>0</v>
      </c>
      <c r="I198" s="17">
        <v>0</v>
      </c>
      <c r="J198" s="17">
        <v>0</v>
      </c>
      <c r="K198" s="17">
        <v>0</v>
      </c>
      <c r="L198" s="17">
        <v>0</v>
      </c>
      <c r="M198" s="17"/>
      <c r="N198" s="17">
        <v>0</v>
      </c>
      <c r="O198" s="17">
        <v>0</v>
      </c>
      <c r="P198" s="17">
        <v>0</v>
      </c>
      <c r="Q198" s="17">
        <v>0</v>
      </c>
      <c r="R198" s="17">
        <v>0</v>
      </c>
    </row>
    <row r="199" spans="2:18" x14ac:dyDescent="0.3">
      <c r="B199" s="18" t="s">
        <v>320</v>
      </c>
      <c r="C199" s="17">
        <v>0</v>
      </c>
      <c r="D199" s="17">
        <v>0</v>
      </c>
      <c r="E199" s="17">
        <v>0</v>
      </c>
      <c r="F199" s="17"/>
      <c r="G199" s="17">
        <v>0</v>
      </c>
      <c r="H199" s="17">
        <v>0</v>
      </c>
      <c r="I199" s="17">
        <v>0</v>
      </c>
      <c r="J199" s="17">
        <v>0</v>
      </c>
      <c r="K199" s="17">
        <v>0</v>
      </c>
      <c r="L199" s="17">
        <v>0</v>
      </c>
      <c r="M199" s="17"/>
      <c r="N199" s="17">
        <v>0</v>
      </c>
      <c r="O199" s="17">
        <v>0</v>
      </c>
      <c r="P199" s="17">
        <v>0</v>
      </c>
      <c r="Q199" s="17">
        <v>0</v>
      </c>
      <c r="R199" s="17">
        <v>0</v>
      </c>
    </row>
    <row r="200" spans="2:18" x14ac:dyDescent="0.3">
      <c r="B200" s="18" t="s">
        <v>321</v>
      </c>
      <c r="C200" s="17">
        <v>5.3341117165551805E-4</v>
      </c>
      <c r="D200" s="17">
        <v>1.0791282025498399E-3</v>
      </c>
      <c r="E200" s="17">
        <v>0</v>
      </c>
      <c r="F200" s="17"/>
      <c r="G200" s="17">
        <v>0</v>
      </c>
      <c r="H200" s="17">
        <v>0</v>
      </c>
      <c r="I200" s="17">
        <v>3.1331268201642902E-3</v>
      </c>
      <c r="J200" s="17">
        <v>0</v>
      </c>
      <c r="K200" s="17">
        <v>0</v>
      </c>
      <c r="L200" s="17">
        <v>0</v>
      </c>
      <c r="M200" s="17"/>
      <c r="N200" s="17">
        <v>0</v>
      </c>
      <c r="O200" s="17">
        <v>0</v>
      </c>
      <c r="P200" s="17">
        <v>0</v>
      </c>
      <c r="Q200" s="17">
        <v>0</v>
      </c>
      <c r="R200" s="17">
        <v>0</v>
      </c>
    </row>
    <row r="201" spans="2:18" x14ac:dyDescent="0.3">
      <c r="B201" s="18" t="s">
        <v>322</v>
      </c>
      <c r="C201" s="17">
        <v>2.0782296215296299E-3</v>
      </c>
      <c r="D201" s="17">
        <v>2.2098199865820999E-3</v>
      </c>
      <c r="E201" s="17">
        <v>1.94960660478744E-3</v>
      </c>
      <c r="F201" s="17"/>
      <c r="G201" s="17">
        <v>3.4853638710214498E-3</v>
      </c>
      <c r="H201" s="17">
        <v>3.5777424749029898E-3</v>
      </c>
      <c r="I201" s="17">
        <v>2.9019312059358898E-3</v>
      </c>
      <c r="J201" s="17">
        <v>2.88064429790179E-3</v>
      </c>
      <c r="K201" s="17">
        <v>0</v>
      </c>
      <c r="L201" s="17">
        <v>0</v>
      </c>
      <c r="M201" s="17"/>
      <c r="N201" s="17">
        <v>2.3101850349710501E-3</v>
      </c>
      <c r="O201" s="17">
        <v>0</v>
      </c>
      <c r="P201" s="17">
        <v>2.2458888074429698E-3</v>
      </c>
      <c r="Q201" s="17">
        <v>3.8315763790601402E-3</v>
      </c>
      <c r="R201" s="17">
        <v>0</v>
      </c>
    </row>
    <row r="202" spans="2:18" x14ac:dyDescent="0.3">
      <c r="B202" s="18" t="s">
        <v>323</v>
      </c>
      <c r="C202" s="17">
        <v>0.34792995196245202</v>
      </c>
      <c r="D202" s="17">
        <v>0.36033510781869299</v>
      </c>
      <c r="E202" s="17">
        <v>0.33580453101122598</v>
      </c>
      <c r="F202" s="17"/>
      <c r="G202" s="17">
        <v>0.31796465942129998</v>
      </c>
      <c r="H202" s="17">
        <v>0.35145608231408398</v>
      </c>
      <c r="I202" s="17">
        <v>0.33710915215158999</v>
      </c>
      <c r="J202" s="17">
        <v>0.33443872466946001</v>
      </c>
      <c r="K202" s="17">
        <v>0.395851204767598</v>
      </c>
      <c r="L202" s="17">
        <v>0.35245847357732701</v>
      </c>
      <c r="M202" s="17"/>
      <c r="N202" s="17">
        <v>0.34047389428227598</v>
      </c>
      <c r="O202" s="17">
        <v>0.34127544793488701</v>
      </c>
      <c r="P202" s="17">
        <v>0.37213997123145198</v>
      </c>
      <c r="Q202" s="17">
        <v>0.348734855766546</v>
      </c>
      <c r="R202" s="17">
        <v>0.36550519638516699</v>
      </c>
    </row>
    <row r="203" spans="2:18" x14ac:dyDescent="0.3">
      <c r="B203" s="18" t="s">
        <v>324</v>
      </c>
      <c r="C203" s="17">
        <v>0.30224633231763498</v>
      </c>
      <c r="D203" s="17">
        <v>0.34685120418592502</v>
      </c>
      <c r="E203" s="17">
        <v>0.258647295421504</v>
      </c>
      <c r="F203" s="17"/>
      <c r="G203" s="17">
        <v>0.28853241562208798</v>
      </c>
      <c r="H203" s="17">
        <v>0.32229552403434403</v>
      </c>
      <c r="I203" s="17">
        <v>0.323293358633016</v>
      </c>
      <c r="J203" s="17">
        <v>0.33052280679845902</v>
      </c>
      <c r="K203" s="17">
        <v>0.26968064520691698</v>
      </c>
      <c r="L203" s="17">
        <v>0.27671586021872002</v>
      </c>
      <c r="M203" s="17"/>
      <c r="N203" s="17">
        <v>0.28591973233785001</v>
      </c>
      <c r="O203" s="17">
        <v>0.30603666214664099</v>
      </c>
      <c r="P203" s="17">
        <v>0.319399270105856</v>
      </c>
      <c r="Q203" s="17">
        <v>0.32055364443895301</v>
      </c>
      <c r="R203" s="17">
        <v>0.43161700342783799</v>
      </c>
    </row>
    <row r="204" spans="2:18" x14ac:dyDescent="0.3">
      <c r="B204" s="18" t="s">
        <v>325</v>
      </c>
      <c r="C204" s="17">
        <v>0</v>
      </c>
      <c r="D204" s="17">
        <v>0</v>
      </c>
      <c r="E204" s="17">
        <v>0</v>
      </c>
      <c r="F204" s="17"/>
      <c r="G204" s="17">
        <v>0</v>
      </c>
      <c r="H204" s="17">
        <v>0</v>
      </c>
      <c r="I204" s="17">
        <v>0</v>
      </c>
      <c r="J204" s="17">
        <v>0</v>
      </c>
      <c r="K204" s="17">
        <v>0</v>
      </c>
      <c r="L204" s="17">
        <v>0</v>
      </c>
      <c r="M204" s="17"/>
      <c r="N204" s="17">
        <v>0</v>
      </c>
      <c r="O204" s="17">
        <v>0</v>
      </c>
      <c r="P204" s="17">
        <v>0</v>
      </c>
      <c r="Q204" s="17">
        <v>0</v>
      </c>
      <c r="R204" s="17">
        <v>0</v>
      </c>
    </row>
    <row r="205" spans="2:18" x14ac:dyDescent="0.3">
      <c r="B205" s="18" t="s">
        <v>326</v>
      </c>
      <c r="C205" s="17">
        <v>0</v>
      </c>
      <c r="D205" s="17">
        <v>0</v>
      </c>
      <c r="E205" s="17">
        <v>0</v>
      </c>
      <c r="F205" s="17"/>
      <c r="G205" s="17">
        <v>0</v>
      </c>
      <c r="H205" s="17">
        <v>0</v>
      </c>
      <c r="I205" s="17">
        <v>0</v>
      </c>
      <c r="J205" s="17">
        <v>0</v>
      </c>
      <c r="K205" s="17">
        <v>0</v>
      </c>
      <c r="L205" s="17">
        <v>0</v>
      </c>
      <c r="M205" s="17"/>
      <c r="N205" s="17">
        <v>0</v>
      </c>
      <c r="O205" s="17">
        <v>0</v>
      </c>
      <c r="P205" s="17">
        <v>0</v>
      </c>
      <c r="Q205" s="17">
        <v>0</v>
      </c>
      <c r="R205" s="17">
        <v>0</v>
      </c>
    </row>
    <row r="206" spans="2:18" x14ac:dyDescent="0.3">
      <c r="B206" s="18" t="s">
        <v>327</v>
      </c>
      <c r="C206" s="17">
        <v>0</v>
      </c>
      <c r="D206" s="17">
        <v>0</v>
      </c>
      <c r="E206" s="17">
        <v>0</v>
      </c>
      <c r="F206" s="17"/>
      <c r="G206" s="17">
        <v>0</v>
      </c>
      <c r="H206" s="17">
        <v>0</v>
      </c>
      <c r="I206" s="17">
        <v>0</v>
      </c>
      <c r="J206" s="17">
        <v>0</v>
      </c>
      <c r="K206" s="17">
        <v>0</v>
      </c>
      <c r="L206" s="17">
        <v>0</v>
      </c>
      <c r="M206" s="17"/>
      <c r="N206" s="17">
        <v>0</v>
      </c>
      <c r="O206" s="17">
        <v>0</v>
      </c>
      <c r="P206" s="17">
        <v>0</v>
      </c>
      <c r="Q206" s="17">
        <v>0</v>
      </c>
      <c r="R206" s="17">
        <v>0</v>
      </c>
    </row>
    <row r="207" spans="2:18" x14ac:dyDescent="0.3">
      <c r="B207" s="18" t="s">
        <v>328</v>
      </c>
      <c r="C207" s="17">
        <v>4.6577836944353601E-4</v>
      </c>
      <c r="D207" s="17">
        <v>0</v>
      </c>
      <c r="E207" s="17">
        <v>9.2105348770310297E-4</v>
      </c>
      <c r="F207" s="17"/>
      <c r="G207" s="17">
        <v>0</v>
      </c>
      <c r="H207" s="17">
        <v>0</v>
      </c>
      <c r="I207" s="17">
        <v>0</v>
      </c>
      <c r="J207" s="17">
        <v>2.7278432409806402E-3</v>
      </c>
      <c r="K207" s="17">
        <v>0</v>
      </c>
      <c r="L207" s="17">
        <v>0</v>
      </c>
      <c r="M207" s="17"/>
      <c r="N207" s="17">
        <v>2.18764345103301E-3</v>
      </c>
      <c r="O207" s="17">
        <v>0</v>
      </c>
      <c r="P207" s="17">
        <v>0</v>
      </c>
      <c r="Q207" s="17">
        <v>0</v>
      </c>
      <c r="R207" s="17">
        <v>0</v>
      </c>
    </row>
    <row r="208" spans="2:18" x14ac:dyDescent="0.3">
      <c r="B208" s="18" t="s">
        <v>329</v>
      </c>
      <c r="C208" s="17">
        <v>4.6963269894113299E-4</v>
      </c>
      <c r="D208" s="17">
        <v>0</v>
      </c>
      <c r="E208" s="17">
        <v>9.2867523199053996E-4</v>
      </c>
      <c r="F208" s="17"/>
      <c r="G208" s="17">
        <v>0</v>
      </c>
      <c r="H208" s="17">
        <v>2.7558553252480999E-3</v>
      </c>
      <c r="I208" s="17">
        <v>0</v>
      </c>
      <c r="J208" s="17">
        <v>0</v>
      </c>
      <c r="K208" s="17">
        <v>0</v>
      </c>
      <c r="L208" s="17">
        <v>0</v>
      </c>
      <c r="M208" s="17"/>
      <c r="N208" s="17">
        <v>0</v>
      </c>
      <c r="O208" s="17">
        <v>2.0053999954873598E-3</v>
      </c>
      <c r="P208" s="17">
        <v>0</v>
      </c>
      <c r="Q208" s="17">
        <v>0</v>
      </c>
      <c r="R208" s="17">
        <v>0</v>
      </c>
    </row>
    <row r="209" spans="2:18" x14ac:dyDescent="0.3">
      <c r="B209" s="18" t="s">
        <v>330</v>
      </c>
      <c r="C209" s="17">
        <v>0</v>
      </c>
      <c r="D209" s="17">
        <v>0</v>
      </c>
      <c r="E209" s="17">
        <v>0</v>
      </c>
      <c r="F209" s="17"/>
      <c r="G209" s="17">
        <v>0</v>
      </c>
      <c r="H209" s="17">
        <v>0</v>
      </c>
      <c r="I209" s="17">
        <v>0</v>
      </c>
      <c r="J209" s="17">
        <v>0</v>
      </c>
      <c r="K209" s="17">
        <v>0</v>
      </c>
      <c r="L209" s="17">
        <v>0</v>
      </c>
      <c r="M209" s="17"/>
      <c r="N209" s="17">
        <v>0</v>
      </c>
      <c r="O209" s="17">
        <v>0</v>
      </c>
      <c r="P209" s="17">
        <v>0</v>
      </c>
      <c r="Q209" s="17">
        <v>0</v>
      </c>
      <c r="R209" s="17">
        <v>0</v>
      </c>
    </row>
    <row r="210" spans="2:18" x14ac:dyDescent="0.3">
      <c r="B210" s="18" t="s">
        <v>331</v>
      </c>
      <c r="C210" s="17">
        <v>9.8397674755137899E-4</v>
      </c>
      <c r="D210" s="17">
        <v>9.55739533659692E-4</v>
      </c>
      <c r="E210" s="17">
        <v>1.01157721536447E-3</v>
      </c>
      <c r="F210" s="17"/>
      <c r="G210" s="17">
        <v>0</v>
      </c>
      <c r="H210" s="17">
        <v>0</v>
      </c>
      <c r="I210" s="17">
        <v>3.0047571039209298E-3</v>
      </c>
      <c r="J210" s="17">
        <v>0</v>
      </c>
      <c r="K210" s="17">
        <v>3.35579548219332E-3</v>
      </c>
      <c r="L210" s="17">
        <v>0</v>
      </c>
      <c r="M210" s="17"/>
      <c r="N210" s="17">
        <v>2.21883925016518E-3</v>
      </c>
      <c r="O210" s="17">
        <v>0</v>
      </c>
      <c r="P210" s="17">
        <v>0</v>
      </c>
      <c r="Q210" s="17">
        <v>0</v>
      </c>
      <c r="R210" s="17">
        <v>0</v>
      </c>
    </row>
    <row r="211" spans="2:18" x14ac:dyDescent="0.3">
      <c r="B211" s="18" t="s">
        <v>332</v>
      </c>
      <c r="C211" s="19">
        <v>4.6315076951536301E-4</v>
      </c>
      <c r="D211" s="19">
        <v>9.36986482426854E-4</v>
      </c>
      <c r="E211" s="19">
        <v>0</v>
      </c>
      <c r="F211" s="19"/>
      <c r="G211" s="19">
        <v>0</v>
      </c>
      <c r="H211" s="19">
        <v>0</v>
      </c>
      <c r="I211" s="19">
        <v>0</v>
      </c>
      <c r="J211" s="19">
        <v>0</v>
      </c>
      <c r="K211" s="19">
        <v>0</v>
      </c>
      <c r="L211" s="19">
        <v>2.2124162954420198E-3</v>
      </c>
      <c r="M211" s="19"/>
      <c r="N211" s="19">
        <v>2.1753022773076799E-3</v>
      </c>
      <c r="O211" s="19">
        <v>0</v>
      </c>
      <c r="P211" s="19">
        <v>0</v>
      </c>
      <c r="Q211" s="19">
        <v>0</v>
      </c>
      <c r="R211" s="19">
        <v>0</v>
      </c>
    </row>
    <row r="212" spans="2:18" x14ac:dyDescent="0.3">
      <c r="B212" s="16"/>
    </row>
    <row r="213" spans="2:18" x14ac:dyDescent="0.3">
      <c r="B213" t="s">
        <v>50</v>
      </c>
    </row>
    <row r="214" spans="2:18" x14ac:dyDescent="0.3">
      <c r="B214" t="s">
        <v>51</v>
      </c>
    </row>
    <row r="216" spans="2:18" x14ac:dyDescent="0.3">
      <c r="B2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R2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335</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130</v>
      </c>
      <c r="C9" s="17">
        <v>2.4130678565517901E-3</v>
      </c>
      <c r="D9" s="17">
        <v>0</v>
      </c>
      <c r="E9" s="17">
        <v>4.7717212973985203E-3</v>
      </c>
      <c r="F9" s="17"/>
      <c r="G9" s="17">
        <v>3.2882189768532401E-3</v>
      </c>
      <c r="H9" s="17">
        <v>0</v>
      </c>
      <c r="I9" s="17">
        <v>2.9692121228689101E-3</v>
      </c>
      <c r="J9" s="17">
        <v>0</v>
      </c>
      <c r="K9" s="17">
        <v>3.5757916513051401E-3</v>
      </c>
      <c r="L9" s="17">
        <v>4.5325595012135102E-3</v>
      </c>
      <c r="M9" s="17"/>
      <c r="N9" s="17">
        <v>4.6242462720810402E-3</v>
      </c>
      <c r="O9" s="17">
        <v>0</v>
      </c>
      <c r="P9" s="17">
        <v>5.2620967700834301E-3</v>
      </c>
      <c r="Q9" s="17">
        <v>0</v>
      </c>
      <c r="R9" s="17">
        <v>0</v>
      </c>
    </row>
    <row r="10" spans="2:18" x14ac:dyDescent="0.3">
      <c r="B10" s="18" t="s">
        <v>131</v>
      </c>
      <c r="C10" s="17">
        <v>3.0028673176237201E-3</v>
      </c>
      <c r="D10" s="17">
        <v>3.0573416914090701E-3</v>
      </c>
      <c r="E10" s="17">
        <v>2.9496213349971198E-3</v>
      </c>
      <c r="F10" s="17"/>
      <c r="G10" s="17">
        <v>3.4042225880607001E-3</v>
      </c>
      <c r="H10" s="17">
        <v>6.2997022941480296E-3</v>
      </c>
      <c r="I10" s="17">
        <v>0</v>
      </c>
      <c r="J10" s="17">
        <v>5.5042213649047203E-3</v>
      </c>
      <c r="K10" s="17">
        <v>3.6802217035431699E-3</v>
      </c>
      <c r="L10" s="17">
        <v>0</v>
      </c>
      <c r="M10" s="17"/>
      <c r="N10" s="17">
        <v>2.21396146950257E-3</v>
      </c>
      <c r="O10" s="17">
        <v>1.9818411676118201E-3</v>
      </c>
      <c r="P10" s="17">
        <v>7.6154478509609996E-3</v>
      </c>
      <c r="Q10" s="17">
        <v>0</v>
      </c>
      <c r="R10" s="17">
        <v>0</v>
      </c>
    </row>
    <row r="11" spans="2:18" x14ac:dyDescent="0.3">
      <c r="B11" s="18" t="s">
        <v>132</v>
      </c>
      <c r="C11" s="17">
        <v>3.0813079469105501E-3</v>
      </c>
      <c r="D11" s="17">
        <v>3.16929341925406E-3</v>
      </c>
      <c r="E11" s="17">
        <v>2.9953065373256298E-3</v>
      </c>
      <c r="F11" s="17"/>
      <c r="G11" s="17">
        <v>3.6335473398613699E-3</v>
      </c>
      <c r="H11" s="17">
        <v>2.9876386007682901E-3</v>
      </c>
      <c r="I11" s="17">
        <v>9.3950900340098592E-3</v>
      </c>
      <c r="J11" s="17">
        <v>0</v>
      </c>
      <c r="K11" s="17">
        <v>3.3353137151503902E-3</v>
      </c>
      <c r="L11" s="17">
        <v>0</v>
      </c>
      <c r="M11" s="17"/>
      <c r="N11" s="17">
        <v>0</v>
      </c>
      <c r="O11" s="17">
        <v>4.3196597232217099E-3</v>
      </c>
      <c r="P11" s="17">
        <v>3.8604726249515599E-3</v>
      </c>
      <c r="Q11" s="17">
        <v>8.1115007234075203E-3</v>
      </c>
      <c r="R11" s="17">
        <v>0</v>
      </c>
    </row>
    <row r="12" spans="2:18" x14ac:dyDescent="0.3">
      <c r="B12" s="18" t="s">
        <v>133</v>
      </c>
      <c r="C12" s="17">
        <v>3.3866748616713802E-3</v>
      </c>
      <c r="D12" s="17">
        <v>4.0107106715816503E-3</v>
      </c>
      <c r="E12" s="17">
        <v>2.7767109908833801E-3</v>
      </c>
      <c r="F12" s="17"/>
      <c r="G12" s="17">
        <v>3.4054082563289801E-3</v>
      </c>
      <c r="H12" s="17">
        <v>8.5893092982247208E-3</v>
      </c>
      <c r="I12" s="17">
        <v>3.0144282457311702E-3</v>
      </c>
      <c r="J12" s="17">
        <v>2.7278432409806402E-3</v>
      </c>
      <c r="K12" s="17">
        <v>3.35579548219332E-3</v>
      </c>
      <c r="L12" s="17">
        <v>0</v>
      </c>
      <c r="M12" s="17"/>
      <c r="N12" s="17">
        <v>6.5873169939910303E-3</v>
      </c>
      <c r="O12" s="17">
        <v>4.2050210939157803E-3</v>
      </c>
      <c r="P12" s="17">
        <v>1.93508266351586E-3</v>
      </c>
      <c r="Q12" s="17">
        <v>0</v>
      </c>
      <c r="R12" s="17">
        <v>0</v>
      </c>
    </row>
    <row r="13" spans="2:18" x14ac:dyDescent="0.3">
      <c r="B13" s="18" t="s">
        <v>134</v>
      </c>
      <c r="C13" s="17">
        <v>1.9203956823726201E-3</v>
      </c>
      <c r="D13" s="17">
        <v>9.978311520382969E-4</v>
      </c>
      <c r="E13" s="17">
        <v>2.8221564836563699E-3</v>
      </c>
      <c r="F13" s="17"/>
      <c r="G13" s="17">
        <v>6.6123696409325899E-3</v>
      </c>
      <c r="H13" s="17">
        <v>0</v>
      </c>
      <c r="I13" s="17">
        <v>3.0047571039209298E-3</v>
      </c>
      <c r="J13" s="17">
        <v>0</v>
      </c>
      <c r="K13" s="17">
        <v>0</v>
      </c>
      <c r="L13" s="17">
        <v>2.3560829769404398E-3</v>
      </c>
      <c r="M13" s="17"/>
      <c r="N13" s="17">
        <v>2.1224807962011102E-3</v>
      </c>
      <c r="O13" s="17">
        <v>1.9801038619009599E-3</v>
      </c>
      <c r="P13" s="17">
        <v>0</v>
      </c>
      <c r="Q13" s="17">
        <v>0</v>
      </c>
      <c r="R13" s="17">
        <v>0</v>
      </c>
    </row>
    <row r="14" spans="2:18" x14ac:dyDescent="0.3">
      <c r="B14" s="18" t="s">
        <v>135</v>
      </c>
      <c r="C14" s="17">
        <v>1.4463758216926601E-3</v>
      </c>
      <c r="D14" s="17">
        <v>1.92870100762755E-3</v>
      </c>
      <c r="E14" s="17">
        <v>9.7492701584015796E-4</v>
      </c>
      <c r="F14" s="17"/>
      <c r="G14" s="17">
        <v>6.8849229919498598E-3</v>
      </c>
      <c r="H14" s="17">
        <v>0</v>
      </c>
      <c r="I14" s="17">
        <v>2.8958925054422902E-3</v>
      </c>
      <c r="J14" s="17">
        <v>0</v>
      </c>
      <c r="K14" s="17">
        <v>0</v>
      </c>
      <c r="L14" s="17">
        <v>0</v>
      </c>
      <c r="M14" s="17"/>
      <c r="N14" s="17">
        <v>0</v>
      </c>
      <c r="O14" s="17">
        <v>2.1121333831709498E-3</v>
      </c>
      <c r="P14" s="17">
        <v>0</v>
      </c>
      <c r="Q14" s="17">
        <v>3.9141822877907196E-3</v>
      </c>
      <c r="R14" s="17">
        <v>0</v>
      </c>
    </row>
    <row r="15" spans="2:18" x14ac:dyDescent="0.3">
      <c r="B15" s="18" t="s">
        <v>136</v>
      </c>
      <c r="C15" s="17">
        <v>5.4660207103307303E-3</v>
      </c>
      <c r="D15" s="17">
        <v>5.1645417499944796E-3</v>
      </c>
      <c r="E15" s="17">
        <v>5.7607013531519903E-3</v>
      </c>
      <c r="F15" s="17"/>
      <c r="G15" s="17">
        <v>9.9966112421485606E-3</v>
      </c>
      <c r="H15" s="17">
        <v>9.1451221875182495E-3</v>
      </c>
      <c r="I15" s="17">
        <v>0</v>
      </c>
      <c r="J15" s="17">
        <v>2.9151290173322002E-3</v>
      </c>
      <c r="K15" s="17">
        <v>7.4516912926986603E-3</v>
      </c>
      <c r="L15" s="17">
        <v>4.6649121512342398E-3</v>
      </c>
      <c r="M15" s="17"/>
      <c r="N15" s="17">
        <v>4.8916212621102802E-3</v>
      </c>
      <c r="O15" s="17">
        <v>6.1819841861621497E-3</v>
      </c>
      <c r="P15" s="17">
        <v>2.01071568226359E-3</v>
      </c>
      <c r="Q15" s="17">
        <v>4.01162789098858E-3</v>
      </c>
      <c r="R15" s="17">
        <v>0</v>
      </c>
    </row>
    <row r="16" spans="2:18" x14ac:dyDescent="0.3">
      <c r="B16" s="18" t="s">
        <v>137</v>
      </c>
      <c r="C16" s="17">
        <v>2.0340341200153701E-3</v>
      </c>
      <c r="D16" s="17">
        <v>2.0570748619456302E-3</v>
      </c>
      <c r="E16" s="17">
        <v>2.01151294429049E-3</v>
      </c>
      <c r="F16" s="17"/>
      <c r="G16" s="17">
        <v>6.7744490650747504E-3</v>
      </c>
      <c r="H16" s="17">
        <v>0</v>
      </c>
      <c r="I16" s="17">
        <v>6.4375062642045297E-3</v>
      </c>
      <c r="J16" s="17">
        <v>0</v>
      </c>
      <c r="K16" s="17">
        <v>0</v>
      </c>
      <c r="L16" s="17">
        <v>0</v>
      </c>
      <c r="M16" s="17"/>
      <c r="N16" s="17">
        <v>2.21396146950257E-3</v>
      </c>
      <c r="O16" s="17">
        <v>4.3419202601726204E-3</v>
      </c>
      <c r="P16" s="17">
        <v>2.0106924648753501E-3</v>
      </c>
      <c r="Q16" s="17">
        <v>0</v>
      </c>
      <c r="R16" s="17">
        <v>0</v>
      </c>
    </row>
    <row r="17" spans="2:18" x14ac:dyDescent="0.3">
      <c r="B17" s="18" t="s">
        <v>138</v>
      </c>
      <c r="C17" s="17">
        <v>4.5869917830542797E-2</v>
      </c>
      <c r="D17" s="17">
        <v>3.1688975217971802E-2</v>
      </c>
      <c r="E17" s="17">
        <v>5.9731081741360902E-2</v>
      </c>
      <c r="F17" s="17"/>
      <c r="G17" s="17">
        <v>3.7525892563560002E-2</v>
      </c>
      <c r="H17" s="17">
        <v>3.8444636514208097E-2</v>
      </c>
      <c r="I17" s="17">
        <v>2.66717568874844E-2</v>
      </c>
      <c r="J17" s="17">
        <v>4.64781989136425E-2</v>
      </c>
      <c r="K17" s="17">
        <v>6.3835588915311395E-2</v>
      </c>
      <c r="L17" s="17">
        <v>6.0469004516368698E-2</v>
      </c>
      <c r="M17" s="17"/>
      <c r="N17" s="17">
        <v>6.05941737095314E-2</v>
      </c>
      <c r="O17" s="17">
        <v>5.61318158425608E-2</v>
      </c>
      <c r="P17" s="17">
        <v>3.32054450730037E-2</v>
      </c>
      <c r="Q17" s="17">
        <v>1.2381234679600299E-2</v>
      </c>
      <c r="R17" s="17">
        <v>0.112091798339328</v>
      </c>
    </row>
    <row r="18" spans="2:18" x14ac:dyDescent="0.3">
      <c r="B18" s="18" t="s">
        <v>139</v>
      </c>
      <c r="C18" s="17">
        <v>1.09559361039991E-2</v>
      </c>
      <c r="D18" s="17">
        <v>9.2028201104018496E-3</v>
      </c>
      <c r="E18" s="17">
        <v>1.26695195240735E-2</v>
      </c>
      <c r="F18" s="17"/>
      <c r="G18" s="17">
        <v>1.39015487122088E-2</v>
      </c>
      <c r="H18" s="17">
        <v>1.21960066939202E-2</v>
      </c>
      <c r="I18" s="17">
        <v>2.0786155275697899E-2</v>
      </c>
      <c r="J18" s="17">
        <v>1.42898951919695E-2</v>
      </c>
      <c r="K18" s="17">
        <v>0</v>
      </c>
      <c r="L18" s="17">
        <v>4.6518433986207797E-3</v>
      </c>
      <c r="M18" s="17"/>
      <c r="N18" s="17">
        <v>1.14682476929681E-2</v>
      </c>
      <c r="O18" s="17">
        <v>1.04406609003466E-2</v>
      </c>
      <c r="P18" s="17">
        <v>1.11611094175649E-2</v>
      </c>
      <c r="Q18" s="17">
        <v>1.19284187848629E-2</v>
      </c>
      <c r="R18" s="17">
        <v>5.9944807595024199E-2</v>
      </c>
    </row>
    <row r="19" spans="2:18" x14ac:dyDescent="0.3">
      <c r="B19" s="18" t="s">
        <v>140</v>
      </c>
      <c r="C19" s="17">
        <v>4.5190437407108199E-4</v>
      </c>
      <c r="D19" s="17">
        <v>0</v>
      </c>
      <c r="E19" s="17">
        <v>8.9361835403332197E-4</v>
      </c>
      <c r="F19" s="17"/>
      <c r="G19" s="17">
        <v>3.2635604407227001E-3</v>
      </c>
      <c r="H19" s="17">
        <v>0</v>
      </c>
      <c r="I19" s="17">
        <v>0</v>
      </c>
      <c r="J19" s="17">
        <v>0</v>
      </c>
      <c r="K19" s="17">
        <v>0</v>
      </c>
      <c r="L19" s="17">
        <v>0</v>
      </c>
      <c r="M19" s="17"/>
      <c r="N19" s="17">
        <v>0</v>
      </c>
      <c r="O19" s="17">
        <v>0</v>
      </c>
      <c r="P19" s="17">
        <v>0</v>
      </c>
      <c r="Q19" s="17">
        <v>3.5877404939770301E-3</v>
      </c>
      <c r="R19" s="17">
        <v>0</v>
      </c>
    </row>
    <row r="20" spans="2:18" x14ac:dyDescent="0.3">
      <c r="B20" s="18" t="s">
        <v>141</v>
      </c>
      <c r="C20" s="17">
        <v>4.9762150541558705E-4</v>
      </c>
      <c r="D20" s="17">
        <v>1.0067231982086599E-3</v>
      </c>
      <c r="E20" s="17">
        <v>0</v>
      </c>
      <c r="F20" s="17"/>
      <c r="G20" s="17">
        <v>3.59372016007913E-3</v>
      </c>
      <c r="H20" s="17">
        <v>0</v>
      </c>
      <c r="I20" s="17">
        <v>0</v>
      </c>
      <c r="J20" s="17">
        <v>0</v>
      </c>
      <c r="K20" s="17">
        <v>0</v>
      </c>
      <c r="L20" s="17">
        <v>0</v>
      </c>
      <c r="M20" s="17"/>
      <c r="N20" s="17">
        <v>0</v>
      </c>
      <c r="O20" s="17">
        <v>2.1249162738558001E-3</v>
      </c>
      <c r="P20" s="17">
        <v>0</v>
      </c>
      <c r="Q20" s="17">
        <v>0</v>
      </c>
      <c r="R20" s="17">
        <v>0</v>
      </c>
    </row>
    <row r="21" spans="2:18" x14ac:dyDescent="0.3">
      <c r="B21" s="18" t="s">
        <v>142</v>
      </c>
      <c r="C21" s="17">
        <v>9.8015316929013301E-4</v>
      </c>
      <c r="D21" s="17">
        <v>9.5447673728525097E-4</v>
      </c>
      <c r="E21" s="17">
        <v>1.0052506005673099E-3</v>
      </c>
      <c r="F21" s="17"/>
      <c r="G21" s="17">
        <v>3.40721491191625E-3</v>
      </c>
      <c r="H21" s="17">
        <v>0</v>
      </c>
      <c r="I21" s="17">
        <v>0</v>
      </c>
      <c r="J21" s="17">
        <v>0</v>
      </c>
      <c r="K21" s="17">
        <v>3.6110680763749999E-3</v>
      </c>
      <c r="L21" s="17">
        <v>0</v>
      </c>
      <c r="M21" s="17"/>
      <c r="N21" s="17">
        <v>2.21590754956905E-3</v>
      </c>
      <c r="O21" s="17">
        <v>2.1707583882907902E-3</v>
      </c>
      <c r="P21" s="17">
        <v>0</v>
      </c>
      <c r="Q21" s="17">
        <v>0</v>
      </c>
      <c r="R21" s="17">
        <v>0</v>
      </c>
    </row>
    <row r="22" spans="2:18" x14ac:dyDescent="0.3">
      <c r="B22" s="18" t="s">
        <v>143</v>
      </c>
      <c r="C22" s="17">
        <v>1.01500939926623E-3</v>
      </c>
      <c r="D22" s="17">
        <v>1.07885209900702E-3</v>
      </c>
      <c r="E22" s="17">
        <v>9.5260634540775301E-4</v>
      </c>
      <c r="F22" s="17"/>
      <c r="G22" s="17">
        <v>0</v>
      </c>
      <c r="H22" s="17">
        <v>0</v>
      </c>
      <c r="I22" s="17">
        <v>5.9619170736334801E-3</v>
      </c>
      <c r="J22" s="17">
        <v>0</v>
      </c>
      <c r="K22" s="17">
        <v>0</v>
      </c>
      <c r="L22" s="17">
        <v>0</v>
      </c>
      <c r="M22" s="17"/>
      <c r="N22" s="17">
        <v>4.7672429866043604E-3</v>
      </c>
      <c r="O22" s="17">
        <v>0</v>
      </c>
      <c r="P22" s="17">
        <v>0</v>
      </c>
      <c r="Q22" s="17">
        <v>0</v>
      </c>
      <c r="R22" s="17">
        <v>0</v>
      </c>
    </row>
    <row r="23" spans="2:18" x14ac:dyDescent="0.3">
      <c r="B23" s="18" t="s">
        <v>144</v>
      </c>
      <c r="C23" s="17">
        <v>9.8458206478561601E-4</v>
      </c>
      <c r="D23" s="17">
        <v>1.1107677097055601E-3</v>
      </c>
      <c r="E23" s="17">
        <v>8.6124189232930398E-4</v>
      </c>
      <c r="F23" s="17"/>
      <c r="G23" s="17">
        <v>3.1453192036768099E-3</v>
      </c>
      <c r="H23" s="17">
        <v>3.2218876897277099E-3</v>
      </c>
      <c r="I23" s="17">
        <v>0</v>
      </c>
      <c r="J23" s="17">
        <v>0</v>
      </c>
      <c r="K23" s="17">
        <v>0</v>
      </c>
      <c r="L23" s="17">
        <v>0</v>
      </c>
      <c r="M23" s="17"/>
      <c r="N23" s="17">
        <v>0</v>
      </c>
      <c r="O23" s="17">
        <v>1.8597830840053099E-3</v>
      </c>
      <c r="P23" s="17">
        <v>2.02250484822666E-3</v>
      </c>
      <c r="Q23" s="17">
        <v>0</v>
      </c>
      <c r="R23" s="17">
        <v>0</v>
      </c>
    </row>
    <row r="24" spans="2:18" x14ac:dyDescent="0.3">
      <c r="B24" s="18" t="s">
        <v>145</v>
      </c>
      <c r="C24" s="17">
        <v>0</v>
      </c>
      <c r="D24" s="17">
        <v>0</v>
      </c>
      <c r="E24" s="17">
        <v>0</v>
      </c>
      <c r="F24" s="17"/>
      <c r="G24" s="17">
        <v>0</v>
      </c>
      <c r="H24" s="17">
        <v>0</v>
      </c>
      <c r="I24" s="17">
        <v>0</v>
      </c>
      <c r="J24" s="17">
        <v>0</v>
      </c>
      <c r="K24" s="17">
        <v>0</v>
      </c>
      <c r="L24" s="17">
        <v>0</v>
      </c>
      <c r="M24" s="17"/>
      <c r="N24" s="17">
        <v>0</v>
      </c>
      <c r="O24" s="17">
        <v>0</v>
      </c>
      <c r="P24" s="17">
        <v>0</v>
      </c>
      <c r="Q24" s="17">
        <v>0</v>
      </c>
      <c r="R24" s="17">
        <v>0</v>
      </c>
    </row>
    <row r="25" spans="2:18" x14ac:dyDescent="0.3">
      <c r="B25" s="18" t="s">
        <v>146</v>
      </c>
      <c r="C25" s="17">
        <v>5.9310001671358803E-3</v>
      </c>
      <c r="D25" s="17">
        <v>5.87882827568141E-3</v>
      </c>
      <c r="E25" s="17">
        <v>5.98199558815583E-3</v>
      </c>
      <c r="F25" s="17"/>
      <c r="G25" s="17">
        <v>1.05901161412904E-2</v>
      </c>
      <c r="H25" s="17">
        <v>5.95915126711843E-3</v>
      </c>
      <c r="I25" s="17">
        <v>2.8503519309071999E-3</v>
      </c>
      <c r="J25" s="17">
        <v>2.7175946647728598E-3</v>
      </c>
      <c r="K25" s="17">
        <v>0</v>
      </c>
      <c r="L25" s="17">
        <v>1.19411384963602E-2</v>
      </c>
      <c r="M25" s="17"/>
      <c r="N25" s="17">
        <v>6.5562362152242204E-3</v>
      </c>
      <c r="O25" s="17">
        <v>6.3959420926940104E-3</v>
      </c>
      <c r="P25" s="17">
        <v>5.66005409355447E-3</v>
      </c>
      <c r="Q25" s="17">
        <v>4.0021325922903299E-3</v>
      </c>
      <c r="R25" s="17">
        <v>0</v>
      </c>
    </row>
    <row r="26" spans="2:18" x14ac:dyDescent="0.3">
      <c r="B26" s="18" t="s">
        <v>147</v>
      </c>
      <c r="C26" s="17">
        <v>0</v>
      </c>
      <c r="D26" s="17">
        <v>0</v>
      </c>
      <c r="E26" s="17">
        <v>0</v>
      </c>
      <c r="F26" s="17"/>
      <c r="G26" s="17">
        <v>0</v>
      </c>
      <c r="H26" s="17">
        <v>0</v>
      </c>
      <c r="I26" s="17">
        <v>0</v>
      </c>
      <c r="J26" s="17">
        <v>0</v>
      </c>
      <c r="K26" s="17">
        <v>0</v>
      </c>
      <c r="L26" s="17">
        <v>0</v>
      </c>
      <c r="M26" s="17"/>
      <c r="N26" s="17">
        <v>0</v>
      </c>
      <c r="O26" s="17">
        <v>0</v>
      </c>
      <c r="P26" s="17">
        <v>0</v>
      </c>
      <c r="Q26" s="17">
        <v>0</v>
      </c>
      <c r="R26" s="17">
        <v>0</v>
      </c>
    </row>
    <row r="27" spans="2:18" x14ac:dyDescent="0.3">
      <c r="B27" s="18" t="s">
        <v>148</v>
      </c>
      <c r="C27" s="17">
        <v>0</v>
      </c>
      <c r="D27" s="17">
        <v>0</v>
      </c>
      <c r="E27" s="17">
        <v>0</v>
      </c>
      <c r="F27" s="17"/>
      <c r="G27" s="17">
        <v>0</v>
      </c>
      <c r="H27" s="17">
        <v>0</v>
      </c>
      <c r="I27" s="17">
        <v>0</v>
      </c>
      <c r="J27" s="17">
        <v>0</v>
      </c>
      <c r="K27" s="17">
        <v>0</v>
      </c>
      <c r="L27" s="17">
        <v>0</v>
      </c>
      <c r="M27" s="17"/>
      <c r="N27" s="17">
        <v>0</v>
      </c>
      <c r="O27" s="17">
        <v>0</v>
      </c>
      <c r="P27" s="17">
        <v>0</v>
      </c>
      <c r="Q27" s="17">
        <v>0</v>
      </c>
      <c r="R27" s="17">
        <v>0</v>
      </c>
    </row>
    <row r="28" spans="2:18" x14ac:dyDescent="0.3">
      <c r="B28" s="18" t="s">
        <v>149</v>
      </c>
      <c r="C28" s="17">
        <v>4.7983071332222799E-4</v>
      </c>
      <c r="D28" s="17">
        <v>9.7073117833014705E-4</v>
      </c>
      <c r="E28" s="17">
        <v>0</v>
      </c>
      <c r="F28" s="17"/>
      <c r="G28" s="17">
        <v>3.4652387188353799E-3</v>
      </c>
      <c r="H28" s="17">
        <v>0</v>
      </c>
      <c r="I28" s="17">
        <v>0</v>
      </c>
      <c r="J28" s="17">
        <v>0</v>
      </c>
      <c r="K28" s="17">
        <v>0</v>
      </c>
      <c r="L28" s="17">
        <v>0</v>
      </c>
      <c r="M28" s="17"/>
      <c r="N28" s="17">
        <v>2.2536437637882198E-3</v>
      </c>
      <c r="O28" s="17">
        <v>0</v>
      </c>
      <c r="P28" s="17">
        <v>0</v>
      </c>
      <c r="Q28" s="17">
        <v>0</v>
      </c>
      <c r="R28" s="17">
        <v>0</v>
      </c>
    </row>
    <row r="29" spans="2:18" x14ac:dyDescent="0.3">
      <c r="B29" s="18" t="s">
        <v>150</v>
      </c>
      <c r="C29" s="17">
        <v>4.8000103816045101E-4</v>
      </c>
      <c r="D29" s="17">
        <v>0</v>
      </c>
      <c r="E29" s="17">
        <v>9.4917810551610005E-4</v>
      </c>
      <c r="F29" s="17"/>
      <c r="G29" s="17">
        <v>0</v>
      </c>
      <c r="H29" s="17">
        <v>0</v>
      </c>
      <c r="I29" s="17">
        <v>2.8194087531005999E-3</v>
      </c>
      <c r="J29" s="17">
        <v>0</v>
      </c>
      <c r="K29" s="17">
        <v>0</v>
      </c>
      <c r="L29" s="17">
        <v>0</v>
      </c>
      <c r="M29" s="17"/>
      <c r="N29" s="17">
        <v>0</v>
      </c>
      <c r="O29" s="17">
        <v>0</v>
      </c>
      <c r="P29" s="17">
        <v>0</v>
      </c>
      <c r="Q29" s="17">
        <v>3.8108043660767701E-3</v>
      </c>
      <c r="R29" s="17">
        <v>0</v>
      </c>
    </row>
    <row r="30" spans="2:18" x14ac:dyDescent="0.3">
      <c r="B30" s="18" t="s">
        <v>151</v>
      </c>
      <c r="C30" s="17">
        <v>4.7940931081982699E-4</v>
      </c>
      <c r="D30" s="17">
        <v>0</v>
      </c>
      <c r="E30" s="17">
        <v>9.4800799422153101E-4</v>
      </c>
      <c r="F30" s="17"/>
      <c r="G30" s="17">
        <v>3.4621954366381501E-3</v>
      </c>
      <c r="H30" s="17">
        <v>0</v>
      </c>
      <c r="I30" s="17">
        <v>0</v>
      </c>
      <c r="J30" s="17">
        <v>0</v>
      </c>
      <c r="K30" s="17">
        <v>0</v>
      </c>
      <c r="L30" s="17">
        <v>0</v>
      </c>
      <c r="M30" s="17"/>
      <c r="N30" s="17">
        <v>2.2516645425853699E-3</v>
      </c>
      <c r="O30" s="17">
        <v>0</v>
      </c>
      <c r="P30" s="17">
        <v>0</v>
      </c>
      <c r="Q30" s="17">
        <v>0</v>
      </c>
      <c r="R30" s="17">
        <v>0</v>
      </c>
    </row>
    <row r="31" spans="2:18" x14ac:dyDescent="0.3">
      <c r="B31" s="18" t="s">
        <v>152</v>
      </c>
      <c r="C31" s="17">
        <v>5.1469435800049503E-4</v>
      </c>
      <c r="D31" s="17">
        <v>0</v>
      </c>
      <c r="E31" s="17">
        <v>1.0177824146360101E-3</v>
      </c>
      <c r="F31" s="17"/>
      <c r="G31" s="17">
        <v>0</v>
      </c>
      <c r="H31" s="17">
        <v>0</v>
      </c>
      <c r="I31" s="17">
        <v>0</v>
      </c>
      <c r="J31" s="17">
        <v>3.0143210113425501E-3</v>
      </c>
      <c r="K31" s="17">
        <v>0</v>
      </c>
      <c r="L31" s="17">
        <v>0</v>
      </c>
      <c r="M31" s="17"/>
      <c r="N31" s="17">
        <v>0</v>
      </c>
      <c r="O31" s="17">
        <v>2.1978198399275999E-3</v>
      </c>
      <c r="P31" s="17">
        <v>0</v>
      </c>
      <c r="Q31" s="17">
        <v>0</v>
      </c>
      <c r="R31" s="17">
        <v>0</v>
      </c>
    </row>
    <row r="32" spans="2:18" x14ac:dyDescent="0.3">
      <c r="B32" s="18" t="s">
        <v>153</v>
      </c>
      <c r="C32" s="17">
        <v>0</v>
      </c>
      <c r="D32" s="17">
        <v>0</v>
      </c>
      <c r="E32" s="17">
        <v>0</v>
      </c>
      <c r="F32" s="17"/>
      <c r="G32" s="17">
        <v>0</v>
      </c>
      <c r="H32" s="17">
        <v>0</v>
      </c>
      <c r="I32" s="17">
        <v>0</v>
      </c>
      <c r="J32" s="17">
        <v>0</v>
      </c>
      <c r="K32" s="17">
        <v>0</v>
      </c>
      <c r="L32" s="17">
        <v>0</v>
      </c>
      <c r="M32" s="17"/>
      <c r="N32" s="17">
        <v>0</v>
      </c>
      <c r="O32" s="17">
        <v>0</v>
      </c>
      <c r="P32" s="17">
        <v>0</v>
      </c>
      <c r="Q32" s="17">
        <v>0</v>
      </c>
      <c r="R32" s="17">
        <v>0</v>
      </c>
    </row>
    <row r="33" spans="2:18" x14ac:dyDescent="0.3">
      <c r="B33" s="18" t="s">
        <v>154</v>
      </c>
      <c r="C33" s="17">
        <v>2.9537519073588401E-3</v>
      </c>
      <c r="D33" s="17">
        <v>3.14682093566815E-3</v>
      </c>
      <c r="E33" s="17">
        <v>2.7650365644784898E-3</v>
      </c>
      <c r="F33" s="17"/>
      <c r="G33" s="17">
        <v>3.3074164344932301E-3</v>
      </c>
      <c r="H33" s="17">
        <v>2.7558553252480999E-3</v>
      </c>
      <c r="I33" s="17">
        <v>6.3124626529234501E-3</v>
      </c>
      <c r="J33" s="17">
        <v>0</v>
      </c>
      <c r="K33" s="17">
        <v>3.3433906923470802E-3</v>
      </c>
      <c r="L33" s="17">
        <v>2.2966227220358299E-3</v>
      </c>
      <c r="M33" s="17"/>
      <c r="N33" s="17">
        <v>0</v>
      </c>
      <c r="O33" s="17">
        <v>4.2963422313700098E-3</v>
      </c>
      <c r="P33" s="17">
        <v>1.6870230853869299E-3</v>
      </c>
      <c r="Q33" s="17">
        <v>4.2727538143612197E-3</v>
      </c>
      <c r="R33" s="17">
        <v>2.7031373750663199E-2</v>
      </c>
    </row>
    <row r="34" spans="2:18" x14ac:dyDescent="0.3">
      <c r="B34" s="18" t="s">
        <v>155</v>
      </c>
      <c r="C34" s="17">
        <v>4.6415886433768302E-4</v>
      </c>
      <c r="D34" s="17">
        <v>0</v>
      </c>
      <c r="E34" s="17">
        <v>9.1785099715404304E-4</v>
      </c>
      <c r="F34" s="17"/>
      <c r="G34" s="17">
        <v>0</v>
      </c>
      <c r="H34" s="17">
        <v>0</v>
      </c>
      <c r="I34" s="17">
        <v>0</v>
      </c>
      <c r="J34" s="17">
        <v>0</v>
      </c>
      <c r="K34" s="17">
        <v>3.29711062378021E-3</v>
      </c>
      <c r="L34" s="17">
        <v>0</v>
      </c>
      <c r="M34" s="17"/>
      <c r="N34" s="17">
        <v>2.18003704427142E-3</v>
      </c>
      <c r="O34" s="17">
        <v>0</v>
      </c>
      <c r="P34" s="17">
        <v>0</v>
      </c>
      <c r="Q34" s="17">
        <v>0</v>
      </c>
      <c r="R34" s="17">
        <v>0</v>
      </c>
    </row>
    <row r="35" spans="2:18" x14ac:dyDescent="0.3">
      <c r="B35" s="18" t="s">
        <v>156</v>
      </c>
      <c r="C35" s="17">
        <v>5.0178390041011702E-4</v>
      </c>
      <c r="D35" s="17">
        <v>1.0151440151458201E-3</v>
      </c>
      <c r="E35" s="17">
        <v>0</v>
      </c>
      <c r="F35" s="17"/>
      <c r="G35" s="17">
        <v>0</v>
      </c>
      <c r="H35" s="17">
        <v>0</v>
      </c>
      <c r="I35" s="17">
        <v>2.9473559607351E-3</v>
      </c>
      <c r="J35" s="17">
        <v>0</v>
      </c>
      <c r="K35" s="17">
        <v>0</v>
      </c>
      <c r="L35" s="17">
        <v>0</v>
      </c>
      <c r="M35" s="17"/>
      <c r="N35" s="17">
        <v>0</v>
      </c>
      <c r="O35" s="17">
        <v>0</v>
      </c>
      <c r="P35" s="17">
        <v>0</v>
      </c>
      <c r="Q35" s="17">
        <v>3.9837419640553103E-3</v>
      </c>
      <c r="R35" s="17">
        <v>0</v>
      </c>
    </row>
    <row r="36" spans="2:18" x14ac:dyDescent="0.3">
      <c r="B36" s="18" t="s">
        <v>157</v>
      </c>
      <c r="C36" s="17">
        <v>4.8727745280457101E-4</v>
      </c>
      <c r="D36" s="17">
        <v>9.8579645446131097E-4</v>
      </c>
      <c r="E36" s="17">
        <v>0</v>
      </c>
      <c r="F36" s="17"/>
      <c r="G36" s="17">
        <v>3.5190175397129099E-3</v>
      </c>
      <c r="H36" s="17">
        <v>0</v>
      </c>
      <c r="I36" s="17">
        <v>0</v>
      </c>
      <c r="J36" s="17">
        <v>0</v>
      </c>
      <c r="K36" s="17">
        <v>0</v>
      </c>
      <c r="L36" s="17">
        <v>0</v>
      </c>
      <c r="M36" s="17"/>
      <c r="N36" s="17">
        <v>0</v>
      </c>
      <c r="O36" s="17">
        <v>0</v>
      </c>
      <c r="P36" s="17">
        <v>0</v>
      </c>
      <c r="Q36" s="17">
        <v>3.8685729759145001E-3</v>
      </c>
      <c r="R36" s="17">
        <v>0</v>
      </c>
    </row>
    <row r="37" spans="2:18" x14ac:dyDescent="0.3">
      <c r="B37" s="18" t="s">
        <v>158</v>
      </c>
      <c r="C37" s="17">
        <v>0</v>
      </c>
      <c r="D37" s="17">
        <v>0</v>
      </c>
      <c r="E37" s="17">
        <v>0</v>
      </c>
      <c r="F37" s="17"/>
      <c r="G37" s="17">
        <v>0</v>
      </c>
      <c r="H37" s="17">
        <v>0</v>
      </c>
      <c r="I37" s="17">
        <v>0</v>
      </c>
      <c r="J37" s="17">
        <v>0</v>
      </c>
      <c r="K37" s="17">
        <v>0</v>
      </c>
      <c r="L37" s="17">
        <v>0</v>
      </c>
      <c r="M37" s="17"/>
      <c r="N37" s="17">
        <v>0</v>
      </c>
      <c r="O37" s="17">
        <v>0</v>
      </c>
      <c r="P37" s="17">
        <v>0</v>
      </c>
      <c r="Q37" s="17">
        <v>0</v>
      </c>
      <c r="R37" s="17">
        <v>0</v>
      </c>
    </row>
    <row r="38" spans="2:18" x14ac:dyDescent="0.3">
      <c r="B38" s="18" t="s">
        <v>159</v>
      </c>
      <c r="C38" s="17">
        <v>0</v>
      </c>
      <c r="D38" s="17">
        <v>0</v>
      </c>
      <c r="E38" s="17">
        <v>0</v>
      </c>
      <c r="F38" s="17"/>
      <c r="G38" s="17">
        <v>0</v>
      </c>
      <c r="H38" s="17">
        <v>0</v>
      </c>
      <c r="I38" s="17">
        <v>0</v>
      </c>
      <c r="J38" s="17">
        <v>0</v>
      </c>
      <c r="K38" s="17">
        <v>0</v>
      </c>
      <c r="L38" s="17">
        <v>0</v>
      </c>
      <c r="M38" s="17"/>
      <c r="N38" s="17">
        <v>0</v>
      </c>
      <c r="O38" s="17">
        <v>0</v>
      </c>
      <c r="P38" s="17">
        <v>0</v>
      </c>
      <c r="Q38" s="17">
        <v>0</v>
      </c>
      <c r="R38" s="17">
        <v>0</v>
      </c>
    </row>
    <row r="39" spans="2:18" x14ac:dyDescent="0.3">
      <c r="B39" s="18" t="s">
        <v>160</v>
      </c>
      <c r="C39" s="17">
        <v>5.2613280991252703E-4</v>
      </c>
      <c r="D39" s="17">
        <v>0</v>
      </c>
      <c r="E39" s="17">
        <v>1.04040138262305E-3</v>
      </c>
      <c r="F39" s="17"/>
      <c r="G39" s="17">
        <v>0</v>
      </c>
      <c r="H39" s="17">
        <v>0</v>
      </c>
      <c r="I39" s="17">
        <v>0</v>
      </c>
      <c r="J39" s="17">
        <v>0</v>
      </c>
      <c r="K39" s="17">
        <v>3.7373369558658101E-3</v>
      </c>
      <c r="L39" s="17">
        <v>0</v>
      </c>
      <c r="M39" s="17"/>
      <c r="N39" s="17">
        <v>0</v>
      </c>
      <c r="O39" s="17">
        <v>2.2466636948475999E-3</v>
      </c>
      <c r="P39" s="17">
        <v>0</v>
      </c>
      <c r="Q39" s="17">
        <v>0</v>
      </c>
      <c r="R39" s="17">
        <v>0</v>
      </c>
    </row>
    <row r="40" spans="2:18" x14ac:dyDescent="0.3">
      <c r="B40" s="18" t="s">
        <v>161</v>
      </c>
      <c r="C40" s="17">
        <v>2.87691250860805E-2</v>
      </c>
      <c r="D40" s="17">
        <v>2.1792505974559801E-2</v>
      </c>
      <c r="E40" s="17">
        <v>3.5588422201238999E-2</v>
      </c>
      <c r="F40" s="17"/>
      <c r="G40" s="17">
        <v>1.3454543233514599E-2</v>
      </c>
      <c r="H40" s="17">
        <v>3.9256421299874597E-2</v>
      </c>
      <c r="I40" s="17">
        <v>2.50114460913522E-2</v>
      </c>
      <c r="J40" s="17">
        <v>2.6376641064012999E-2</v>
      </c>
      <c r="K40" s="17">
        <v>3.23466833387063E-2</v>
      </c>
      <c r="L40" s="17">
        <v>3.29634882131256E-2</v>
      </c>
      <c r="M40" s="17"/>
      <c r="N40" s="17">
        <v>3.2092091551467597E-2</v>
      </c>
      <c r="O40" s="17">
        <v>1.7057580261518001E-2</v>
      </c>
      <c r="P40" s="17">
        <v>3.0068173057662202E-2</v>
      </c>
      <c r="Q40" s="17">
        <v>4.9598982757507501E-2</v>
      </c>
      <c r="R40" s="17">
        <v>0</v>
      </c>
    </row>
    <row r="41" spans="2:18" x14ac:dyDescent="0.3">
      <c r="B41" s="18" t="s">
        <v>162</v>
      </c>
      <c r="C41" s="17">
        <v>0</v>
      </c>
      <c r="D41" s="17">
        <v>0</v>
      </c>
      <c r="E41" s="17">
        <v>0</v>
      </c>
      <c r="F41" s="17"/>
      <c r="G41" s="17">
        <v>0</v>
      </c>
      <c r="H41" s="17">
        <v>0</v>
      </c>
      <c r="I41" s="17">
        <v>0</v>
      </c>
      <c r="J41" s="17">
        <v>0</v>
      </c>
      <c r="K41" s="17">
        <v>0</v>
      </c>
      <c r="L41" s="17">
        <v>0</v>
      </c>
      <c r="M41" s="17"/>
      <c r="N41" s="17">
        <v>0</v>
      </c>
      <c r="O41" s="17">
        <v>0</v>
      </c>
      <c r="P41" s="17">
        <v>0</v>
      </c>
      <c r="Q41" s="17">
        <v>0</v>
      </c>
      <c r="R41" s="17">
        <v>0</v>
      </c>
    </row>
    <row r="42" spans="2:18" x14ac:dyDescent="0.3">
      <c r="B42" s="18" t="s">
        <v>163</v>
      </c>
      <c r="C42" s="17">
        <v>0</v>
      </c>
      <c r="D42" s="17">
        <v>0</v>
      </c>
      <c r="E42" s="17">
        <v>0</v>
      </c>
      <c r="F42" s="17"/>
      <c r="G42" s="17">
        <v>0</v>
      </c>
      <c r="H42" s="17">
        <v>0</v>
      </c>
      <c r="I42" s="17">
        <v>0</v>
      </c>
      <c r="J42" s="17">
        <v>0</v>
      </c>
      <c r="K42" s="17">
        <v>0</v>
      </c>
      <c r="L42" s="17">
        <v>0</v>
      </c>
      <c r="M42" s="17"/>
      <c r="N42" s="17">
        <v>0</v>
      </c>
      <c r="O42" s="17">
        <v>0</v>
      </c>
      <c r="P42" s="17">
        <v>0</v>
      </c>
      <c r="Q42" s="17">
        <v>0</v>
      </c>
      <c r="R42" s="17">
        <v>0</v>
      </c>
    </row>
    <row r="43" spans="2:18" x14ac:dyDescent="0.3">
      <c r="B43" s="18" t="s">
        <v>164</v>
      </c>
      <c r="C43" s="17">
        <v>9.6633595559857902E-4</v>
      </c>
      <c r="D43" s="17">
        <v>0</v>
      </c>
      <c r="E43" s="17">
        <v>1.9108811413040001E-3</v>
      </c>
      <c r="F43" s="17"/>
      <c r="G43" s="17">
        <v>0</v>
      </c>
      <c r="H43" s="17">
        <v>5.6705636026184603E-3</v>
      </c>
      <c r="I43" s="17">
        <v>0</v>
      </c>
      <c r="J43" s="17">
        <v>0</v>
      </c>
      <c r="K43" s="17">
        <v>0</v>
      </c>
      <c r="L43" s="17">
        <v>0</v>
      </c>
      <c r="M43" s="17"/>
      <c r="N43" s="17">
        <v>0</v>
      </c>
      <c r="O43" s="17">
        <v>2.0053999954873598E-3</v>
      </c>
      <c r="P43" s="17">
        <v>0</v>
      </c>
      <c r="Q43" s="17">
        <v>3.9434059275555598E-3</v>
      </c>
      <c r="R43" s="17">
        <v>0</v>
      </c>
    </row>
    <row r="44" spans="2:18" x14ac:dyDescent="0.3">
      <c r="B44" s="18" t="s">
        <v>165</v>
      </c>
      <c r="C44" s="17">
        <v>5.0112484721930202E-4</v>
      </c>
      <c r="D44" s="17">
        <v>0</v>
      </c>
      <c r="E44" s="17">
        <v>9.9094938405458791E-4</v>
      </c>
      <c r="F44" s="17"/>
      <c r="G44" s="17">
        <v>0</v>
      </c>
      <c r="H44" s="17">
        <v>0</v>
      </c>
      <c r="I44" s="17">
        <v>0</v>
      </c>
      <c r="J44" s="17">
        <v>0</v>
      </c>
      <c r="K44" s="17">
        <v>3.5596951486957899E-3</v>
      </c>
      <c r="L44" s="17">
        <v>0</v>
      </c>
      <c r="M44" s="17"/>
      <c r="N44" s="17">
        <v>0</v>
      </c>
      <c r="O44" s="17">
        <v>0</v>
      </c>
      <c r="P44" s="17">
        <v>0</v>
      </c>
      <c r="Q44" s="17">
        <v>0</v>
      </c>
      <c r="R44" s="17">
        <v>0</v>
      </c>
    </row>
    <row r="45" spans="2:18" x14ac:dyDescent="0.3">
      <c r="B45" s="18" t="s">
        <v>166</v>
      </c>
      <c r="C45" s="17">
        <v>9.3821721230606503E-2</v>
      </c>
      <c r="D45" s="17">
        <v>9.6347246607130302E-2</v>
      </c>
      <c r="E45" s="17">
        <v>9.1353146174538394E-2</v>
      </c>
      <c r="F45" s="17"/>
      <c r="G45" s="17">
        <v>0.11156934877234601</v>
      </c>
      <c r="H45" s="17">
        <v>7.19319740775171E-2</v>
      </c>
      <c r="I45" s="17">
        <v>0.12722356730008899</v>
      </c>
      <c r="J45" s="17">
        <v>0.109346712336156</v>
      </c>
      <c r="K45" s="17">
        <v>6.6142715108531397E-2</v>
      </c>
      <c r="L45" s="17">
        <v>7.8687838947197095E-2</v>
      </c>
      <c r="M45" s="17"/>
      <c r="N45" s="17">
        <v>9.0404407252196506E-2</v>
      </c>
      <c r="O45" s="17">
        <v>9.1142062712513197E-2</v>
      </c>
      <c r="P45" s="17">
        <v>0.10544982528458</v>
      </c>
      <c r="Q45" s="17">
        <v>6.1648999405009702E-2</v>
      </c>
      <c r="R45" s="17">
        <v>9.6733114982451004E-2</v>
      </c>
    </row>
    <row r="46" spans="2:18" x14ac:dyDescent="0.3">
      <c r="B46" s="18" t="s">
        <v>167</v>
      </c>
      <c r="C46" s="17">
        <v>0</v>
      </c>
      <c r="D46" s="17">
        <v>0</v>
      </c>
      <c r="E46" s="17">
        <v>0</v>
      </c>
      <c r="F46" s="17"/>
      <c r="G46" s="17">
        <v>0</v>
      </c>
      <c r="H46" s="17">
        <v>0</v>
      </c>
      <c r="I46" s="17">
        <v>0</v>
      </c>
      <c r="J46" s="17">
        <v>0</v>
      </c>
      <c r="K46" s="17">
        <v>0</v>
      </c>
      <c r="L46" s="17">
        <v>0</v>
      </c>
      <c r="M46" s="17"/>
      <c r="N46" s="17">
        <v>0</v>
      </c>
      <c r="O46" s="17">
        <v>0</v>
      </c>
      <c r="P46" s="17">
        <v>0</v>
      </c>
      <c r="Q46" s="17">
        <v>0</v>
      </c>
      <c r="R46" s="17">
        <v>0</v>
      </c>
    </row>
    <row r="47" spans="2:18" x14ac:dyDescent="0.3">
      <c r="B47" s="18" t="s">
        <v>168</v>
      </c>
      <c r="C47" s="17">
        <v>0</v>
      </c>
      <c r="D47" s="17">
        <v>0</v>
      </c>
      <c r="E47" s="17">
        <v>0</v>
      </c>
      <c r="F47" s="17"/>
      <c r="G47" s="17">
        <v>0</v>
      </c>
      <c r="H47" s="17">
        <v>0</v>
      </c>
      <c r="I47" s="17">
        <v>0</v>
      </c>
      <c r="J47" s="17">
        <v>0</v>
      </c>
      <c r="K47" s="17">
        <v>0</v>
      </c>
      <c r="L47" s="17">
        <v>0</v>
      </c>
      <c r="M47" s="17"/>
      <c r="N47" s="17">
        <v>0</v>
      </c>
      <c r="O47" s="17">
        <v>0</v>
      </c>
      <c r="P47" s="17">
        <v>0</v>
      </c>
      <c r="Q47" s="17">
        <v>0</v>
      </c>
      <c r="R47" s="17">
        <v>0</v>
      </c>
    </row>
    <row r="48" spans="2:18" ht="28.8" x14ac:dyDescent="0.3">
      <c r="B48" s="18" t="s">
        <v>169</v>
      </c>
      <c r="C48" s="17">
        <v>0</v>
      </c>
      <c r="D48" s="17">
        <v>0</v>
      </c>
      <c r="E48" s="17">
        <v>0</v>
      </c>
      <c r="F48" s="17"/>
      <c r="G48" s="17">
        <v>0</v>
      </c>
      <c r="H48" s="17">
        <v>0</v>
      </c>
      <c r="I48" s="17">
        <v>0</v>
      </c>
      <c r="J48" s="17">
        <v>0</v>
      </c>
      <c r="K48" s="17">
        <v>0</v>
      </c>
      <c r="L48" s="17">
        <v>0</v>
      </c>
      <c r="M48" s="17"/>
      <c r="N48" s="17">
        <v>0</v>
      </c>
      <c r="O48" s="17">
        <v>0</v>
      </c>
      <c r="P48" s="17">
        <v>0</v>
      </c>
      <c r="Q48" s="17">
        <v>0</v>
      </c>
      <c r="R48" s="17">
        <v>0</v>
      </c>
    </row>
    <row r="49" spans="2:18" x14ac:dyDescent="0.3">
      <c r="B49" s="18" t="s">
        <v>170</v>
      </c>
      <c r="C49" s="17">
        <v>0</v>
      </c>
      <c r="D49" s="17">
        <v>0</v>
      </c>
      <c r="E49" s="17">
        <v>0</v>
      </c>
      <c r="F49" s="17"/>
      <c r="G49" s="17">
        <v>0</v>
      </c>
      <c r="H49" s="17">
        <v>0</v>
      </c>
      <c r="I49" s="17">
        <v>0</v>
      </c>
      <c r="J49" s="17">
        <v>0</v>
      </c>
      <c r="K49" s="17">
        <v>0</v>
      </c>
      <c r="L49" s="17">
        <v>0</v>
      </c>
      <c r="M49" s="17"/>
      <c r="N49" s="17">
        <v>0</v>
      </c>
      <c r="O49" s="17">
        <v>0</v>
      </c>
      <c r="P49" s="17">
        <v>0</v>
      </c>
      <c r="Q49" s="17">
        <v>0</v>
      </c>
      <c r="R49" s="17">
        <v>0</v>
      </c>
    </row>
    <row r="50" spans="2:18" x14ac:dyDescent="0.3">
      <c r="B50" s="18" t="s">
        <v>171</v>
      </c>
      <c r="C50" s="17">
        <v>4.3844037437140297E-4</v>
      </c>
      <c r="D50" s="17">
        <v>8.8699562038090703E-4</v>
      </c>
      <c r="E50" s="17">
        <v>0</v>
      </c>
      <c r="F50" s="17"/>
      <c r="G50" s="17">
        <v>3.16632620420066E-3</v>
      </c>
      <c r="H50" s="17">
        <v>0</v>
      </c>
      <c r="I50" s="17">
        <v>0</v>
      </c>
      <c r="J50" s="17">
        <v>0</v>
      </c>
      <c r="K50" s="17">
        <v>0</v>
      </c>
      <c r="L50" s="17">
        <v>0</v>
      </c>
      <c r="M50" s="17"/>
      <c r="N50" s="17">
        <v>0</v>
      </c>
      <c r="O50" s="17">
        <v>0</v>
      </c>
      <c r="P50" s="17">
        <v>0</v>
      </c>
      <c r="Q50" s="17">
        <v>3.48084766508436E-3</v>
      </c>
      <c r="R50" s="17">
        <v>0</v>
      </c>
    </row>
    <row r="51" spans="2:18" x14ac:dyDescent="0.3">
      <c r="B51" s="18" t="s">
        <v>172</v>
      </c>
      <c r="C51" s="17">
        <v>6.09692692940532E-4</v>
      </c>
      <c r="D51" s="17">
        <v>1.2334510688981101E-3</v>
      </c>
      <c r="E51" s="17">
        <v>0</v>
      </c>
      <c r="F51" s="17"/>
      <c r="G51" s="17">
        <v>0</v>
      </c>
      <c r="H51" s="17">
        <v>3.5777424749029898E-3</v>
      </c>
      <c r="I51" s="17">
        <v>0</v>
      </c>
      <c r="J51" s="17">
        <v>0</v>
      </c>
      <c r="K51" s="17">
        <v>0</v>
      </c>
      <c r="L51" s="17">
        <v>0</v>
      </c>
      <c r="M51" s="17"/>
      <c r="N51" s="17">
        <v>0</v>
      </c>
      <c r="O51" s="17">
        <v>0</v>
      </c>
      <c r="P51" s="17">
        <v>2.2458888074429698E-3</v>
      </c>
      <c r="Q51" s="17">
        <v>0</v>
      </c>
      <c r="R51" s="17">
        <v>0</v>
      </c>
    </row>
    <row r="52" spans="2:18" x14ac:dyDescent="0.3">
      <c r="B52" s="18" t="s">
        <v>173</v>
      </c>
      <c r="C52" s="17">
        <v>5.3532351736176799E-4</v>
      </c>
      <c r="D52" s="17">
        <v>1.08299701200547E-3</v>
      </c>
      <c r="E52" s="17">
        <v>0</v>
      </c>
      <c r="F52" s="17"/>
      <c r="G52" s="17">
        <v>0</v>
      </c>
      <c r="H52" s="17">
        <v>3.1413361322119001E-3</v>
      </c>
      <c r="I52" s="17">
        <v>0</v>
      </c>
      <c r="J52" s="17">
        <v>0</v>
      </c>
      <c r="K52" s="17">
        <v>0</v>
      </c>
      <c r="L52" s="17">
        <v>0</v>
      </c>
      <c r="M52" s="17"/>
      <c r="N52" s="17">
        <v>0</v>
      </c>
      <c r="O52" s="17">
        <v>0</v>
      </c>
      <c r="P52" s="17">
        <v>0</v>
      </c>
      <c r="Q52" s="17">
        <v>0</v>
      </c>
      <c r="R52" s="17">
        <v>3.0744269679253401E-2</v>
      </c>
    </row>
    <row r="53" spans="2:18" x14ac:dyDescent="0.3">
      <c r="B53" s="18" t="s">
        <v>174</v>
      </c>
      <c r="C53" s="17">
        <v>5.1911415762111895E-4</v>
      </c>
      <c r="D53" s="17">
        <v>1.0502043406650501E-3</v>
      </c>
      <c r="E53" s="17">
        <v>0</v>
      </c>
      <c r="F53" s="17"/>
      <c r="G53" s="17">
        <v>0</v>
      </c>
      <c r="H53" s="17">
        <v>3.0462178611442201E-3</v>
      </c>
      <c r="I53" s="17">
        <v>0</v>
      </c>
      <c r="J53" s="17">
        <v>0</v>
      </c>
      <c r="K53" s="17">
        <v>0</v>
      </c>
      <c r="L53" s="17">
        <v>0</v>
      </c>
      <c r="M53" s="17"/>
      <c r="N53" s="17">
        <v>0</v>
      </c>
      <c r="O53" s="17">
        <v>0</v>
      </c>
      <c r="P53" s="17">
        <v>0</v>
      </c>
      <c r="Q53" s="17">
        <v>4.12132962448625E-3</v>
      </c>
      <c r="R53" s="17">
        <v>0</v>
      </c>
    </row>
    <row r="54" spans="2:18" x14ac:dyDescent="0.3">
      <c r="B54" s="18" t="s">
        <v>175</v>
      </c>
      <c r="C54" s="17">
        <v>0</v>
      </c>
      <c r="D54" s="17">
        <v>0</v>
      </c>
      <c r="E54" s="17">
        <v>0</v>
      </c>
      <c r="F54" s="17"/>
      <c r="G54" s="17">
        <v>0</v>
      </c>
      <c r="H54" s="17">
        <v>0</v>
      </c>
      <c r="I54" s="17">
        <v>0</v>
      </c>
      <c r="J54" s="17">
        <v>0</v>
      </c>
      <c r="K54" s="17">
        <v>0</v>
      </c>
      <c r="L54" s="17">
        <v>0</v>
      </c>
      <c r="M54" s="17"/>
      <c r="N54" s="17">
        <v>0</v>
      </c>
      <c r="O54" s="17">
        <v>0</v>
      </c>
      <c r="P54" s="17">
        <v>0</v>
      </c>
      <c r="Q54" s="17">
        <v>0</v>
      </c>
      <c r="R54" s="17">
        <v>0</v>
      </c>
    </row>
    <row r="55" spans="2:18" x14ac:dyDescent="0.3">
      <c r="B55" s="18" t="s">
        <v>176</v>
      </c>
      <c r="C55" s="17">
        <v>5.0913150871343597E-4</v>
      </c>
      <c r="D55" s="17">
        <v>0</v>
      </c>
      <c r="E55" s="17">
        <v>1.00678215770365E-3</v>
      </c>
      <c r="F55" s="17"/>
      <c r="G55" s="17">
        <v>0</v>
      </c>
      <c r="H55" s="17">
        <v>2.9876386007682901E-3</v>
      </c>
      <c r="I55" s="17">
        <v>0</v>
      </c>
      <c r="J55" s="17">
        <v>0</v>
      </c>
      <c r="K55" s="17">
        <v>0</v>
      </c>
      <c r="L55" s="17">
        <v>0</v>
      </c>
      <c r="M55" s="17"/>
      <c r="N55" s="17">
        <v>0</v>
      </c>
      <c r="O55" s="17">
        <v>0</v>
      </c>
      <c r="P55" s="17">
        <v>0</v>
      </c>
      <c r="Q55" s="17">
        <v>4.0420757916441296E-3</v>
      </c>
      <c r="R55" s="17">
        <v>0</v>
      </c>
    </row>
    <row r="56" spans="2:18" x14ac:dyDescent="0.3">
      <c r="B56" s="18" t="s">
        <v>177</v>
      </c>
      <c r="C56" s="17">
        <v>0</v>
      </c>
      <c r="D56" s="17">
        <v>0</v>
      </c>
      <c r="E56" s="17">
        <v>0</v>
      </c>
      <c r="F56" s="17"/>
      <c r="G56" s="17">
        <v>0</v>
      </c>
      <c r="H56" s="17">
        <v>0</v>
      </c>
      <c r="I56" s="17">
        <v>0</v>
      </c>
      <c r="J56" s="17">
        <v>0</v>
      </c>
      <c r="K56" s="17">
        <v>0</v>
      </c>
      <c r="L56" s="17">
        <v>0</v>
      </c>
      <c r="M56" s="17"/>
      <c r="N56" s="17">
        <v>0</v>
      </c>
      <c r="O56" s="17">
        <v>0</v>
      </c>
      <c r="P56" s="17">
        <v>0</v>
      </c>
      <c r="Q56" s="17">
        <v>0</v>
      </c>
      <c r="R56" s="17">
        <v>0</v>
      </c>
    </row>
    <row r="57" spans="2:18" x14ac:dyDescent="0.3">
      <c r="B57" s="18" t="s">
        <v>178</v>
      </c>
      <c r="C57" s="17">
        <v>1.29381979166594E-2</v>
      </c>
      <c r="D57" s="17">
        <v>1.2225747166960701E-2</v>
      </c>
      <c r="E57" s="17">
        <v>1.36345829800335E-2</v>
      </c>
      <c r="F57" s="17"/>
      <c r="G57" s="17">
        <v>6.6595819945142699E-3</v>
      </c>
      <c r="H57" s="17">
        <v>1.4801305566904699E-2</v>
      </c>
      <c r="I57" s="17">
        <v>9.4024482583165998E-3</v>
      </c>
      <c r="J57" s="17">
        <v>1.4036780178158599E-2</v>
      </c>
      <c r="K57" s="17">
        <v>1.4548304444308E-2</v>
      </c>
      <c r="L57" s="17">
        <v>1.6471222929765699E-2</v>
      </c>
      <c r="M57" s="17"/>
      <c r="N57" s="17">
        <v>1.36389807014778E-2</v>
      </c>
      <c r="O57" s="17">
        <v>1.4828040718060299E-2</v>
      </c>
      <c r="P57" s="17">
        <v>5.5460705406848798E-3</v>
      </c>
      <c r="Q57" s="17">
        <v>1.2321696323658799E-2</v>
      </c>
      <c r="R57" s="17">
        <v>0</v>
      </c>
    </row>
    <row r="58" spans="2:18" x14ac:dyDescent="0.3">
      <c r="B58" s="18" t="s">
        <v>179</v>
      </c>
      <c r="C58" s="17">
        <v>0</v>
      </c>
      <c r="D58" s="17">
        <v>0</v>
      </c>
      <c r="E58" s="17">
        <v>0</v>
      </c>
      <c r="F58" s="17"/>
      <c r="G58" s="17">
        <v>0</v>
      </c>
      <c r="H58" s="17">
        <v>0</v>
      </c>
      <c r="I58" s="17">
        <v>0</v>
      </c>
      <c r="J58" s="17">
        <v>0</v>
      </c>
      <c r="K58" s="17">
        <v>0</v>
      </c>
      <c r="L58" s="17">
        <v>0</v>
      </c>
      <c r="M58" s="17"/>
      <c r="N58" s="17">
        <v>0</v>
      </c>
      <c r="O58" s="17">
        <v>0</v>
      </c>
      <c r="P58" s="17">
        <v>0</v>
      </c>
      <c r="Q58" s="17">
        <v>0</v>
      </c>
      <c r="R58" s="17">
        <v>0</v>
      </c>
    </row>
    <row r="59" spans="2:18" x14ac:dyDescent="0.3">
      <c r="B59" s="18" t="s">
        <v>180</v>
      </c>
      <c r="C59" s="17">
        <v>0</v>
      </c>
      <c r="D59" s="17">
        <v>0</v>
      </c>
      <c r="E59" s="17">
        <v>0</v>
      </c>
      <c r="F59" s="17"/>
      <c r="G59" s="17">
        <v>0</v>
      </c>
      <c r="H59" s="17">
        <v>0</v>
      </c>
      <c r="I59" s="17">
        <v>0</v>
      </c>
      <c r="J59" s="17">
        <v>0</v>
      </c>
      <c r="K59" s="17">
        <v>0</v>
      </c>
      <c r="L59" s="17">
        <v>0</v>
      </c>
      <c r="M59" s="17"/>
      <c r="N59" s="17">
        <v>0</v>
      </c>
      <c r="O59" s="17">
        <v>0</v>
      </c>
      <c r="P59" s="17">
        <v>0</v>
      </c>
      <c r="Q59" s="17">
        <v>0</v>
      </c>
      <c r="R59" s="17">
        <v>0</v>
      </c>
    </row>
    <row r="60" spans="2:18" x14ac:dyDescent="0.3">
      <c r="B60" s="18" t="s">
        <v>181</v>
      </c>
      <c r="C60" s="17">
        <v>0</v>
      </c>
      <c r="D60" s="17">
        <v>0</v>
      </c>
      <c r="E60" s="17">
        <v>0</v>
      </c>
      <c r="F60" s="17"/>
      <c r="G60" s="17">
        <v>0</v>
      </c>
      <c r="H60" s="17">
        <v>0</v>
      </c>
      <c r="I60" s="17">
        <v>0</v>
      </c>
      <c r="J60" s="17">
        <v>0</v>
      </c>
      <c r="K60" s="17">
        <v>0</v>
      </c>
      <c r="L60" s="17">
        <v>0</v>
      </c>
      <c r="M60" s="17"/>
      <c r="N60" s="17">
        <v>0</v>
      </c>
      <c r="O60" s="17">
        <v>0</v>
      </c>
      <c r="P60" s="17">
        <v>0</v>
      </c>
      <c r="Q60" s="17">
        <v>0</v>
      </c>
      <c r="R60" s="17">
        <v>0</v>
      </c>
    </row>
    <row r="61" spans="2:18" x14ac:dyDescent="0.3">
      <c r="B61" s="18" t="s">
        <v>182</v>
      </c>
      <c r="C61" s="17">
        <v>0</v>
      </c>
      <c r="D61" s="17">
        <v>0</v>
      </c>
      <c r="E61" s="17">
        <v>0</v>
      </c>
      <c r="F61" s="17"/>
      <c r="G61" s="17">
        <v>0</v>
      </c>
      <c r="H61" s="17">
        <v>0</v>
      </c>
      <c r="I61" s="17">
        <v>0</v>
      </c>
      <c r="J61" s="17">
        <v>0</v>
      </c>
      <c r="K61" s="17">
        <v>0</v>
      </c>
      <c r="L61" s="17">
        <v>0</v>
      </c>
      <c r="M61" s="17"/>
      <c r="N61" s="17">
        <v>0</v>
      </c>
      <c r="O61" s="17">
        <v>0</v>
      </c>
      <c r="P61" s="17">
        <v>0</v>
      </c>
      <c r="Q61" s="17">
        <v>0</v>
      </c>
      <c r="R61" s="17">
        <v>0</v>
      </c>
    </row>
    <row r="62" spans="2:18" x14ac:dyDescent="0.3">
      <c r="B62" s="18" t="s">
        <v>183</v>
      </c>
      <c r="C62" s="17">
        <v>0</v>
      </c>
      <c r="D62" s="17">
        <v>0</v>
      </c>
      <c r="E62" s="17">
        <v>0</v>
      </c>
      <c r="F62" s="17"/>
      <c r="G62" s="17">
        <v>0</v>
      </c>
      <c r="H62" s="17">
        <v>0</v>
      </c>
      <c r="I62" s="17">
        <v>0</v>
      </c>
      <c r="J62" s="17">
        <v>0</v>
      </c>
      <c r="K62" s="17">
        <v>0</v>
      </c>
      <c r="L62" s="17">
        <v>0</v>
      </c>
      <c r="M62" s="17"/>
      <c r="N62" s="17">
        <v>0</v>
      </c>
      <c r="O62" s="17">
        <v>0</v>
      </c>
      <c r="P62" s="17">
        <v>0</v>
      </c>
      <c r="Q62" s="17">
        <v>0</v>
      </c>
      <c r="R62" s="17">
        <v>0</v>
      </c>
    </row>
    <row r="63" spans="2:18" x14ac:dyDescent="0.3">
      <c r="B63" s="18" t="s">
        <v>184</v>
      </c>
      <c r="C63" s="17">
        <v>2.9631189733585099E-3</v>
      </c>
      <c r="D63" s="17">
        <v>2.0029451611907902E-3</v>
      </c>
      <c r="E63" s="17">
        <v>3.9016409712921002E-3</v>
      </c>
      <c r="F63" s="17"/>
      <c r="G63" s="17">
        <v>3.3569519713427701E-3</v>
      </c>
      <c r="H63" s="17">
        <v>2.8134604270425899E-3</v>
      </c>
      <c r="I63" s="17">
        <v>3.0892234340755302E-3</v>
      </c>
      <c r="J63" s="17">
        <v>2.7181051713832702E-3</v>
      </c>
      <c r="K63" s="17">
        <v>0</v>
      </c>
      <c r="L63" s="17">
        <v>4.91436525387552E-3</v>
      </c>
      <c r="M63" s="17"/>
      <c r="N63" s="17">
        <v>0</v>
      </c>
      <c r="O63" s="17">
        <v>6.2902865209627998E-3</v>
      </c>
      <c r="P63" s="17">
        <v>1.7122898142272001E-3</v>
      </c>
      <c r="Q63" s="17">
        <v>3.9637141163917497E-3</v>
      </c>
      <c r="R63" s="17">
        <v>0</v>
      </c>
    </row>
    <row r="64" spans="2:18" x14ac:dyDescent="0.3">
      <c r="B64" s="18" t="s">
        <v>185</v>
      </c>
      <c r="C64" s="17">
        <v>0</v>
      </c>
      <c r="D64" s="17">
        <v>0</v>
      </c>
      <c r="E64" s="17">
        <v>0</v>
      </c>
      <c r="F64" s="17"/>
      <c r="G64" s="17">
        <v>0</v>
      </c>
      <c r="H64" s="17">
        <v>0</v>
      </c>
      <c r="I64" s="17">
        <v>0</v>
      </c>
      <c r="J64" s="17">
        <v>0</v>
      </c>
      <c r="K64" s="17">
        <v>0</v>
      </c>
      <c r="L64" s="17">
        <v>0</v>
      </c>
      <c r="M64" s="17"/>
      <c r="N64" s="17">
        <v>0</v>
      </c>
      <c r="O64" s="17">
        <v>0</v>
      </c>
      <c r="P64" s="17">
        <v>0</v>
      </c>
      <c r="Q64" s="17">
        <v>0</v>
      </c>
      <c r="R64" s="17">
        <v>0</v>
      </c>
    </row>
    <row r="65" spans="2:18" x14ac:dyDescent="0.3">
      <c r="B65" s="18" t="s">
        <v>186</v>
      </c>
      <c r="C65" s="17">
        <v>0</v>
      </c>
      <c r="D65" s="17">
        <v>0</v>
      </c>
      <c r="E65" s="17">
        <v>0</v>
      </c>
      <c r="F65" s="17"/>
      <c r="G65" s="17">
        <v>0</v>
      </c>
      <c r="H65" s="17">
        <v>0</v>
      </c>
      <c r="I65" s="17">
        <v>0</v>
      </c>
      <c r="J65" s="17">
        <v>0</v>
      </c>
      <c r="K65" s="17">
        <v>0</v>
      </c>
      <c r="L65" s="17">
        <v>0</v>
      </c>
      <c r="M65" s="17"/>
      <c r="N65" s="17">
        <v>0</v>
      </c>
      <c r="O65" s="17">
        <v>0</v>
      </c>
      <c r="P65" s="17">
        <v>0</v>
      </c>
      <c r="Q65" s="17">
        <v>0</v>
      </c>
      <c r="R65" s="17">
        <v>0</v>
      </c>
    </row>
    <row r="66" spans="2:18" x14ac:dyDescent="0.3">
      <c r="B66" s="18" t="s">
        <v>187</v>
      </c>
      <c r="C66" s="17">
        <v>0</v>
      </c>
      <c r="D66" s="17">
        <v>0</v>
      </c>
      <c r="E66" s="17">
        <v>0</v>
      </c>
      <c r="F66" s="17"/>
      <c r="G66" s="17">
        <v>0</v>
      </c>
      <c r="H66" s="17">
        <v>0</v>
      </c>
      <c r="I66" s="17">
        <v>0</v>
      </c>
      <c r="J66" s="17">
        <v>0</v>
      </c>
      <c r="K66" s="17">
        <v>0</v>
      </c>
      <c r="L66" s="17">
        <v>0</v>
      </c>
      <c r="M66" s="17"/>
      <c r="N66" s="17">
        <v>0</v>
      </c>
      <c r="O66" s="17">
        <v>0</v>
      </c>
      <c r="P66" s="17">
        <v>0</v>
      </c>
      <c r="Q66" s="17">
        <v>0</v>
      </c>
      <c r="R66" s="17">
        <v>0</v>
      </c>
    </row>
    <row r="67" spans="2:18" x14ac:dyDescent="0.3">
      <c r="B67" s="18" t="s">
        <v>188</v>
      </c>
      <c r="C67" s="17">
        <v>4.9361376676801795E-4</v>
      </c>
      <c r="D67" s="17">
        <v>0</v>
      </c>
      <c r="E67" s="17">
        <v>9.7609659719301897E-4</v>
      </c>
      <c r="F67" s="17"/>
      <c r="G67" s="17">
        <v>3.56477709588806E-3</v>
      </c>
      <c r="H67" s="17">
        <v>0</v>
      </c>
      <c r="I67" s="17">
        <v>0</v>
      </c>
      <c r="J67" s="17">
        <v>0</v>
      </c>
      <c r="K67" s="17">
        <v>0</v>
      </c>
      <c r="L67" s="17">
        <v>0</v>
      </c>
      <c r="M67" s="17"/>
      <c r="N67" s="17">
        <v>0</v>
      </c>
      <c r="O67" s="17">
        <v>0</v>
      </c>
      <c r="P67" s="17">
        <v>1.8182957526312099E-3</v>
      </c>
      <c r="Q67" s="17">
        <v>0</v>
      </c>
      <c r="R67" s="17">
        <v>0</v>
      </c>
    </row>
    <row r="68" spans="2:18" x14ac:dyDescent="0.3">
      <c r="B68" s="18" t="s">
        <v>189</v>
      </c>
      <c r="C68" s="17">
        <v>4.9405038910643403E-4</v>
      </c>
      <c r="D68" s="17">
        <v>0</v>
      </c>
      <c r="E68" s="17">
        <v>9.7695999608397107E-4</v>
      </c>
      <c r="F68" s="17"/>
      <c r="G68" s="17">
        <v>0</v>
      </c>
      <c r="H68" s="17">
        <v>0</v>
      </c>
      <c r="I68" s="17">
        <v>2.9019312059358898E-3</v>
      </c>
      <c r="J68" s="17">
        <v>0</v>
      </c>
      <c r="K68" s="17">
        <v>0</v>
      </c>
      <c r="L68" s="17">
        <v>0</v>
      </c>
      <c r="M68" s="17"/>
      <c r="N68" s="17">
        <v>2.3204299922734398E-3</v>
      </c>
      <c r="O68" s="17">
        <v>0</v>
      </c>
      <c r="P68" s="17">
        <v>0</v>
      </c>
      <c r="Q68" s="17">
        <v>0</v>
      </c>
      <c r="R68" s="17">
        <v>0</v>
      </c>
    </row>
    <row r="69" spans="2:18" x14ac:dyDescent="0.3">
      <c r="B69" s="18" t="s">
        <v>190</v>
      </c>
      <c r="C69" s="17">
        <v>0</v>
      </c>
      <c r="D69" s="17">
        <v>0</v>
      </c>
      <c r="E69" s="17">
        <v>0</v>
      </c>
      <c r="F69" s="17"/>
      <c r="G69" s="17">
        <v>0</v>
      </c>
      <c r="H69" s="17">
        <v>0</v>
      </c>
      <c r="I69" s="17">
        <v>0</v>
      </c>
      <c r="J69" s="17">
        <v>0</v>
      </c>
      <c r="K69" s="17">
        <v>0</v>
      </c>
      <c r="L69" s="17">
        <v>0</v>
      </c>
      <c r="M69" s="17"/>
      <c r="N69" s="17">
        <v>0</v>
      </c>
      <c r="O69" s="17">
        <v>0</v>
      </c>
      <c r="P69" s="17">
        <v>0</v>
      </c>
      <c r="Q69" s="17">
        <v>0</v>
      </c>
      <c r="R69" s="17">
        <v>0</v>
      </c>
    </row>
    <row r="70" spans="2:18" x14ac:dyDescent="0.3">
      <c r="B70" s="18" t="s">
        <v>191</v>
      </c>
      <c r="C70" s="17">
        <v>5.8709220783292899E-3</v>
      </c>
      <c r="D70" s="17">
        <v>4.9736349267436404E-3</v>
      </c>
      <c r="E70" s="17">
        <v>6.7479755029848801E-3</v>
      </c>
      <c r="F70" s="17"/>
      <c r="G70" s="17">
        <v>0</v>
      </c>
      <c r="H70" s="17">
        <v>6.1507492195477997E-3</v>
      </c>
      <c r="I70" s="17">
        <v>0</v>
      </c>
      <c r="J70" s="17">
        <v>1.13672433881716E-2</v>
      </c>
      <c r="K70" s="17">
        <v>3.5363088576617998E-3</v>
      </c>
      <c r="L70" s="17">
        <v>1.13879448641195E-2</v>
      </c>
      <c r="M70" s="17"/>
      <c r="N70" s="17">
        <v>4.4850077163475603E-3</v>
      </c>
      <c r="O70" s="17">
        <v>6.4767774732611199E-3</v>
      </c>
      <c r="P70" s="17">
        <v>5.2887280615623701E-3</v>
      </c>
      <c r="Q70" s="17">
        <v>7.9546796044080801E-3</v>
      </c>
      <c r="R70" s="17">
        <v>0</v>
      </c>
    </row>
    <row r="71" spans="2:18" x14ac:dyDescent="0.3">
      <c r="B71" s="18" t="s">
        <v>192</v>
      </c>
      <c r="C71" s="17">
        <v>4.6385623901617802E-2</v>
      </c>
      <c r="D71" s="17">
        <v>3.7866308410065601E-2</v>
      </c>
      <c r="E71" s="17">
        <v>5.4712829762509803E-2</v>
      </c>
      <c r="F71" s="17"/>
      <c r="G71" s="17">
        <v>1.9885365191853702E-2</v>
      </c>
      <c r="H71" s="17">
        <v>4.8521332390657403E-2</v>
      </c>
      <c r="I71" s="17">
        <v>3.4053819215107597E-2</v>
      </c>
      <c r="J71" s="17">
        <v>5.1819511435055601E-2</v>
      </c>
      <c r="K71" s="17">
        <v>6.7841891327186599E-2</v>
      </c>
      <c r="L71" s="17">
        <v>5.3343696479999599E-2</v>
      </c>
      <c r="M71" s="17"/>
      <c r="N71" s="17">
        <v>5.6621476568758697E-2</v>
      </c>
      <c r="O71" s="17">
        <v>5.9131047363021001E-2</v>
      </c>
      <c r="P71" s="17">
        <v>4.0967100102692201E-2</v>
      </c>
      <c r="Q71" s="17">
        <v>2.3723398664325199E-2</v>
      </c>
      <c r="R71" s="17">
        <v>0</v>
      </c>
    </row>
    <row r="72" spans="2:18" x14ac:dyDescent="0.3">
      <c r="B72" s="18" t="s">
        <v>193</v>
      </c>
      <c r="C72" s="17">
        <v>0</v>
      </c>
      <c r="D72" s="17">
        <v>0</v>
      </c>
      <c r="E72" s="17">
        <v>0</v>
      </c>
      <c r="F72" s="17"/>
      <c r="G72" s="17">
        <v>0</v>
      </c>
      <c r="H72" s="17">
        <v>0</v>
      </c>
      <c r="I72" s="17">
        <v>0</v>
      </c>
      <c r="J72" s="17">
        <v>0</v>
      </c>
      <c r="K72" s="17">
        <v>0</v>
      </c>
      <c r="L72" s="17">
        <v>0</v>
      </c>
      <c r="M72" s="17"/>
      <c r="N72" s="17">
        <v>0</v>
      </c>
      <c r="O72" s="17">
        <v>0</v>
      </c>
      <c r="P72" s="17">
        <v>0</v>
      </c>
      <c r="Q72" s="17">
        <v>0</v>
      </c>
      <c r="R72" s="17">
        <v>0</v>
      </c>
    </row>
    <row r="73" spans="2:18" x14ac:dyDescent="0.3">
      <c r="B73" s="18" t="s">
        <v>194</v>
      </c>
      <c r="C73" s="17">
        <v>4.8792213294889702E-4</v>
      </c>
      <c r="D73" s="17">
        <v>9.8710068759764904E-4</v>
      </c>
      <c r="E73" s="17">
        <v>0</v>
      </c>
      <c r="F73" s="17"/>
      <c r="G73" s="17">
        <v>0</v>
      </c>
      <c r="H73" s="17">
        <v>0</v>
      </c>
      <c r="I73" s="17">
        <v>0</v>
      </c>
      <c r="J73" s="17">
        <v>0</v>
      </c>
      <c r="K73" s="17">
        <v>3.4659108588152099E-3</v>
      </c>
      <c r="L73" s="17">
        <v>0</v>
      </c>
      <c r="M73" s="17"/>
      <c r="N73" s="17">
        <v>0</v>
      </c>
      <c r="O73" s="17">
        <v>0</v>
      </c>
      <c r="P73" s="17">
        <v>0</v>
      </c>
      <c r="Q73" s="17">
        <v>0</v>
      </c>
      <c r="R73" s="17">
        <v>2.8021951495398201E-2</v>
      </c>
    </row>
    <row r="74" spans="2:18" x14ac:dyDescent="0.3">
      <c r="B74" s="18" t="s">
        <v>195</v>
      </c>
      <c r="C74" s="17">
        <v>0</v>
      </c>
      <c r="D74" s="17">
        <v>0</v>
      </c>
      <c r="E74" s="17">
        <v>0</v>
      </c>
      <c r="F74" s="17"/>
      <c r="G74" s="17">
        <v>0</v>
      </c>
      <c r="H74" s="17">
        <v>0</v>
      </c>
      <c r="I74" s="17">
        <v>0</v>
      </c>
      <c r="J74" s="17">
        <v>0</v>
      </c>
      <c r="K74" s="17">
        <v>0</v>
      </c>
      <c r="L74" s="17">
        <v>0</v>
      </c>
      <c r="M74" s="17"/>
      <c r="N74" s="17">
        <v>0</v>
      </c>
      <c r="O74" s="17">
        <v>0</v>
      </c>
      <c r="P74" s="17">
        <v>0</v>
      </c>
      <c r="Q74" s="17">
        <v>0</v>
      </c>
      <c r="R74" s="17">
        <v>0</v>
      </c>
    </row>
    <row r="75" spans="2:18" x14ac:dyDescent="0.3">
      <c r="B75" s="18" t="s">
        <v>196</v>
      </c>
      <c r="C75" s="17">
        <v>8.7986315551011093E-2</v>
      </c>
      <c r="D75" s="17">
        <v>0.110098480237399</v>
      </c>
      <c r="E75" s="17">
        <v>6.6372777754918399E-2</v>
      </c>
      <c r="F75" s="17"/>
      <c r="G75" s="17">
        <v>4.1624810184945099E-2</v>
      </c>
      <c r="H75" s="17">
        <v>6.3906839002107196E-2</v>
      </c>
      <c r="I75" s="17">
        <v>9.1055895470644299E-2</v>
      </c>
      <c r="J75" s="17">
        <v>0.115454096967246</v>
      </c>
      <c r="K75" s="17">
        <v>0.103693011286163</v>
      </c>
      <c r="L75" s="17">
        <v>0.10279110242846599</v>
      </c>
      <c r="M75" s="17"/>
      <c r="N75" s="17">
        <v>7.4903805582663296E-2</v>
      </c>
      <c r="O75" s="17">
        <v>6.5797298917987093E-2</v>
      </c>
      <c r="P75" s="17">
        <v>0.12069104941596399</v>
      </c>
      <c r="Q75" s="17">
        <v>7.2308455639617797E-2</v>
      </c>
      <c r="R75" s="17">
        <v>2.9934737369577798E-2</v>
      </c>
    </row>
    <row r="76" spans="2:18" x14ac:dyDescent="0.3">
      <c r="B76" s="18" t="s">
        <v>197</v>
      </c>
      <c r="C76" s="17">
        <v>0</v>
      </c>
      <c r="D76" s="17">
        <v>0</v>
      </c>
      <c r="E76" s="17">
        <v>0</v>
      </c>
      <c r="F76" s="17"/>
      <c r="G76" s="17">
        <v>0</v>
      </c>
      <c r="H76" s="17">
        <v>0</v>
      </c>
      <c r="I76" s="17">
        <v>0</v>
      </c>
      <c r="J76" s="17">
        <v>0</v>
      </c>
      <c r="K76" s="17">
        <v>0</v>
      </c>
      <c r="L76" s="17">
        <v>0</v>
      </c>
      <c r="M76" s="17"/>
      <c r="N76" s="17">
        <v>0</v>
      </c>
      <c r="O76" s="17">
        <v>0</v>
      </c>
      <c r="P76" s="17">
        <v>0</v>
      </c>
      <c r="Q76" s="17">
        <v>0</v>
      </c>
      <c r="R76" s="17">
        <v>0</v>
      </c>
    </row>
    <row r="77" spans="2:18" x14ac:dyDescent="0.3">
      <c r="B77" s="18" t="s">
        <v>198</v>
      </c>
      <c r="C77" s="17">
        <v>3.5361877179856198E-3</v>
      </c>
      <c r="D77" s="17">
        <v>2.9476872923758601E-3</v>
      </c>
      <c r="E77" s="17">
        <v>4.1114175234945897E-3</v>
      </c>
      <c r="F77" s="17"/>
      <c r="G77" s="17">
        <v>3.2664291220466102E-3</v>
      </c>
      <c r="H77" s="17">
        <v>0</v>
      </c>
      <c r="I77" s="17">
        <v>3.1512824015068599E-3</v>
      </c>
      <c r="J77" s="17">
        <v>5.8812395167646301E-3</v>
      </c>
      <c r="K77" s="17">
        <v>3.8166741176287101E-3</v>
      </c>
      <c r="L77" s="17">
        <v>4.8048858714534797E-3</v>
      </c>
      <c r="M77" s="17"/>
      <c r="N77" s="17">
        <v>5.04338560026984E-3</v>
      </c>
      <c r="O77" s="17">
        <v>2.2887420119804998E-3</v>
      </c>
      <c r="P77" s="17">
        <v>5.1385484602879403E-3</v>
      </c>
      <c r="Q77" s="17">
        <v>0</v>
      </c>
      <c r="R77" s="17">
        <v>0</v>
      </c>
    </row>
    <row r="78" spans="2:18" x14ac:dyDescent="0.3">
      <c r="B78" s="18" t="s">
        <v>199</v>
      </c>
      <c r="C78" s="17">
        <v>0</v>
      </c>
      <c r="D78" s="17">
        <v>0</v>
      </c>
      <c r="E78" s="17">
        <v>0</v>
      </c>
      <c r="F78" s="17"/>
      <c r="G78" s="17">
        <v>0</v>
      </c>
      <c r="H78" s="17">
        <v>0</v>
      </c>
      <c r="I78" s="17">
        <v>0</v>
      </c>
      <c r="J78" s="17">
        <v>0</v>
      </c>
      <c r="K78" s="17">
        <v>0</v>
      </c>
      <c r="L78" s="17">
        <v>0</v>
      </c>
      <c r="M78" s="17"/>
      <c r="N78" s="17">
        <v>0</v>
      </c>
      <c r="O78" s="17">
        <v>0</v>
      </c>
      <c r="P78" s="17">
        <v>0</v>
      </c>
      <c r="Q78" s="17">
        <v>0</v>
      </c>
      <c r="R78" s="17">
        <v>0</v>
      </c>
    </row>
    <row r="79" spans="2:18" x14ac:dyDescent="0.3">
      <c r="B79" s="18" t="s">
        <v>200</v>
      </c>
      <c r="C79" s="17">
        <v>0</v>
      </c>
      <c r="D79" s="17">
        <v>0</v>
      </c>
      <c r="E79" s="17">
        <v>0</v>
      </c>
      <c r="F79" s="17"/>
      <c r="G79" s="17">
        <v>0</v>
      </c>
      <c r="H79" s="17">
        <v>0</v>
      </c>
      <c r="I79" s="17">
        <v>0</v>
      </c>
      <c r="J79" s="17">
        <v>0</v>
      </c>
      <c r="K79" s="17">
        <v>0</v>
      </c>
      <c r="L79" s="17">
        <v>0</v>
      </c>
      <c r="M79" s="17"/>
      <c r="N79" s="17">
        <v>0</v>
      </c>
      <c r="O79" s="17">
        <v>0</v>
      </c>
      <c r="P79" s="17">
        <v>0</v>
      </c>
      <c r="Q79" s="17">
        <v>0</v>
      </c>
      <c r="R79" s="17">
        <v>0</v>
      </c>
    </row>
    <row r="80" spans="2:18" x14ac:dyDescent="0.3">
      <c r="B80" s="18" t="s">
        <v>201</v>
      </c>
      <c r="C80" s="17">
        <v>0</v>
      </c>
      <c r="D80" s="17">
        <v>0</v>
      </c>
      <c r="E80" s="17">
        <v>0</v>
      </c>
      <c r="F80" s="17"/>
      <c r="G80" s="17">
        <v>0</v>
      </c>
      <c r="H80" s="17">
        <v>0</v>
      </c>
      <c r="I80" s="17">
        <v>0</v>
      </c>
      <c r="J80" s="17">
        <v>0</v>
      </c>
      <c r="K80" s="17">
        <v>0</v>
      </c>
      <c r="L80" s="17">
        <v>0</v>
      </c>
      <c r="M80" s="17"/>
      <c r="N80" s="17">
        <v>0</v>
      </c>
      <c r="O80" s="17">
        <v>0</v>
      </c>
      <c r="P80" s="17">
        <v>0</v>
      </c>
      <c r="Q80" s="17">
        <v>0</v>
      </c>
      <c r="R80" s="17">
        <v>0</v>
      </c>
    </row>
    <row r="81" spans="2:18" x14ac:dyDescent="0.3">
      <c r="B81" s="18" t="s">
        <v>202</v>
      </c>
      <c r="C81" s="17">
        <v>0</v>
      </c>
      <c r="D81" s="17">
        <v>0</v>
      </c>
      <c r="E81" s="17">
        <v>0</v>
      </c>
      <c r="F81" s="17"/>
      <c r="G81" s="17">
        <v>0</v>
      </c>
      <c r="H81" s="17">
        <v>0</v>
      </c>
      <c r="I81" s="17">
        <v>0</v>
      </c>
      <c r="J81" s="17">
        <v>0</v>
      </c>
      <c r="K81" s="17">
        <v>0</v>
      </c>
      <c r="L81" s="17">
        <v>0</v>
      </c>
      <c r="M81" s="17"/>
      <c r="N81" s="17">
        <v>0</v>
      </c>
      <c r="O81" s="17">
        <v>0</v>
      </c>
      <c r="P81" s="17">
        <v>0</v>
      </c>
      <c r="Q81" s="17">
        <v>0</v>
      </c>
      <c r="R81" s="17">
        <v>0</v>
      </c>
    </row>
    <row r="82" spans="2:18" x14ac:dyDescent="0.3">
      <c r="B82" s="18" t="s">
        <v>203</v>
      </c>
      <c r="C82" s="17">
        <v>0</v>
      </c>
      <c r="D82" s="17">
        <v>0</v>
      </c>
      <c r="E82" s="17">
        <v>0</v>
      </c>
      <c r="F82" s="17"/>
      <c r="G82" s="17">
        <v>0</v>
      </c>
      <c r="H82" s="17">
        <v>0</v>
      </c>
      <c r="I82" s="17">
        <v>0</v>
      </c>
      <c r="J82" s="17">
        <v>0</v>
      </c>
      <c r="K82" s="17">
        <v>0</v>
      </c>
      <c r="L82" s="17">
        <v>0</v>
      </c>
      <c r="M82" s="17"/>
      <c r="N82" s="17">
        <v>0</v>
      </c>
      <c r="O82" s="17">
        <v>0</v>
      </c>
      <c r="P82" s="17">
        <v>0</v>
      </c>
      <c r="Q82" s="17">
        <v>0</v>
      </c>
      <c r="R82" s="17">
        <v>0</v>
      </c>
    </row>
    <row r="83" spans="2:18" x14ac:dyDescent="0.3">
      <c r="B83" s="18" t="s">
        <v>204</v>
      </c>
      <c r="C83" s="17">
        <v>0</v>
      </c>
      <c r="D83" s="17">
        <v>0</v>
      </c>
      <c r="E83" s="17">
        <v>0</v>
      </c>
      <c r="F83" s="17"/>
      <c r="G83" s="17">
        <v>0</v>
      </c>
      <c r="H83" s="17">
        <v>0</v>
      </c>
      <c r="I83" s="17">
        <v>0</v>
      </c>
      <c r="J83" s="17">
        <v>0</v>
      </c>
      <c r="K83" s="17">
        <v>0</v>
      </c>
      <c r="L83" s="17">
        <v>0</v>
      </c>
      <c r="M83" s="17"/>
      <c r="N83" s="17">
        <v>0</v>
      </c>
      <c r="O83" s="17">
        <v>0</v>
      </c>
      <c r="P83" s="17">
        <v>0</v>
      </c>
      <c r="Q83" s="17">
        <v>0</v>
      </c>
      <c r="R83" s="17">
        <v>0</v>
      </c>
    </row>
    <row r="84" spans="2:18" x14ac:dyDescent="0.3">
      <c r="B84" s="18" t="s">
        <v>205</v>
      </c>
      <c r="C84" s="17">
        <v>0</v>
      </c>
      <c r="D84" s="17">
        <v>0</v>
      </c>
      <c r="E84" s="17">
        <v>0</v>
      </c>
      <c r="F84" s="17"/>
      <c r="G84" s="17">
        <v>0</v>
      </c>
      <c r="H84" s="17">
        <v>0</v>
      </c>
      <c r="I84" s="17">
        <v>0</v>
      </c>
      <c r="J84" s="17">
        <v>0</v>
      </c>
      <c r="K84" s="17">
        <v>0</v>
      </c>
      <c r="L84" s="17">
        <v>0</v>
      </c>
      <c r="M84" s="17"/>
      <c r="N84" s="17">
        <v>0</v>
      </c>
      <c r="O84" s="17">
        <v>0</v>
      </c>
      <c r="P84" s="17">
        <v>0</v>
      </c>
      <c r="Q84" s="17">
        <v>0</v>
      </c>
      <c r="R84" s="17">
        <v>0</v>
      </c>
    </row>
    <row r="85" spans="2:18" x14ac:dyDescent="0.3">
      <c r="B85" s="18" t="s">
        <v>206</v>
      </c>
      <c r="C85" s="17">
        <v>0</v>
      </c>
      <c r="D85" s="17">
        <v>0</v>
      </c>
      <c r="E85" s="17">
        <v>0</v>
      </c>
      <c r="F85" s="17"/>
      <c r="G85" s="17">
        <v>0</v>
      </c>
      <c r="H85" s="17">
        <v>0</v>
      </c>
      <c r="I85" s="17">
        <v>0</v>
      </c>
      <c r="J85" s="17">
        <v>0</v>
      </c>
      <c r="K85" s="17">
        <v>0</v>
      </c>
      <c r="L85" s="17">
        <v>0</v>
      </c>
      <c r="M85" s="17"/>
      <c r="N85" s="17">
        <v>0</v>
      </c>
      <c r="O85" s="17">
        <v>0</v>
      </c>
      <c r="P85" s="17">
        <v>0</v>
      </c>
      <c r="Q85" s="17">
        <v>0</v>
      </c>
      <c r="R85" s="17">
        <v>0</v>
      </c>
    </row>
    <row r="86" spans="2:18" x14ac:dyDescent="0.3">
      <c r="B86" s="18" t="s">
        <v>207</v>
      </c>
      <c r="C86" s="17">
        <v>4.6918179631377397E-3</v>
      </c>
      <c r="D86" s="17">
        <v>2.2177016630239199E-3</v>
      </c>
      <c r="E86" s="17">
        <v>7.1101432118347704E-3</v>
      </c>
      <c r="F86" s="17"/>
      <c r="G86" s="17">
        <v>0</v>
      </c>
      <c r="H86" s="17">
        <v>9.3868279695222406E-3</v>
      </c>
      <c r="I86" s="17">
        <v>0</v>
      </c>
      <c r="J86" s="17">
        <v>5.9649071173894699E-3</v>
      </c>
      <c r="K86" s="17">
        <v>7.44167913502722E-3</v>
      </c>
      <c r="L86" s="17">
        <v>4.90135129437158E-3</v>
      </c>
      <c r="M86" s="17"/>
      <c r="N86" s="17">
        <v>1.19320804222724E-2</v>
      </c>
      <c r="O86" s="17">
        <v>2.2749735923467801E-3</v>
      </c>
      <c r="P86" s="17">
        <v>2.0029200600551402E-3</v>
      </c>
      <c r="Q86" s="17">
        <v>8.5331908071013592E-3</v>
      </c>
      <c r="R86" s="17">
        <v>0</v>
      </c>
    </row>
    <row r="87" spans="2:18" x14ac:dyDescent="0.3">
      <c r="B87" s="18" t="s">
        <v>208</v>
      </c>
      <c r="C87" s="17">
        <v>1.0627482141683099E-3</v>
      </c>
      <c r="D87" s="17">
        <v>1.18013550465039E-3</v>
      </c>
      <c r="E87" s="17">
        <v>9.4800799422153101E-4</v>
      </c>
      <c r="F87" s="17"/>
      <c r="G87" s="17">
        <v>3.4621954366381501E-3</v>
      </c>
      <c r="H87" s="17">
        <v>3.4230955954342602E-3</v>
      </c>
      <c r="I87" s="17">
        <v>0</v>
      </c>
      <c r="J87" s="17">
        <v>0</v>
      </c>
      <c r="K87" s="17">
        <v>0</v>
      </c>
      <c r="L87" s="17">
        <v>0</v>
      </c>
      <c r="M87" s="17"/>
      <c r="N87" s="17">
        <v>2.7397956095893301E-3</v>
      </c>
      <c r="O87" s="17">
        <v>2.0471475515276899E-3</v>
      </c>
      <c r="P87" s="17">
        <v>0</v>
      </c>
      <c r="Q87" s="17">
        <v>0</v>
      </c>
      <c r="R87" s="17">
        <v>0</v>
      </c>
    </row>
    <row r="88" spans="2:18" x14ac:dyDescent="0.3">
      <c r="B88" s="18" t="s">
        <v>209</v>
      </c>
      <c r="C88" s="17">
        <v>1.4949093561765099E-3</v>
      </c>
      <c r="D88" s="17">
        <v>0</v>
      </c>
      <c r="E88" s="17">
        <v>2.9561086702058399E-3</v>
      </c>
      <c r="F88" s="17"/>
      <c r="G88" s="17">
        <v>7.1295541917761199E-3</v>
      </c>
      <c r="H88" s="17">
        <v>0</v>
      </c>
      <c r="I88" s="17">
        <v>2.98199891406103E-3</v>
      </c>
      <c r="J88" s="17">
        <v>0</v>
      </c>
      <c r="K88" s="17">
        <v>0</v>
      </c>
      <c r="L88" s="17">
        <v>0</v>
      </c>
      <c r="M88" s="17"/>
      <c r="N88" s="17">
        <v>0</v>
      </c>
      <c r="O88" s="17">
        <v>4.2156052927360696E-3</v>
      </c>
      <c r="P88" s="17">
        <v>0</v>
      </c>
      <c r="Q88" s="17">
        <v>4.0305665040029299E-3</v>
      </c>
      <c r="R88" s="17">
        <v>0</v>
      </c>
    </row>
    <row r="89" spans="2:18" x14ac:dyDescent="0.3">
      <c r="B89" s="18" t="s">
        <v>210</v>
      </c>
      <c r="C89" s="17">
        <v>1.09944833002831E-2</v>
      </c>
      <c r="D89" s="17">
        <v>1.1152136439700099E-2</v>
      </c>
      <c r="E89" s="17">
        <v>1.0840385221881899E-2</v>
      </c>
      <c r="F89" s="17"/>
      <c r="G89" s="17">
        <v>1.38341444755884E-2</v>
      </c>
      <c r="H89" s="17">
        <v>1.23231651637796E-2</v>
      </c>
      <c r="I89" s="17">
        <v>1.25273548550154E-2</v>
      </c>
      <c r="J89" s="17">
        <v>2.7861161935214601E-3</v>
      </c>
      <c r="K89" s="17">
        <v>1.02481450639005E-2</v>
      </c>
      <c r="L89" s="17">
        <v>1.39850150600235E-2</v>
      </c>
      <c r="M89" s="17"/>
      <c r="N89" s="17">
        <v>1.63335416909593E-2</v>
      </c>
      <c r="O89" s="17">
        <v>6.54226401046905E-3</v>
      </c>
      <c r="P89" s="17">
        <v>1.06858114182036E-2</v>
      </c>
      <c r="Q89" s="17">
        <v>1.7074302869109999E-2</v>
      </c>
      <c r="R89" s="17">
        <v>0</v>
      </c>
    </row>
    <row r="90" spans="2:18" x14ac:dyDescent="0.3">
      <c r="B90" s="18" t="s">
        <v>211</v>
      </c>
      <c r="C90" s="17">
        <v>5.3020232207342296E-4</v>
      </c>
      <c r="D90" s="17">
        <v>1.0726364748437399E-3</v>
      </c>
      <c r="E90" s="17">
        <v>0</v>
      </c>
      <c r="F90" s="17"/>
      <c r="G90" s="17">
        <v>0</v>
      </c>
      <c r="H90" s="17">
        <v>0</v>
      </c>
      <c r="I90" s="17">
        <v>3.1142788221811802E-3</v>
      </c>
      <c r="J90" s="17">
        <v>0</v>
      </c>
      <c r="K90" s="17">
        <v>0</v>
      </c>
      <c r="L90" s="17">
        <v>0</v>
      </c>
      <c r="M90" s="17"/>
      <c r="N90" s="17">
        <v>0</v>
      </c>
      <c r="O90" s="17">
        <v>0</v>
      </c>
      <c r="P90" s="17">
        <v>1.95307484346236E-3</v>
      </c>
      <c r="Q90" s="17">
        <v>0</v>
      </c>
      <c r="R90" s="17">
        <v>0</v>
      </c>
    </row>
    <row r="91" spans="2:18" x14ac:dyDescent="0.3">
      <c r="B91" s="18" t="s">
        <v>212</v>
      </c>
      <c r="C91" s="17">
        <v>0</v>
      </c>
      <c r="D91" s="17">
        <v>0</v>
      </c>
      <c r="E91" s="17">
        <v>0</v>
      </c>
      <c r="F91" s="17"/>
      <c r="G91" s="17">
        <v>0</v>
      </c>
      <c r="H91" s="17">
        <v>0</v>
      </c>
      <c r="I91" s="17">
        <v>0</v>
      </c>
      <c r="J91" s="17">
        <v>0</v>
      </c>
      <c r="K91" s="17">
        <v>0</v>
      </c>
      <c r="L91" s="17">
        <v>0</v>
      </c>
      <c r="M91" s="17"/>
      <c r="N91" s="17">
        <v>0</v>
      </c>
      <c r="O91" s="17">
        <v>0</v>
      </c>
      <c r="P91" s="17">
        <v>0</v>
      </c>
      <c r="Q91" s="17">
        <v>0</v>
      </c>
      <c r="R91" s="17">
        <v>0</v>
      </c>
    </row>
    <row r="92" spans="2:18" x14ac:dyDescent="0.3">
      <c r="B92" s="18" t="s">
        <v>213</v>
      </c>
      <c r="C92" s="17">
        <v>0</v>
      </c>
      <c r="D92" s="17">
        <v>0</v>
      </c>
      <c r="E92" s="17">
        <v>0</v>
      </c>
      <c r="F92" s="17"/>
      <c r="G92" s="17">
        <v>0</v>
      </c>
      <c r="H92" s="17">
        <v>0</v>
      </c>
      <c r="I92" s="17">
        <v>0</v>
      </c>
      <c r="J92" s="17">
        <v>0</v>
      </c>
      <c r="K92" s="17">
        <v>0</v>
      </c>
      <c r="L92" s="17">
        <v>0</v>
      </c>
      <c r="M92" s="17"/>
      <c r="N92" s="17">
        <v>0</v>
      </c>
      <c r="O92" s="17">
        <v>0</v>
      </c>
      <c r="P92" s="17">
        <v>0</v>
      </c>
      <c r="Q92" s="17">
        <v>0</v>
      </c>
      <c r="R92" s="17">
        <v>0</v>
      </c>
    </row>
    <row r="93" spans="2:18" x14ac:dyDescent="0.3">
      <c r="B93" s="18" t="s">
        <v>214</v>
      </c>
      <c r="C93" s="17">
        <v>9.3345716426611704E-4</v>
      </c>
      <c r="D93" s="17">
        <v>9.3084545547260996E-4</v>
      </c>
      <c r="E93" s="17">
        <v>9.3600997931256205E-4</v>
      </c>
      <c r="F93" s="17"/>
      <c r="G93" s="17">
        <v>0</v>
      </c>
      <c r="H93" s="17">
        <v>0</v>
      </c>
      <c r="I93" s="17">
        <v>2.7802945657163401E-3</v>
      </c>
      <c r="J93" s="17">
        <v>0</v>
      </c>
      <c r="K93" s="17">
        <v>0</v>
      </c>
      <c r="L93" s="17">
        <v>2.1979160776063001E-3</v>
      </c>
      <c r="M93" s="17"/>
      <c r="N93" s="17">
        <v>0</v>
      </c>
      <c r="O93" s="17">
        <v>0</v>
      </c>
      <c r="P93" s="17">
        <v>1.6948993297096801E-3</v>
      </c>
      <c r="Q93" s="17">
        <v>3.7579363610755201E-3</v>
      </c>
      <c r="R93" s="17">
        <v>0</v>
      </c>
    </row>
    <row r="94" spans="2:18" x14ac:dyDescent="0.3">
      <c r="B94" s="18" t="s">
        <v>215</v>
      </c>
      <c r="C94" s="17">
        <v>2.5498418642596302E-3</v>
      </c>
      <c r="D94" s="17">
        <v>3.0933295820606199E-3</v>
      </c>
      <c r="E94" s="17">
        <v>2.0186097349315099E-3</v>
      </c>
      <c r="F94" s="17"/>
      <c r="G94" s="17">
        <v>0</v>
      </c>
      <c r="H94" s="17">
        <v>6.2246471415850699E-3</v>
      </c>
      <c r="I94" s="17">
        <v>0</v>
      </c>
      <c r="J94" s="17">
        <v>2.7314057333710298E-3</v>
      </c>
      <c r="K94" s="17">
        <v>0</v>
      </c>
      <c r="L94" s="17">
        <v>4.8852993254767203E-3</v>
      </c>
      <c r="M94" s="17"/>
      <c r="N94" s="17">
        <v>0</v>
      </c>
      <c r="O94" s="17">
        <v>2.0923620969940499E-3</v>
      </c>
      <c r="P94" s="17">
        <v>1.9553378385731499E-3</v>
      </c>
      <c r="Q94" s="17">
        <v>7.9100125363210996E-3</v>
      </c>
      <c r="R94" s="17">
        <v>0</v>
      </c>
    </row>
    <row r="95" spans="2:18" x14ac:dyDescent="0.3">
      <c r="B95" s="18" t="s">
        <v>216</v>
      </c>
      <c r="C95" s="17">
        <v>2.0327746341403099E-3</v>
      </c>
      <c r="D95" s="17">
        <v>2.0533401857246399E-3</v>
      </c>
      <c r="E95" s="17">
        <v>2.0126728334903198E-3</v>
      </c>
      <c r="F95" s="17"/>
      <c r="G95" s="17">
        <v>0</v>
      </c>
      <c r="H95" s="17">
        <v>3.20807225708662E-3</v>
      </c>
      <c r="I95" s="17">
        <v>3.0607780687568402E-3</v>
      </c>
      <c r="J95" s="17">
        <v>0</v>
      </c>
      <c r="K95" s="17">
        <v>6.8546807284089696E-3</v>
      </c>
      <c r="L95" s="17">
        <v>0</v>
      </c>
      <c r="M95" s="17"/>
      <c r="N95" s="17">
        <v>2.33296055274592E-3</v>
      </c>
      <c r="O95" s="17">
        <v>2.22514673677783E-3</v>
      </c>
      <c r="P95" s="17">
        <v>0</v>
      </c>
      <c r="Q95" s="17">
        <v>0</v>
      </c>
      <c r="R95" s="17">
        <v>0</v>
      </c>
    </row>
    <row r="96" spans="2:18" x14ac:dyDescent="0.3">
      <c r="B96" s="18" t="s">
        <v>217</v>
      </c>
      <c r="C96" s="17">
        <v>0</v>
      </c>
      <c r="D96" s="17">
        <v>0</v>
      </c>
      <c r="E96" s="17">
        <v>0</v>
      </c>
      <c r="F96" s="17"/>
      <c r="G96" s="17">
        <v>0</v>
      </c>
      <c r="H96" s="17">
        <v>0</v>
      </c>
      <c r="I96" s="17">
        <v>0</v>
      </c>
      <c r="J96" s="17">
        <v>0</v>
      </c>
      <c r="K96" s="17">
        <v>0</v>
      </c>
      <c r="L96" s="17">
        <v>0</v>
      </c>
      <c r="M96" s="17"/>
      <c r="N96" s="17">
        <v>0</v>
      </c>
      <c r="O96" s="17">
        <v>0</v>
      </c>
      <c r="P96" s="17">
        <v>0</v>
      </c>
      <c r="Q96" s="17">
        <v>0</v>
      </c>
      <c r="R96" s="17">
        <v>0</v>
      </c>
    </row>
    <row r="97" spans="2:18" x14ac:dyDescent="0.3">
      <c r="B97" s="18" t="s">
        <v>218</v>
      </c>
      <c r="C97" s="17">
        <v>3.6535072022785803E-2</v>
      </c>
      <c r="D97" s="17">
        <v>3.5109959630351503E-2</v>
      </c>
      <c r="E97" s="17">
        <v>3.7928048286956E-2</v>
      </c>
      <c r="F97" s="17"/>
      <c r="G97" s="17">
        <v>5.1351312752273399E-2</v>
      </c>
      <c r="H97" s="17">
        <v>2.42473737932664E-2</v>
      </c>
      <c r="I97" s="17">
        <v>4.24053731100325E-2</v>
      </c>
      <c r="J97" s="17">
        <v>2.8297663557141702E-2</v>
      </c>
      <c r="K97" s="17">
        <v>3.5766888134458198E-2</v>
      </c>
      <c r="L97" s="17">
        <v>3.9198873942172502E-2</v>
      </c>
      <c r="M97" s="17"/>
      <c r="N97" s="17">
        <v>3.6705806110546101E-2</v>
      </c>
      <c r="O97" s="17">
        <v>4.94022036657637E-2</v>
      </c>
      <c r="P97" s="17">
        <v>3.1596497475594898E-2</v>
      </c>
      <c r="Q97" s="17">
        <v>2.42951380873682E-2</v>
      </c>
      <c r="R97" s="17">
        <v>6.5991923585048698E-2</v>
      </c>
    </row>
    <row r="98" spans="2:18" x14ac:dyDescent="0.3">
      <c r="B98" s="18" t="s">
        <v>219</v>
      </c>
      <c r="C98" s="17">
        <v>9.7212174599827395E-4</v>
      </c>
      <c r="D98" s="17">
        <v>0</v>
      </c>
      <c r="E98" s="17">
        <v>1.92232225316397E-3</v>
      </c>
      <c r="F98" s="17"/>
      <c r="G98" s="17">
        <v>0</v>
      </c>
      <c r="H98" s="17">
        <v>2.8471408760747099E-3</v>
      </c>
      <c r="I98" s="17">
        <v>0</v>
      </c>
      <c r="J98" s="17">
        <v>0</v>
      </c>
      <c r="K98" s="17">
        <v>0</v>
      </c>
      <c r="L98" s="17">
        <v>2.3260203847293901E-3</v>
      </c>
      <c r="M98" s="17"/>
      <c r="N98" s="17">
        <v>2.2788098826559901E-3</v>
      </c>
      <c r="O98" s="17">
        <v>2.07927407994234E-3</v>
      </c>
      <c r="P98" s="17">
        <v>0</v>
      </c>
      <c r="Q98" s="17">
        <v>0</v>
      </c>
      <c r="R98" s="17">
        <v>0</v>
      </c>
    </row>
    <row r="99" spans="2:18" x14ac:dyDescent="0.3">
      <c r="B99" s="18" t="s">
        <v>220</v>
      </c>
      <c r="C99" s="17">
        <v>0</v>
      </c>
      <c r="D99" s="17">
        <v>0</v>
      </c>
      <c r="E99" s="17">
        <v>0</v>
      </c>
      <c r="F99" s="17"/>
      <c r="G99" s="17">
        <v>0</v>
      </c>
      <c r="H99" s="17">
        <v>0</v>
      </c>
      <c r="I99" s="17">
        <v>0</v>
      </c>
      <c r="J99" s="17">
        <v>0</v>
      </c>
      <c r="K99" s="17">
        <v>0</v>
      </c>
      <c r="L99" s="17">
        <v>0</v>
      </c>
      <c r="M99" s="17"/>
      <c r="N99" s="17">
        <v>0</v>
      </c>
      <c r="O99" s="17">
        <v>0</v>
      </c>
      <c r="P99" s="17">
        <v>0</v>
      </c>
      <c r="Q99" s="17">
        <v>0</v>
      </c>
      <c r="R99" s="17">
        <v>0</v>
      </c>
    </row>
    <row r="100" spans="2:18" x14ac:dyDescent="0.3">
      <c r="B100" s="18" t="s">
        <v>221</v>
      </c>
      <c r="C100" s="17">
        <v>0</v>
      </c>
      <c r="D100" s="17">
        <v>0</v>
      </c>
      <c r="E100" s="17">
        <v>0</v>
      </c>
      <c r="F100" s="17"/>
      <c r="G100" s="17">
        <v>0</v>
      </c>
      <c r="H100" s="17">
        <v>0</v>
      </c>
      <c r="I100" s="17">
        <v>0</v>
      </c>
      <c r="J100" s="17">
        <v>0</v>
      </c>
      <c r="K100" s="17">
        <v>0</v>
      </c>
      <c r="L100" s="17">
        <v>0</v>
      </c>
      <c r="M100" s="17"/>
      <c r="N100" s="17">
        <v>0</v>
      </c>
      <c r="O100" s="17">
        <v>0</v>
      </c>
      <c r="P100" s="17">
        <v>0</v>
      </c>
      <c r="Q100" s="17">
        <v>0</v>
      </c>
      <c r="R100" s="17">
        <v>0</v>
      </c>
    </row>
    <row r="101" spans="2:18" x14ac:dyDescent="0.3">
      <c r="B101" s="18" t="s">
        <v>222</v>
      </c>
      <c r="C101" s="17">
        <v>0</v>
      </c>
      <c r="D101" s="17">
        <v>0</v>
      </c>
      <c r="E101" s="17">
        <v>0</v>
      </c>
      <c r="F101" s="17"/>
      <c r="G101" s="17">
        <v>0</v>
      </c>
      <c r="H101" s="17">
        <v>0</v>
      </c>
      <c r="I101" s="17">
        <v>0</v>
      </c>
      <c r="J101" s="17">
        <v>0</v>
      </c>
      <c r="K101" s="17">
        <v>0</v>
      </c>
      <c r="L101" s="17">
        <v>0</v>
      </c>
      <c r="M101" s="17"/>
      <c r="N101" s="17">
        <v>0</v>
      </c>
      <c r="O101" s="17">
        <v>0</v>
      </c>
      <c r="P101" s="17">
        <v>0</v>
      </c>
      <c r="Q101" s="17">
        <v>0</v>
      </c>
      <c r="R101" s="17">
        <v>0</v>
      </c>
    </row>
    <row r="102" spans="2:18" x14ac:dyDescent="0.3">
      <c r="B102" s="18" t="s">
        <v>223</v>
      </c>
      <c r="C102" s="17">
        <v>0</v>
      </c>
      <c r="D102" s="17">
        <v>0</v>
      </c>
      <c r="E102" s="17">
        <v>0</v>
      </c>
      <c r="F102" s="17"/>
      <c r="G102" s="17">
        <v>0</v>
      </c>
      <c r="H102" s="17">
        <v>0</v>
      </c>
      <c r="I102" s="17">
        <v>0</v>
      </c>
      <c r="J102" s="17">
        <v>0</v>
      </c>
      <c r="K102" s="17">
        <v>0</v>
      </c>
      <c r="L102" s="17">
        <v>0</v>
      </c>
      <c r="M102" s="17"/>
      <c r="N102" s="17">
        <v>0</v>
      </c>
      <c r="O102" s="17">
        <v>0</v>
      </c>
      <c r="P102" s="17">
        <v>0</v>
      </c>
      <c r="Q102" s="17">
        <v>0</v>
      </c>
      <c r="R102" s="17">
        <v>0</v>
      </c>
    </row>
    <row r="103" spans="2:18" x14ac:dyDescent="0.3">
      <c r="B103" s="18" t="s">
        <v>224</v>
      </c>
      <c r="C103" s="17">
        <v>0</v>
      </c>
      <c r="D103" s="17">
        <v>0</v>
      </c>
      <c r="E103" s="17">
        <v>0</v>
      </c>
      <c r="F103" s="17"/>
      <c r="G103" s="17">
        <v>0</v>
      </c>
      <c r="H103" s="17">
        <v>0</v>
      </c>
      <c r="I103" s="17">
        <v>0</v>
      </c>
      <c r="J103" s="17">
        <v>0</v>
      </c>
      <c r="K103" s="17">
        <v>0</v>
      </c>
      <c r="L103" s="17">
        <v>0</v>
      </c>
      <c r="M103" s="17"/>
      <c r="N103" s="17">
        <v>0</v>
      </c>
      <c r="O103" s="17">
        <v>0</v>
      </c>
      <c r="P103" s="17">
        <v>0</v>
      </c>
      <c r="Q103" s="17">
        <v>0</v>
      </c>
      <c r="R103" s="17">
        <v>0</v>
      </c>
    </row>
    <row r="104" spans="2:18" x14ac:dyDescent="0.3">
      <c r="B104" s="18" t="s">
        <v>225</v>
      </c>
      <c r="C104" s="17">
        <v>0</v>
      </c>
      <c r="D104" s="17">
        <v>0</v>
      </c>
      <c r="E104" s="17">
        <v>0</v>
      </c>
      <c r="F104" s="17"/>
      <c r="G104" s="17">
        <v>0</v>
      </c>
      <c r="H104" s="17">
        <v>0</v>
      </c>
      <c r="I104" s="17">
        <v>0</v>
      </c>
      <c r="J104" s="17">
        <v>0</v>
      </c>
      <c r="K104" s="17">
        <v>0</v>
      </c>
      <c r="L104" s="17">
        <v>0</v>
      </c>
      <c r="M104" s="17"/>
      <c r="N104" s="17">
        <v>0</v>
      </c>
      <c r="O104" s="17">
        <v>0</v>
      </c>
      <c r="P104" s="17">
        <v>0</v>
      </c>
      <c r="Q104" s="17">
        <v>0</v>
      </c>
      <c r="R104" s="17">
        <v>0</v>
      </c>
    </row>
    <row r="105" spans="2:18" x14ac:dyDescent="0.3">
      <c r="B105" s="18" t="s">
        <v>226</v>
      </c>
      <c r="C105" s="17">
        <v>0</v>
      </c>
      <c r="D105" s="17">
        <v>0</v>
      </c>
      <c r="E105" s="17">
        <v>0</v>
      </c>
      <c r="F105" s="17"/>
      <c r="G105" s="17">
        <v>0</v>
      </c>
      <c r="H105" s="17">
        <v>0</v>
      </c>
      <c r="I105" s="17">
        <v>0</v>
      </c>
      <c r="J105" s="17">
        <v>0</v>
      </c>
      <c r="K105" s="17">
        <v>0</v>
      </c>
      <c r="L105" s="17">
        <v>0</v>
      </c>
      <c r="M105" s="17"/>
      <c r="N105" s="17">
        <v>0</v>
      </c>
      <c r="O105" s="17">
        <v>0</v>
      </c>
      <c r="P105" s="17">
        <v>0</v>
      </c>
      <c r="Q105" s="17">
        <v>0</v>
      </c>
      <c r="R105" s="17">
        <v>0</v>
      </c>
    </row>
    <row r="106" spans="2:18" x14ac:dyDescent="0.3">
      <c r="B106" s="18" t="s">
        <v>227</v>
      </c>
      <c r="C106" s="17">
        <v>0</v>
      </c>
      <c r="D106" s="17">
        <v>0</v>
      </c>
      <c r="E106" s="17">
        <v>0</v>
      </c>
      <c r="F106" s="17"/>
      <c r="G106" s="17">
        <v>0</v>
      </c>
      <c r="H106" s="17">
        <v>0</v>
      </c>
      <c r="I106" s="17">
        <v>0</v>
      </c>
      <c r="J106" s="17">
        <v>0</v>
      </c>
      <c r="K106" s="17">
        <v>0</v>
      </c>
      <c r="L106" s="17">
        <v>0</v>
      </c>
      <c r="M106" s="17"/>
      <c r="N106" s="17">
        <v>0</v>
      </c>
      <c r="O106" s="17">
        <v>0</v>
      </c>
      <c r="P106" s="17">
        <v>0</v>
      </c>
      <c r="Q106" s="17">
        <v>0</v>
      </c>
      <c r="R106" s="17">
        <v>0</v>
      </c>
    </row>
    <row r="107" spans="2:18" x14ac:dyDescent="0.3">
      <c r="B107" s="18" t="s">
        <v>228</v>
      </c>
      <c r="C107" s="17">
        <v>0</v>
      </c>
      <c r="D107" s="17">
        <v>0</v>
      </c>
      <c r="E107" s="17">
        <v>0</v>
      </c>
      <c r="F107" s="17"/>
      <c r="G107" s="17">
        <v>0</v>
      </c>
      <c r="H107" s="17">
        <v>0</v>
      </c>
      <c r="I107" s="17">
        <v>0</v>
      </c>
      <c r="J107" s="17">
        <v>0</v>
      </c>
      <c r="K107" s="17">
        <v>0</v>
      </c>
      <c r="L107" s="17">
        <v>0</v>
      </c>
      <c r="M107" s="17"/>
      <c r="N107" s="17">
        <v>0</v>
      </c>
      <c r="O107" s="17">
        <v>0</v>
      </c>
      <c r="P107" s="17">
        <v>0</v>
      </c>
      <c r="Q107" s="17">
        <v>0</v>
      </c>
      <c r="R107" s="17">
        <v>0</v>
      </c>
    </row>
    <row r="108" spans="2:18" x14ac:dyDescent="0.3">
      <c r="B108" s="18" t="s">
        <v>229</v>
      </c>
      <c r="C108" s="17">
        <v>0</v>
      </c>
      <c r="D108" s="17">
        <v>0</v>
      </c>
      <c r="E108" s="17">
        <v>0</v>
      </c>
      <c r="F108" s="17"/>
      <c r="G108" s="17">
        <v>0</v>
      </c>
      <c r="H108" s="17">
        <v>0</v>
      </c>
      <c r="I108" s="17">
        <v>0</v>
      </c>
      <c r="J108" s="17">
        <v>0</v>
      </c>
      <c r="K108" s="17">
        <v>0</v>
      </c>
      <c r="L108" s="17">
        <v>0</v>
      </c>
      <c r="M108" s="17"/>
      <c r="N108" s="17">
        <v>0</v>
      </c>
      <c r="O108" s="17">
        <v>0</v>
      </c>
      <c r="P108" s="17">
        <v>0</v>
      </c>
      <c r="Q108" s="17">
        <v>0</v>
      </c>
      <c r="R108" s="17">
        <v>0</v>
      </c>
    </row>
    <row r="109" spans="2:18" x14ac:dyDescent="0.3">
      <c r="B109" s="18" t="s">
        <v>230</v>
      </c>
      <c r="C109" s="17">
        <v>0</v>
      </c>
      <c r="D109" s="17">
        <v>0</v>
      </c>
      <c r="E109" s="17">
        <v>0</v>
      </c>
      <c r="F109" s="17"/>
      <c r="G109" s="17">
        <v>0</v>
      </c>
      <c r="H109" s="17">
        <v>0</v>
      </c>
      <c r="I109" s="17">
        <v>0</v>
      </c>
      <c r="J109" s="17">
        <v>0</v>
      </c>
      <c r="K109" s="17">
        <v>0</v>
      </c>
      <c r="L109" s="17">
        <v>0</v>
      </c>
      <c r="M109" s="17"/>
      <c r="N109" s="17">
        <v>0</v>
      </c>
      <c r="O109" s="17">
        <v>0</v>
      </c>
      <c r="P109" s="17">
        <v>0</v>
      </c>
      <c r="Q109" s="17">
        <v>0</v>
      </c>
      <c r="R109" s="17">
        <v>0</v>
      </c>
    </row>
    <row r="110" spans="2:18" x14ac:dyDescent="0.3">
      <c r="B110" s="18" t="s">
        <v>231</v>
      </c>
      <c r="C110" s="17">
        <v>0</v>
      </c>
      <c r="D110" s="17">
        <v>0</v>
      </c>
      <c r="E110" s="17">
        <v>0</v>
      </c>
      <c r="F110" s="17"/>
      <c r="G110" s="17">
        <v>0</v>
      </c>
      <c r="H110" s="17">
        <v>0</v>
      </c>
      <c r="I110" s="17">
        <v>0</v>
      </c>
      <c r="J110" s="17">
        <v>0</v>
      </c>
      <c r="K110" s="17">
        <v>0</v>
      </c>
      <c r="L110" s="17">
        <v>0</v>
      </c>
      <c r="M110" s="17"/>
      <c r="N110" s="17">
        <v>0</v>
      </c>
      <c r="O110" s="17">
        <v>0</v>
      </c>
      <c r="P110" s="17">
        <v>0</v>
      </c>
      <c r="Q110" s="17">
        <v>0</v>
      </c>
      <c r="R110" s="17">
        <v>0</v>
      </c>
    </row>
    <row r="111" spans="2:18" x14ac:dyDescent="0.3">
      <c r="B111" s="18" t="s">
        <v>232</v>
      </c>
      <c r="C111" s="17">
        <v>0</v>
      </c>
      <c r="D111" s="17">
        <v>0</v>
      </c>
      <c r="E111" s="17">
        <v>0</v>
      </c>
      <c r="F111" s="17"/>
      <c r="G111" s="17">
        <v>0</v>
      </c>
      <c r="H111" s="17">
        <v>0</v>
      </c>
      <c r="I111" s="17">
        <v>0</v>
      </c>
      <c r="J111" s="17">
        <v>0</v>
      </c>
      <c r="K111" s="17">
        <v>0</v>
      </c>
      <c r="L111" s="17">
        <v>0</v>
      </c>
      <c r="M111" s="17"/>
      <c r="N111" s="17">
        <v>0</v>
      </c>
      <c r="O111" s="17">
        <v>0</v>
      </c>
      <c r="P111" s="17">
        <v>0</v>
      </c>
      <c r="Q111" s="17">
        <v>0</v>
      </c>
      <c r="R111" s="17">
        <v>0</v>
      </c>
    </row>
    <row r="112" spans="2:18" x14ac:dyDescent="0.3">
      <c r="B112" s="18" t="s">
        <v>233</v>
      </c>
      <c r="C112" s="17">
        <v>0</v>
      </c>
      <c r="D112" s="17">
        <v>0</v>
      </c>
      <c r="E112" s="17">
        <v>0</v>
      </c>
      <c r="F112" s="17"/>
      <c r="G112" s="17">
        <v>0</v>
      </c>
      <c r="H112" s="17">
        <v>0</v>
      </c>
      <c r="I112" s="17">
        <v>0</v>
      </c>
      <c r="J112" s="17">
        <v>0</v>
      </c>
      <c r="K112" s="17">
        <v>0</v>
      </c>
      <c r="L112" s="17">
        <v>0</v>
      </c>
      <c r="M112" s="17"/>
      <c r="N112" s="17">
        <v>0</v>
      </c>
      <c r="O112" s="17">
        <v>0</v>
      </c>
      <c r="P112" s="17">
        <v>0</v>
      </c>
      <c r="Q112" s="17">
        <v>0</v>
      </c>
      <c r="R112" s="17">
        <v>0</v>
      </c>
    </row>
    <row r="113" spans="2:18" x14ac:dyDescent="0.3">
      <c r="B113" s="18" t="s">
        <v>234</v>
      </c>
      <c r="C113" s="17">
        <v>0</v>
      </c>
      <c r="D113" s="17">
        <v>0</v>
      </c>
      <c r="E113" s="17">
        <v>0</v>
      </c>
      <c r="F113" s="17"/>
      <c r="G113" s="17">
        <v>0</v>
      </c>
      <c r="H113" s="17">
        <v>0</v>
      </c>
      <c r="I113" s="17">
        <v>0</v>
      </c>
      <c r="J113" s="17">
        <v>0</v>
      </c>
      <c r="K113" s="17">
        <v>0</v>
      </c>
      <c r="L113" s="17">
        <v>0</v>
      </c>
      <c r="M113" s="17"/>
      <c r="N113" s="17">
        <v>0</v>
      </c>
      <c r="O113" s="17">
        <v>0</v>
      </c>
      <c r="P113" s="17">
        <v>0</v>
      </c>
      <c r="Q113" s="17">
        <v>0</v>
      </c>
      <c r="R113" s="17">
        <v>0</v>
      </c>
    </row>
    <row r="114" spans="2:18" x14ac:dyDescent="0.3">
      <c r="B114" s="18" t="s">
        <v>235</v>
      </c>
      <c r="C114" s="17">
        <v>0</v>
      </c>
      <c r="D114" s="17">
        <v>0</v>
      </c>
      <c r="E114" s="17">
        <v>0</v>
      </c>
      <c r="F114" s="17"/>
      <c r="G114" s="17">
        <v>0</v>
      </c>
      <c r="H114" s="17">
        <v>0</v>
      </c>
      <c r="I114" s="17">
        <v>0</v>
      </c>
      <c r="J114" s="17">
        <v>0</v>
      </c>
      <c r="K114" s="17">
        <v>0</v>
      </c>
      <c r="L114" s="17">
        <v>0</v>
      </c>
      <c r="M114" s="17"/>
      <c r="N114" s="17">
        <v>0</v>
      </c>
      <c r="O114" s="17">
        <v>0</v>
      </c>
      <c r="P114" s="17">
        <v>0</v>
      </c>
      <c r="Q114" s="17">
        <v>0</v>
      </c>
      <c r="R114" s="17">
        <v>0</v>
      </c>
    </row>
    <row r="115" spans="2:18" x14ac:dyDescent="0.3">
      <c r="B115" s="18" t="s">
        <v>236</v>
      </c>
      <c r="C115" s="17">
        <v>0</v>
      </c>
      <c r="D115" s="17">
        <v>0</v>
      </c>
      <c r="E115" s="17">
        <v>0</v>
      </c>
      <c r="F115" s="17"/>
      <c r="G115" s="17">
        <v>0</v>
      </c>
      <c r="H115" s="17">
        <v>0</v>
      </c>
      <c r="I115" s="17">
        <v>0</v>
      </c>
      <c r="J115" s="17">
        <v>0</v>
      </c>
      <c r="K115" s="17">
        <v>0</v>
      </c>
      <c r="L115" s="17">
        <v>0</v>
      </c>
      <c r="M115" s="17"/>
      <c r="N115" s="17">
        <v>0</v>
      </c>
      <c r="O115" s="17">
        <v>0</v>
      </c>
      <c r="P115" s="17">
        <v>0</v>
      </c>
      <c r="Q115" s="17">
        <v>0</v>
      </c>
      <c r="R115" s="17">
        <v>0</v>
      </c>
    </row>
    <row r="116" spans="2:18" x14ac:dyDescent="0.3">
      <c r="B116" s="18" t="s">
        <v>237</v>
      </c>
      <c r="C116" s="17">
        <v>0</v>
      </c>
      <c r="D116" s="17">
        <v>0</v>
      </c>
      <c r="E116" s="17">
        <v>0</v>
      </c>
      <c r="F116" s="17"/>
      <c r="G116" s="17">
        <v>0</v>
      </c>
      <c r="H116" s="17">
        <v>0</v>
      </c>
      <c r="I116" s="17">
        <v>0</v>
      </c>
      <c r="J116" s="17">
        <v>0</v>
      </c>
      <c r="K116" s="17">
        <v>0</v>
      </c>
      <c r="L116" s="17">
        <v>0</v>
      </c>
      <c r="M116" s="17"/>
      <c r="N116" s="17">
        <v>0</v>
      </c>
      <c r="O116" s="17">
        <v>0</v>
      </c>
      <c r="P116" s="17">
        <v>0</v>
      </c>
      <c r="Q116" s="17">
        <v>0</v>
      </c>
      <c r="R116" s="17">
        <v>0</v>
      </c>
    </row>
    <row r="117" spans="2:18" x14ac:dyDescent="0.3">
      <c r="B117" s="18" t="s">
        <v>238</v>
      </c>
      <c r="C117" s="17">
        <v>0</v>
      </c>
      <c r="D117" s="17">
        <v>0</v>
      </c>
      <c r="E117" s="17">
        <v>0</v>
      </c>
      <c r="F117" s="17"/>
      <c r="G117" s="17">
        <v>0</v>
      </c>
      <c r="H117" s="17">
        <v>0</v>
      </c>
      <c r="I117" s="17">
        <v>0</v>
      </c>
      <c r="J117" s="17">
        <v>0</v>
      </c>
      <c r="K117" s="17">
        <v>0</v>
      </c>
      <c r="L117" s="17">
        <v>0</v>
      </c>
      <c r="M117" s="17"/>
      <c r="N117" s="17">
        <v>0</v>
      </c>
      <c r="O117" s="17">
        <v>0</v>
      </c>
      <c r="P117" s="17">
        <v>0</v>
      </c>
      <c r="Q117" s="17">
        <v>0</v>
      </c>
      <c r="R117" s="17">
        <v>0</v>
      </c>
    </row>
    <row r="118" spans="2:18" x14ac:dyDescent="0.3">
      <c r="B118" s="18" t="s">
        <v>239</v>
      </c>
      <c r="C118" s="17">
        <v>0</v>
      </c>
      <c r="D118" s="17">
        <v>0</v>
      </c>
      <c r="E118" s="17">
        <v>0</v>
      </c>
      <c r="F118" s="17"/>
      <c r="G118" s="17">
        <v>0</v>
      </c>
      <c r="H118" s="17">
        <v>0</v>
      </c>
      <c r="I118" s="17">
        <v>0</v>
      </c>
      <c r="J118" s="17">
        <v>0</v>
      </c>
      <c r="K118" s="17">
        <v>0</v>
      </c>
      <c r="L118" s="17">
        <v>0</v>
      </c>
      <c r="M118" s="17"/>
      <c r="N118" s="17">
        <v>0</v>
      </c>
      <c r="O118" s="17">
        <v>0</v>
      </c>
      <c r="P118" s="17">
        <v>0</v>
      </c>
      <c r="Q118" s="17">
        <v>0</v>
      </c>
      <c r="R118" s="17">
        <v>0</v>
      </c>
    </row>
    <row r="119" spans="2:18" x14ac:dyDescent="0.3">
      <c r="B119" s="18" t="s">
        <v>240</v>
      </c>
      <c r="C119" s="17">
        <v>0</v>
      </c>
      <c r="D119" s="17">
        <v>0</v>
      </c>
      <c r="E119" s="17">
        <v>0</v>
      </c>
      <c r="F119" s="17"/>
      <c r="G119" s="17">
        <v>0</v>
      </c>
      <c r="H119" s="17">
        <v>0</v>
      </c>
      <c r="I119" s="17">
        <v>0</v>
      </c>
      <c r="J119" s="17">
        <v>0</v>
      </c>
      <c r="K119" s="17">
        <v>0</v>
      </c>
      <c r="L119" s="17">
        <v>0</v>
      </c>
      <c r="M119" s="17"/>
      <c r="N119" s="17">
        <v>0</v>
      </c>
      <c r="O119" s="17">
        <v>0</v>
      </c>
      <c r="P119" s="17">
        <v>0</v>
      </c>
      <c r="Q119" s="17">
        <v>0</v>
      </c>
      <c r="R119" s="17">
        <v>0</v>
      </c>
    </row>
    <row r="120" spans="2:18" x14ac:dyDescent="0.3">
      <c r="B120" s="18" t="s">
        <v>241</v>
      </c>
      <c r="C120" s="17">
        <v>0</v>
      </c>
      <c r="D120" s="17">
        <v>0</v>
      </c>
      <c r="E120" s="17">
        <v>0</v>
      </c>
      <c r="F120" s="17"/>
      <c r="G120" s="17">
        <v>0</v>
      </c>
      <c r="H120" s="17">
        <v>0</v>
      </c>
      <c r="I120" s="17">
        <v>0</v>
      </c>
      <c r="J120" s="17">
        <v>0</v>
      </c>
      <c r="K120" s="17">
        <v>0</v>
      </c>
      <c r="L120" s="17">
        <v>0</v>
      </c>
      <c r="M120" s="17"/>
      <c r="N120" s="17">
        <v>0</v>
      </c>
      <c r="O120" s="17">
        <v>0</v>
      </c>
      <c r="P120" s="17">
        <v>0</v>
      </c>
      <c r="Q120" s="17">
        <v>0</v>
      </c>
      <c r="R120" s="17">
        <v>0</v>
      </c>
    </row>
    <row r="121" spans="2:18" x14ac:dyDescent="0.3">
      <c r="B121" s="18" t="s">
        <v>242</v>
      </c>
      <c r="C121" s="17">
        <v>0</v>
      </c>
      <c r="D121" s="17">
        <v>0</v>
      </c>
      <c r="E121" s="17">
        <v>0</v>
      </c>
      <c r="F121" s="17"/>
      <c r="G121" s="17">
        <v>0</v>
      </c>
      <c r="H121" s="17">
        <v>0</v>
      </c>
      <c r="I121" s="17">
        <v>0</v>
      </c>
      <c r="J121" s="17">
        <v>0</v>
      </c>
      <c r="K121" s="17">
        <v>0</v>
      </c>
      <c r="L121" s="17">
        <v>0</v>
      </c>
      <c r="M121" s="17"/>
      <c r="N121" s="17">
        <v>0</v>
      </c>
      <c r="O121" s="17">
        <v>0</v>
      </c>
      <c r="P121" s="17">
        <v>0</v>
      </c>
      <c r="Q121" s="17">
        <v>0</v>
      </c>
      <c r="R121" s="17">
        <v>0</v>
      </c>
    </row>
    <row r="122" spans="2:18" x14ac:dyDescent="0.3">
      <c r="B122" s="18" t="s">
        <v>243</v>
      </c>
      <c r="C122" s="17">
        <v>0</v>
      </c>
      <c r="D122" s="17">
        <v>0</v>
      </c>
      <c r="E122" s="17">
        <v>0</v>
      </c>
      <c r="F122" s="17"/>
      <c r="G122" s="17">
        <v>0</v>
      </c>
      <c r="H122" s="17">
        <v>0</v>
      </c>
      <c r="I122" s="17">
        <v>0</v>
      </c>
      <c r="J122" s="17">
        <v>0</v>
      </c>
      <c r="K122" s="17">
        <v>0</v>
      </c>
      <c r="L122" s="17">
        <v>0</v>
      </c>
      <c r="M122" s="17"/>
      <c r="N122" s="17">
        <v>0</v>
      </c>
      <c r="O122" s="17">
        <v>0</v>
      </c>
      <c r="P122" s="17">
        <v>0</v>
      </c>
      <c r="Q122" s="17">
        <v>0</v>
      </c>
      <c r="R122" s="17">
        <v>0</v>
      </c>
    </row>
    <row r="123" spans="2:18" x14ac:dyDescent="0.3">
      <c r="B123" s="18" t="s">
        <v>244</v>
      </c>
      <c r="C123" s="17">
        <v>0</v>
      </c>
      <c r="D123" s="17">
        <v>0</v>
      </c>
      <c r="E123" s="17">
        <v>0</v>
      </c>
      <c r="F123" s="17"/>
      <c r="G123" s="17">
        <v>0</v>
      </c>
      <c r="H123" s="17">
        <v>0</v>
      </c>
      <c r="I123" s="17">
        <v>0</v>
      </c>
      <c r="J123" s="17">
        <v>0</v>
      </c>
      <c r="K123" s="17">
        <v>0</v>
      </c>
      <c r="L123" s="17">
        <v>0</v>
      </c>
      <c r="M123" s="17"/>
      <c r="N123" s="17">
        <v>0</v>
      </c>
      <c r="O123" s="17">
        <v>0</v>
      </c>
      <c r="P123" s="17">
        <v>0</v>
      </c>
      <c r="Q123" s="17">
        <v>0</v>
      </c>
      <c r="R123" s="17">
        <v>0</v>
      </c>
    </row>
    <row r="124" spans="2:18" x14ac:dyDescent="0.3">
      <c r="B124" s="18" t="s">
        <v>245</v>
      </c>
      <c r="C124" s="17">
        <v>0</v>
      </c>
      <c r="D124" s="17">
        <v>0</v>
      </c>
      <c r="E124" s="17">
        <v>0</v>
      </c>
      <c r="F124" s="17"/>
      <c r="G124" s="17">
        <v>0</v>
      </c>
      <c r="H124" s="17">
        <v>0</v>
      </c>
      <c r="I124" s="17">
        <v>0</v>
      </c>
      <c r="J124" s="17">
        <v>0</v>
      </c>
      <c r="K124" s="17">
        <v>0</v>
      </c>
      <c r="L124" s="17">
        <v>0</v>
      </c>
      <c r="M124" s="17"/>
      <c r="N124" s="17">
        <v>0</v>
      </c>
      <c r="O124" s="17">
        <v>0</v>
      </c>
      <c r="P124" s="17">
        <v>0</v>
      </c>
      <c r="Q124" s="17">
        <v>0</v>
      </c>
      <c r="R124" s="17">
        <v>0</v>
      </c>
    </row>
    <row r="125" spans="2:18" x14ac:dyDescent="0.3">
      <c r="B125" s="18" t="s">
        <v>246</v>
      </c>
      <c r="C125" s="17">
        <v>0</v>
      </c>
      <c r="D125" s="17">
        <v>0</v>
      </c>
      <c r="E125" s="17">
        <v>0</v>
      </c>
      <c r="F125" s="17"/>
      <c r="G125" s="17">
        <v>0</v>
      </c>
      <c r="H125" s="17">
        <v>0</v>
      </c>
      <c r="I125" s="17">
        <v>0</v>
      </c>
      <c r="J125" s="17">
        <v>0</v>
      </c>
      <c r="K125" s="17">
        <v>0</v>
      </c>
      <c r="L125" s="17">
        <v>0</v>
      </c>
      <c r="M125" s="17"/>
      <c r="N125" s="17">
        <v>0</v>
      </c>
      <c r="O125" s="17">
        <v>0</v>
      </c>
      <c r="P125" s="17">
        <v>0</v>
      </c>
      <c r="Q125" s="17">
        <v>0</v>
      </c>
      <c r="R125" s="17">
        <v>0</v>
      </c>
    </row>
    <row r="126" spans="2:18" x14ac:dyDescent="0.3">
      <c r="B126" s="18" t="s">
        <v>247</v>
      </c>
      <c r="C126" s="17">
        <v>0</v>
      </c>
      <c r="D126" s="17">
        <v>0</v>
      </c>
      <c r="E126" s="17">
        <v>0</v>
      </c>
      <c r="F126" s="17"/>
      <c r="G126" s="17">
        <v>0</v>
      </c>
      <c r="H126" s="17">
        <v>0</v>
      </c>
      <c r="I126" s="17">
        <v>0</v>
      </c>
      <c r="J126" s="17">
        <v>0</v>
      </c>
      <c r="K126" s="17">
        <v>0</v>
      </c>
      <c r="L126" s="17">
        <v>0</v>
      </c>
      <c r="M126" s="17"/>
      <c r="N126" s="17">
        <v>0</v>
      </c>
      <c r="O126" s="17">
        <v>0</v>
      </c>
      <c r="P126" s="17">
        <v>0</v>
      </c>
      <c r="Q126" s="17">
        <v>0</v>
      </c>
      <c r="R126" s="17">
        <v>0</v>
      </c>
    </row>
    <row r="127" spans="2:18" x14ac:dyDescent="0.3">
      <c r="B127" s="18" t="s">
        <v>248</v>
      </c>
      <c r="C127" s="17">
        <v>0</v>
      </c>
      <c r="D127" s="17">
        <v>0</v>
      </c>
      <c r="E127" s="17">
        <v>0</v>
      </c>
      <c r="F127" s="17"/>
      <c r="G127" s="17">
        <v>0</v>
      </c>
      <c r="H127" s="17">
        <v>0</v>
      </c>
      <c r="I127" s="17">
        <v>0</v>
      </c>
      <c r="J127" s="17">
        <v>0</v>
      </c>
      <c r="K127" s="17">
        <v>0</v>
      </c>
      <c r="L127" s="17">
        <v>0</v>
      </c>
      <c r="M127" s="17"/>
      <c r="N127" s="17">
        <v>0</v>
      </c>
      <c r="O127" s="17">
        <v>0</v>
      </c>
      <c r="P127" s="17">
        <v>0</v>
      </c>
      <c r="Q127" s="17">
        <v>0</v>
      </c>
      <c r="R127" s="17">
        <v>0</v>
      </c>
    </row>
    <row r="128" spans="2:18" x14ac:dyDescent="0.3">
      <c r="B128" s="18" t="s">
        <v>249</v>
      </c>
      <c r="C128" s="17">
        <v>0</v>
      </c>
      <c r="D128" s="17">
        <v>0</v>
      </c>
      <c r="E128" s="17">
        <v>0</v>
      </c>
      <c r="F128" s="17"/>
      <c r="G128" s="17">
        <v>0</v>
      </c>
      <c r="H128" s="17">
        <v>0</v>
      </c>
      <c r="I128" s="17">
        <v>0</v>
      </c>
      <c r="J128" s="17">
        <v>0</v>
      </c>
      <c r="K128" s="17">
        <v>0</v>
      </c>
      <c r="L128" s="17">
        <v>0</v>
      </c>
      <c r="M128" s="17"/>
      <c r="N128" s="17">
        <v>0</v>
      </c>
      <c r="O128" s="17">
        <v>0</v>
      </c>
      <c r="P128" s="17">
        <v>0</v>
      </c>
      <c r="Q128" s="17">
        <v>0</v>
      </c>
      <c r="R128" s="17">
        <v>0</v>
      </c>
    </row>
    <row r="129" spans="2:18" x14ac:dyDescent="0.3">
      <c r="B129" s="18" t="s">
        <v>250</v>
      </c>
      <c r="C129" s="17">
        <v>0</v>
      </c>
      <c r="D129" s="17">
        <v>0</v>
      </c>
      <c r="E129" s="17">
        <v>0</v>
      </c>
      <c r="F129" s="17"/>
      <c r="G129" s="17">
        <v>0</v>
      </c>
      <c r="H129" s="17">
        <v>0</v>
      </c>
      <c r="I129" s="17">
        <v>0</v>
      </c>
      <c r="J129" s="17">
        <v>0</v>
      </c>
      <c r="K129" s="17">
        <v>0</v>
      </c>
      <c r="L129" s="17">
        <v>0</v>
      </c>
      <c r="M129" s="17"/>
      <c r="N129" s="17">
        <v>0</v>
      </c>
      <c r="O129" s="17">
        <v>0</v>
      </c>
      <c r="P129" s="17">
        <v>0</v>
      </c>
      <c r="Q129" s="17">
        <v>0</v>
      </c>
      <c r="R129" s="17">
        <v>0</v>
      </c>
    </row>
    <row r="130" spans="2:18" x14ac:dyDescent="0.3">
      <c r="B130" s="18" t="s">
        <v>251</v>
      </c>
      <c r="C130" s="17">
        <v>0</v>
      </c>
      <c r="D130" s="17">
        <v>0</v>
      </c>
      <c r="E130" s="17">
        <v>0</v>
      </c>
      <c r="F130" s="17"/>
      <c r="G130" s="17">
        <v>0</v>
      </c>
      <c r="H130" s="17">
        <v>0</v>
      </c>
      <c r="I130" s="17">
        <v>0</v>
      </c>
      <c r="J130" s="17">
        <v>0</v>
      </c>
      <c r="K130" s="17">
        <v>0</v>
      </c>
      <c r="L130" s="17">
        <v>0</v>
      </c>
      <c r="M130" s="17"/>
      <c r="N130" s="17">
        <v>0</v>
      </c>
      <c r="O130" s="17">
        <v>0</v>
      </c>
      <c r="P130" s="17">
        <v>0</v>
      </c>
      <c r="Q130" s="17">
        <v>0</v>
      </c>
      <c r="R130" s="17">
        <v>0</v>
      </c>
    </row>
    <row r="131" spans="2:18" x14ac:dyDescent="0.3">
      <c r="B131" s="18" t="s">
        <v>252</v>
      </c>
      <c r="C131" s="17">
        <v>0</v>
      </c>
      <c r="D131" s="17">
        <v>0</v>
      </c>
      <c r="E131" s="17">
        <v>0</v>
      </c>
      <c r="F131" s="17"/>
      <c r="G131" s="17">
        <v>0</v>
      </c>
      <c r="H131" s="17">
        <v>0</v>
      </c>
      <c r="I131" s="17">
        <v>0</v>
      </c>
      <c r="J131" s="17">
        <v>0</v>
      </c>
      <c r="K131" s="17">
        <v>0</v>
      </c>
      <c r="L131" s="17">
        <v>0</v>
      </c>
      <c r="M131" s="17"/>
      <c r="N131" s="17">
        <v>0</v>
      </c>
      <c r="O131" s="17">
        <v>0</v>
      </c>
      <c r="P131" s="17">
        <v>0</v>
      </c>
      <c r="Q131" s="17">
        <v>0</v>
      </c>
      <c r="R131" s="17">
        <v>0</v>
      </c>
    </row>
    <row r="132" spans="2:18" x14ac:dyDescent="0.3">
      <c r="B132" s="18" t="s">
        <v>253</v>
      </c>
      <c r="C132" s="17">
        <v>0</v>
      </c>
      <c r="D132" s="17">
        <v>0</v>
      </c>
      <c r="E132" s="17">
        <v>0</v>
      </c>
      <c r="F132" s="17"/>
      <c r="G132" s="17">
        <v>0</v>
      </c>
      <c r="H132" s="17">
        <v>0</v>
      </c>
      <c r="I132" s="17">
        <v>0</v>
      </c>
      <c r="J132" s="17">
        <v>0</v>
      </c>
      <c r="K132" s="17">
        <v>0</v>
      </c>
      <c r="L132" s="17">
        <v>0</v>
      </c>
      <c r="M132" s="17"/>
      <c r="N132" s="17">
        <v>0</v>
      </c>
      <c r="O132" s="17">
        <v>0</v>
      </c>
      <c r="P132" s="17">
        <v>0</v>
      </c>
      <c r="Q132" s="17">
        <v>0</v>
      </c>
      <c r="R132" s="17">
        <v>0</v>
      </c>
    </row>
    <row r="133" spans="2:18" x14ac:dyDescent="0.3">
      <c r="B133" s="18" t="s">
        <v>254</v>
      </c>
      <c r="C133" s="17">
        <v>0</v>
      </c>
      <c r="D133" s="17">
        <v>0</v>
      </c>
      <c r="E133" s="17">
        <v>0</v>
      </c>
      <c r="F133" s="17"/>
      <c r="G133" s="17">
        <v>0</v>
      </c>
      <c r="H133" s="17">
        <v>0</v>
      </c>
      <c r="I133" s="17">
        <v>0</v>
      </c>
      <c r="J133" s="17">
        <v>0</v>
      </c>
      <c r="K133" s="17">
        <v>0</v>
      </c>
      <c r="L133" s="17">
        <v>0</v>
      </c>
      <c r="M133" s="17"/>
      <c r="N133" s="17">
        <v>0</v>
      </c>
      <c r="O133" s="17">
        <v>0</v>
      </c>
      <c r="P133" s="17">
        <v>0</v>
      </c>
      <c r="Q133" s="17">
        <v>0</v>
      </c>
      <c r="R133" s="17">
        <v>0</v>
      </c>
    </row>
    <row r="134" spans="2:18" x14ac:dyDescent="0.3">
      <c r="B134" s="18" t="s">
        <v>255</v>
      </c>
      <c r="C134" s="17">
        <v>0</v>
      </c>
      <c r="D134" s="17">
        <v>0</v>
      </c>
      <c r="E134" s="17">
        <v>0</v>
      </c>
      <c r="F134" s="17"/>
      <c r="G134" s="17">
        <v>0</v>
      </c>
      <c r="H134" s="17">
        <v>0</v>
      </c>
      <c r="I134" s="17">
        <v>0</v>
      </c>
      <c r="J134" s="17">
        <v>0</v>
      </c>
      <c r="K134" s="17">
        <v>0</v>
      </c>
      <c r="L134" s="17">
        <v>0</v>
      </c>
      <c r="M134" s="17"/>
      <c r="N134" s="17">
        <v>0</v>
      </c>
      <c r="O134" s="17">
        <v>0</v>
      </c>
      <c r="P134" s="17">
        <v>0</v>
      </c>
      <c r="Q134" s="17">
        <v>0</v>
      </c>
      <c r="R134" s="17">
        <v>0</v>
      </c>
    </row>
    <row r="135" spans="2:18" x14ac:dyDescent="0.3">
      <c r="B135" s="18" t="s">
        <v>256</v>
      </c>
      <c r="C135" s="17">
        <v>0</v>
      </c>
      <c r="D135" s="17">
        <v>0</v>
      </c>
      <c r="E135" s="17">
        <v>0</v>
      </c>
      <c r="F135" s="17"/>
      <c r="G135" s="17">
        <v>0</v>
      </c>
      <c r="H135" s="17">
        <v>0</v>
      </c>
      <c r="I135" s="17">
        <v>0</v>
      </c>
      <c r="J135" s="17">
        <v>0</v>
      </c>
      <c r="K135" s="17">
        <v>0</v>
      </c>
      <c r="L135" s="17">
        <v>0</v>
      </c>
      <c r="M135" s="17"/>
      <c r="N135" s="17">
        <v>0</v>
      </c>
      <c r="O135" s="17">
        <v>0</v>
      </c>
      <c r="P135" s="17">
        <v>0</v>
      </c>
      <c r="Q135" s="17">
        <v>0</v>
      </c>
      <c r="R135" s="17">
        <v>0</v>
      </c>
    </row>
    <row r="136" spans="2:18" x14ac:dyDescent="0.3">
      <c r="B136" s="18" t="s">
        <v>257</v>
      </c>
      <c r="C136" s="17">
        <v>0</v>
      </c>
      <c r="D136" s="17">
        <v>0</v>
      </c>
      <c r="E136" s="17">
        <v>0</v>
      </c>
      <c r="F136" s="17"/>
      <c r="G136" s="17">
        <v>0</v>
      </c>
      <c r="H136" s="17">
        <v>0</v>
      </c>
      <c r="I136" s="17">
        <v>0</v>
      </c>
      <c r="J136" s="17">
        <v>0</v>
      </c>
      <c r="K136" s="17">
        <v>0</v>
      </c>
      <c r="L136" s="17">
        <v>0</v>
      </c>
      <c r="M136" s="17"/>
      <c r="N136" s="17">
        <v>0</v>
      </c>
      <c r="O136" s="17">
        <v>0</v>
      </c>
      <c r="P136" s="17">
        <v>0</v>
      </c>
      <c r="Q136" s="17">
        <v>0</v>
      </c>
      <c r="R136" s="17">
        <v>0</v>
      </c>
    </row>
    <row r="137" spans="2:18" x14ac:dyDescent="0.3">
      <c r="B137" s="18" t="s">
        <v>258</v>
      </c>
      <c r="C137" s="17">
        <v>4.4826315330468297E-3</v>
      </c>
      <c r="D137" s="17">
        <v>6.1300319888966497E-3</v>
      </c>
      <c r="E137" s="17">
        <v>2.8723797769295701E-3</v>
      </c>
      <c r="F137" s="17"/>
      <c r="G137" s="17">
        <v>7.4397530807016497E-3</v>
      </c>
      <c r="H137" s="17">
        <v>3.05110949797566E-3</v>
      </c>
      <c r="I137" s="17">
        <v>5.9872123216347696E-3</v>
      </c>
      <c r="J137" s="17">
        <v>0</v>
      </c>
      <c r="K137" s="17">
        <v>1.0182377613200899E-2</v>
      </c>
      <c r="L137" s="17">
        <v>2.2916511711539699E-3</v>
      </c>
      <c r="M137" s="17"/>
      <c r="N137" s="17">
        <v>2.2234661158551101E-3</v>
      </c>
      <c r="O137" s="17">
        <v>4.3990215404817899E-3</v>
      </c>
      <c r="P137" s="17">
        <v>3.49435571118669E-3</v>
      </c>
      <c r="Q137" s="17">
        <v>4.1279476829129899E-3</v>
      </c>
      <c r="R137" s="17">
        <v>0</v>
      </c>
    </row>
    <row r="138" spans="2:18" x14ac:dyDescent="0.3">
      <c r="B138" s="18" t="s">
        <v>259</v>
      </c>
      <c r="C138" s="17">
        <v>0</v>
      </c>
      <c r="D138" s="17">
        <v>0</v>
      </c>
      <c r="E138" s="17">
        <v>0</v>
      </c>
      <c r="F138" s="17"/>
      <c r="G138" s="17">
        <v>0</v>
      </c>
      <c r="H138" s="17">
        <v>0</v>
      </c>
      <c r="I138" s="17">
        <v>0</v>
      </c>
      <c r="J138" s="17">
        <v>0</v>
      </c>
      <c r="K138" s="17">
        <v>0</v>
      </c>
      <c r="L138" s="17">
        <v>0</v>
      </c>
      <c r="M138" s="17"/>
      <c r="N138" s="17">
        <v>0</v>
      </c>
      <c r="O138" s="17">
        <v>0</v>
      </c>
      <c r="P138" s="17">
        <v>0</v>
      </c>
      <c r="Q138" s="17">
        <v>0</v>
      </c>
      <c r="R138" s="17">
        <v>0</v>
      </c>
    </row>
    <row r="139" spans="2:18" x14ac:dyDescent="0.3">
      <c r="B139" s="18" t="s">
        <v>260</v>
      </c>
      <c r="C139" s="17">
        <v>2.4692668963341201E-3</v>
      </c>
      <c r="D139" s="17">
        <v>2.03224117395425E-3</v>
      </c>
      <c r="E139" s="17">
        <v>2.8964377365701698E-3</v>
      </c>
      <c r="F139" s="17"/>
      <c r="G139" s="17">
        <v>0</v>
      </c>
      <c r="H139" s="17">
        <v>2.7887208585388001E-3</v>
      </c>
      <c r="I139" s="17">
        <v>2.9692121228689101E-3</v>
      </c>
      <c r="J139" s="17">
        <v>2.8345315884676999E-3</v>
      </c>
      <c r="K139" s="17">
        <v>7.1356112309896502E-3</v>
      </c>
      <c r="L139" s="17">
        <v>0</v>
      </c>
      <c r="M139" s="17"/>
      <c r="N139" s="17">
        <v>4.6536646397404204E-3</v>
      </c>
      <c r="O139" s="17">
        <v>2.0667306960983301E-3</v>
      </c>
      <c r="P139" s="17">
        <v>1.8620983647241901E-3</v>
      </c>
      <c r="Q139" s="17">
        <v>0</v>
      </c>
      <c r="R139" s="17">
        <v>0</v>
      </c>
    </row>
    <row r="140" spans="2:18" x14ac:dyDescent="0.3">
      <c r="B140" s="18" t="s">
        <v>261</v>
      </c>
      <c r="C140" s="17">
        <v>0</v>
      </c>
      <c r="D140" s="17">
        <v>0</v>
      </c>
      <c r="E140" s="17">
        <v>0</v>
      </c>
      <c r="F140" s="17"/>
      <c r="G140" s="17">
        <v>0</v>
      </c>
      <c r="H140" s="17">
        <v>0</v>
      </c>
      <c r="I140" s="17">
        <v>0</v>
      </c>
      <c r="J140" s="17">
        <v>0</v>
      </c>
      <c r="K140" s="17">
        <v>0</v>
      </c>
      <c r="L140" s="17">
        <v>0</v>
      </c>
      <c r="M140" s="17"/>
      <c r="N140" s="17">
        <v>0</v>
      </c>
      <c r="O140" s="17">
        <v>0</v>
      </c>
      <c r="P140" s="17">
        <v>0</v>
      </c>
      <c r="Q140" s="17">
        <v>0</v>
      </c>
      <c r="R140" s="17">
        <v>0</v>
      </c>
    </row>
    <row r="141" spans="2:18" x14ac:dyDescent="0.3">
      <c r="B141" s="18" t="s">
        <v>262</v>
      </c>
      <c r="C141" s="17">
        <v>0</v>
      </c>
      <c r="D141" s="17">
        <v>0</v>
      </c>
      <c r="E141" s="17">
        <v>0</v>
      </c>
      <c r="F141" s="17"/>
      <c r="G141" s="17">
        <v>0</v>
      </c>
      <c r="H141" s="17">
        <v>0</v>
      </c>
      <c r="I141" s="17">
        <v>0</v>
      </c>
      <c r="J141" s="17">
        <v>0</v>
      </c>
      <c r="K141" s="17">
        <v>0</v>
      </c>
      <c r="L141" s="17">
        <v>0</v>
      </c>
      <c r="M141" s="17"/>
      <c r="N141" s="17">
        <v>0</v>
      </c>
      <c r="O141" s="17">
        <v>0</v>
      </c>
      <c r="P141" s="17">
        <v>0</v>
      </c>
      <c r="Q141" s="17">
        <v>0</v>
      </c>
      <c r="R141" s="17">
        <v>0</v>
      </c>
    </row>
    <row r="142" spans="2:18" x14ac:dyDescent="0.3">
      <c r="B142" s="18" t="s">
        <v>263</v>
      </c>
      <c r="C142" s="17">
        <v>2.5660687476163398E-3</v>
      </c>
      <c r="D142" s="17">
        <v>3.1998588226812702E-3</v>
      </c>
      <c r="E142" s="17">
        <v>1.9465705692838901E-3</v>
      </c>
      <c r="F142" s="17"/>
      <c r="G142" s="17">
        <v>0</v>
      </c>
      <c r="H142" s="17">
        <v>6.0918731619854704E-3</v>
      </c>
      <c r="I142" s="17">
        <v>6.1210478496242096E-3</v>
      </c>
      <c r="J142" s="17">
        <v>2.84530584734414E-3</v>
      </c>
      <c r="K142" s="17">
        <v>0</v>
      </c>
      <c r="L142" s="17">
        <v>0</v>
      </c>
      <c r="M142" s="17"/>
      <c r="N142" s="17">
        <v>0</v>
      </c>
      <c r="O142" s="17">
        <v>0</v>
      </c>
      <c r="P142" s="17">
        <v>7.5173925688925003E-3</v>
      </c>
      <c r="Q142" s="17">
        <v>4.1705827137541304E-3</v>
      </c>
      <c r="R142" s="17">
        <v>0</v>
      </c>
    </row>
    <row r="143" spans="2:18" x14ac:dyDescent="0.3">
      <c r="B143" s="18" t="s">
        <v>264</v>
      </c>
      <c r="C143" s="17">
        <v>4.5329903243377702E-4</v>
      </c>
      <c r="D143" s="17">
        <v>9.1705572751624696E-4</v>
      </c>
      <c r="E143" s="17">
        <v>0</v>
      </c>
      <c r="F143" s="17"/>
      <c r="G143" s="17">
        <v>3.2736323765612699E-3</v>
      </c>
      <c r="H143" s="17">
        <v>0</v>
      </c>
      <c r="I143" s="17">
        <v>0</v>
      </c>
      <c r="J143" s="17">
        <v>0</v>
      </c>
      <c r="K143" s="17">
        <v>0</v>
      </c>
      <c r="L143" s="17">
        <v>0</v>
      </c>
      <c r="M143" s="17"/>
      <c r="N143" s="17">
        <v>0</v>
      </c>
      <c r="O143" s="17">
        <v>0</v>
      </c>
      <c r="P143" s="17">
        <v>0</v>
      </c>
      <c r="Q143" s="17">
        <v>0</v>
      </c>
      <c r="R143" s="17">
        <v>0</v>
      </c>
    </row>
    <row r="144" spans="2:18" x14ac:dyDescent="0.3">
      <c r="B144" s="18" t="s">
        <v>265</v>
      </c>
      <c r="C144" s="17">
        <v>4.4175635225963102E-3</v>
      </c>
      <c r="D144" s="17">
        <v>3.0890368035389102E-3</v>
      </c>
      <c r="E144" s="17">
        <v>5.7161321097388496E-3</v>
      </c>
      <c r="F144" s="17"/>
      <c r="G144" s="17">
        <v>6.8471011712683202E-3</v>
      </c>
      <c r="H144" s="17">
        <v>6.12729843308222E-3</v>
      </c>
      <c r="I144" s="17">
        <v>2.9909168582627601E-3</v>
      </c>
      <c r="J144" s="17">
        <v>8.3698245973501707E-3</v>
      </c>
      <c r="K144" s="17">
        <v>0</v>
      </c>
      <c r="L144" s="17">
        <v>2.3260203847293901E-3</v>
      </c>
      <c r="M144" s="17"/>
      <c r="N144" s="17">
        <v>4.3274001646610204E-3</v>
      </c>
      <c r="O144" s="17">
        <v>2.0595371399767201E-3</v>
      </c>
      <c r="P144" s="17">
        <v>9.2316008991320704E-3</v>
      </c>
      <c r="Q144" s="17">
        <v>4.0313767786720302E-3</v>
      </c>
      <c r="R144" s="17">
        <v>0</v>
      </c>
    </row>
    <row r="145" spans="2:18" x14ac:dyDescent="0.3">
      <c r="B145" s="18" t="s">
        <v>266</v>
      </c>
      <c r="C145" s="17">
        <v>0</v>
      </c>
      <c r="D145" s="17">
        <v>0</v>
      </c>
      <c r="E145" s="17">
        <v>0</v>
      </c>
      <c r="F145" s="17"/>
      <c r="G145" s="17">
        <v>0</v>
      </c>
      <c r="H145" s="17">
        <v>0</v>
      </c>
      <c r="I145" s="17">
        <v>0</v>
      </c>
      <c r="J145" s="17">
        <v>0</v>
      </c>
      <c r="K145" s="17">
        <v>0</v>
      </c>
      <c r="L145" s="17">
        <v>0</v>
      </c>
      <c r="M145" s="17"/>
      <c r="N145" s="17">
        <v>0</v>
      </c>
      <c r="O145" s="17">
        <v>0</v>
      </c>
      <c r="P145" s="17">
        <v>0</v>
      </c>
      <c r="Q145" s="17">
        <v>0</v>
      </c>
      <c r="R145" s="17">
        <v>0</v>
      </c>
    </row>
    <row r="146" spans="2:18" x14ac:dyDescent="0.3">
      <c r="B146" s="18" t="s">
        <v>267</v>
      </c>
      <c r="C146" s="17">
        <v>9.94147911844567E-4</v>
      </c>
      <c r="D146" s="17">
        <v>0</v>
      </c>
      <c r="E146" s="17">
        <v>1.9658778972306799E-3</v>
      </c>
      <c r="F146" s="17"/>
      <c r="G146" s="17">
        <v>3.3639521025590402E-3</v>
      </c>
      <c r="H146" s="17">
        <v>0</v>
      </c>
      <c r="I146" s="17">
        <v>3.1033536846455899E-3</v>
      </c>
      <c r="J146" s="17">
        <v>0</v>
      </c>
      <c r="K146" s="17">
        <v>0</v>
      </c>
      <c r="L146" s="17">
        <v>0</v>
      </c>
      <c r="M146" s="17"/>
      <c r="N146" s="17">
        <v>0</v>
      </c>
      <c r="O146" s="17">
        <v>0</v>
      </c>
      <c r="P146" s="17">
        <v>1.946223301741E-3</v>
      </c>
      <c r="Q146" s="17">
        <v>0</v>
      </c>
      <c r="R146" s="17">
        <v>0</v>
      </c>
    </row>
    <row r="147" spans="2:18" x14ac:dyDescent="0.3">
      <c r="B147" s="18" t="s">
        <v>268</v>
      </c>
      <c r="C147" s="17">
        <v>0</v>
      </c>
      <c r="D147" s="17">
        <v>0</v>
      </c>
      <c r="E147" s="17">
        <v>0</v>
      </c>
      <c r="F147" s="17"/>
      <c r="G147" s="17">
        <v>0</v>
      </c>
      <c r="H147" s="17">
        <v>0</v>
      </c>
      <c r="I147" s="17">
        <v>0</v>
      </c>
      <c r="J147" s="17">
        <v>0</v>
      </c>
      <c r="K147" s="17">
        <v>0</v>
      </c>
      <c r="L147" s="17">
        <v>0</v>
      </c>
      <c r="M147" s="17"/>
      <c r="N147" s="17">
        <v>0</v>
      </c>
      <c r="O147" s="17">
        <v>0</v>
      </c>
      <c r="P147" s="17">
        <v>0</v>
      </c>
      <c r="Q147" s="17">
        <v>0</v>
      </c>
      <c r="R147" s="17">
        <v>0</v>
      </c>
    </row>
    <row r="148" spans="2:18" x14ac:dyDescent="0.3">
      <c r="B148" s="18" t="s">
        <v>269</v>
      </c>
      <c r="C148" s="17">
        <v>0</v>
      </c>
      <c r="D148" s="17">
        <v>0</v>
      </c>
      <c r="E148" s="17">
        <v>0</v>
      </c>
      <c r="F148" s="17"/>
      <c r="G148" s="17">
        <v>0</v>
      </c>
      <c r="H148" s="17">
        <v>0</v>
      </c>
      <c r="I148" s="17">
        <v>0</v>
      </c>
      <c r="J148" s="17">
        <v>0</v>
      </c>
      <c r="K148" s="17">
        <v>0</v>
      </c>
      <c r="L148" s="17">
        <v>0</v>
      </c>
      <c r="M148" s="17"/>
      <c r="N148" s="17">
        <v>0</v>
      </c>
      <c r="O148" s="17">
        <v>0</v>
      </c>
      <c r="P148" s="17">
        <v>0</v>
      </c>
      <c r="Q148" s="17">
        <v>0</v>
      </c>
      <c r="R148" s="17">
        <v>0</v>
      </c>
    </row>
    <row r="149" spans="2:18" x14ac:dyDescent="0.3">
      <c r="B149" s="18" t="s">
        <v>270</v>
      </c>
      <c r="C149" s="17">
        <v>0</v>
      </c>
      <c r="D149" s="17">
        <v>0</v>
      </c>
      <c r="E149" s="17">
        <v>0</v>
      </c>
      <c r="F149" s="17"/>
      <c r="G149" s="17">
        <v>0</v>
      </c>
      <c r="H149" s="17">
        <v>0</v>
      </c>
      <c r="I149" s="17">
        <v>0</v>
      </c>
      <c r="J149" s="17">
        <v>0</v>
      </c>
      <c r="K149" s="17">
        <v>0</v>
      </c>
      <c r="L149" s="17">
        <v>0</v>
      </c>
      <c r="M149" s="17"/>
      <c r="N149" s="17">
        <v>0</v>
      </c>
      <c r="O149" s="17">
        <v>0</v>
      </c>
      <c r="P149" s="17">
        <v>0</v>
      </c>
      <c r="Q149" s="17">
        <v>0</v>
      </c>
      <c r="R149" s="17">
        <v>0</v>
      </c>
    </row>
    <row r="150" spans="2:18" x14ac:dyDescent="0.3">
      <c r="B150" s="18" t="s">
        <v>271</v>
      </c>
      <c r="C150" s="17">
        <v>4.8296581395829098E-4</v>
      </c>
      <c r="D150" s="17">
        <v>9.7707370674721605E-4</v>
      </c>
      <c r="E150" s="17">
        <v>0</v>
      </c>
      <c r="F150" s="17"/>
      <c r="G150" s="17">
        <v>0</v>
      </c>
      <c r="H150" s="17">
        <v>0</v>
      </c>
      <c r="I150" s="17">
        <v>0</v>
      </c>
      <c r="J150" s="17">
        <v>0</v>
      </c>
      <c r="K150" s="17">
        <v>0</v>
      </c>
      <c r="L150" s="17">
        <v>2.3070704126451798E-3</v>
      </c>
      <c r="M150" s="17"/>
      <c r="N150" s="17">
        <v>0</v>
      </c>
      <c r="O150" s="17">
        <v>0</v>
      </c>
      <c r="P150" s="17">
        <v>0</v>
      </c>
      <c r="Q150" s="17">
        <v>0</v>
      </c>
      <c r="R150" s="17">
        <v>0</v>
      </c>
    </row>
    <row r="151" spans="2:18" x14ac:dyDescent="0.3">
      <c r="B151" s="18" t="s">
        <v>272</v>
      </c>
      <c r="C151" s="17">
        <v>0</v>
      </c>
      <c r="D151" s="17">
        <v>0</v>
      </c>
      <c r="E151" s="17">
        <v>0</v>
      </c>
      <c r="F151" s="17"/>
      <c r="G151" s="17">
        <v>0</v>
      </c>
      <c r="H151" s="17">
        <v>0</v>
      </c>
      <c r="I151" s="17">
        <v>0</v>
      </c>
      <c r="J151" s="17">
        <v>0</v>
      </c>
      <c r="K151" s="17">
        <v>0</v>
      </c>
      <c r="L151" s="17">
        <v>0</v>
      </c>
      <c r="M151" s="17"/>
      <c r="N151" s="17">
        <v>0</v>
      </c>
      <c r="O151" s="17">
        <v>0</v>
      </c>
      <c r="P151" s="17">
        <v>0</v>
      </c>
      <c r="Q151" s="17">
        <v>0</v>
      </c>
      <c r="R151" s="17">
        <v>0</v>
      </c>
    </row>
    <row r="152" spans="2:18" x14ac:dyDescent="0.3">
      <c r="B152" s="18" t="s">
        <v>273</v>
      </c>
      <c r="C152" s="17">
        <v>0</v>
      </c>
      <c r="D152" s="17">
        <v>0</v>
      </c>
      <c r="E152" s="17">
        <v>0</v>
      </c>
      <c r="F152" s="17"/>
      <c r="G152" s="17">
        <v>0</v>
      </c>
      <c r="H152" s="17">
        <v>0</v>
      </c>
      <c r="I152" s="17">
        <v>0</v>
      </c>
      <c r="J152" s="17">
        <v>0</v>
      </c>
      <c r="K152" s="17">
        <v>0</v>
      </c>
      <c r="L152" s="17">
        <v>0</v>
      </c>
      <c r="M152" s="17"/>
      <c r="N152" s="17">
        <v>0</v>
      </c>
      <c r="O152" s="17">
        <v>0</v>
      </c>
      <c r="P152" s="17">
        <v>0</v>
      </c>
      <c r="Q152" s="17">
        <v>0</v>
      </c>
      <c r="R152" s="17">
        <v>0</v>
      </c>
    </row>
    <row r="153" spans="2:18" x14ac:dyDescent="0.3">
      <c r="B153" s="18" t="s">
        <v>274</v>
      </c>
      <c r="C153" s="17">
        <v>0</v>
      </c>
      <c r="D153" s="17">
        <v>0</v>
      </c>
      <c r="E153" s="17">
        <v>0</v>
      </c>
      <c r="F153" s="17"/>
      <c r="G153" s="17">
        <v>0</v>
      </c>
      <c r="H153" s="17">
        <v>0</v>
      </c>
      <c r="I153" s="17">
        <v>0</v>
      </c>
      <c r="J153" s="17">
        <v>0</v>
      </c>
      <c r="K153" s="17">
        <v>0</v>
      </c>
      <c r="L153" s="17">
        <v>0</v>
      </c>
      <c r="M153" s="17"/>
      <c r="N153" s="17">
        <v>0</v>
      </c>
      <c r="O153" s="17">
        <v>0</v>
      </c>
      <c r="P153" s="17">
        <v>0</v>
      </c>
      <c r="Q153" s="17">
        <v>0</v>
      </c>
      <c r="R153" s="17">
        <v>0</v>
      </c>
    </row>
    <row r="154" spans="2:18" x14ac:dyDescent="0.3">
      <c r="B154" s="18" t="s">
        <v>275</v>
      </c>
      <c r="C154" s="17">
        <v>1.47036639815427E-3</v>
      </c>
      <c r="D154" s="17">
        <v>1.95837849626543E-3</v>
      </c>
      <c r="E154" s="17">
        <v>9.9335891937183101E-4</v>
      </c>
      <c r="F154" s="17"/>
      <c r="G154" s="17">
        <v>0</v>
      </c>
      <c r="H154" s="17">
        <v>0</v>
      </c>
      <c r="I154" s="17">
        <v>2.8949693006394901E-3</v>
      </c>
      <c r="J154" s="17">
        <v>0</v>
      </c>
      <c r="K154" s="17">
        <v>6.9435920632087804E-3</v>
      </c>
      <c r="L154" s="17">
        <v>0</v>
      </c>
      <c r="M154" s="17"/>
      <c r="N154" s="17">
        <v>2.231696794339E-3</v>
      </c>
      <c r="O154" s="17">
        <v>2.1046058706916701E-3</v>
      </c>
      <c r="P154" s="17">
        <v>0</v>
      </c>
      <c r="Q154" s="17">
        <v>3.9881835506152697E-3</v>
      </c>
      <c r="R154" s="17">
        <v>0</v>
      </c>
    </row>
    <row r="155" spans="2:18" x14ac:dyDescent="0.3">
      <c r="B155" s="18" t="s">
        <v>276</v>
      </c>
      <c r="C155" s="17">
        <v>4.9093631816069904E-4</v>
      </c>
      <c r="D155" s="17">
        <v>0</v>
      </c>
      <c r="E155" s="17">
        <v>9.7080207615104195E-4</v>
      </c>
      <c r="F155" s="17"/>
      <c r="G155" s="17">
        <v>0</v>
      </c>
      <c r="H155" s="17">
        <v>0</v>
      </c>
      <c r="I155" s="17">
        <v>0</v>
      </c>
      <c r="J155" s="17">
        <v>2.8751814276960102E-3</v>
      </c>
      <c r="K155" s="17">
        <v>0</v>
      </c>
      <c r="L155" s="17">
        <v>0</v>
      </c>
      <c r="M155" s="17"/>
      <c r="N155" s="17">
        <v>0</v>
      </c>
      <c r="O155" s="17">
        <v>2.0963695510211001E-3</v>
      </c>
      <c r="P155" s="17">
        <v>0</v>
      </c>
      <c r="Q155" s="17">
        <v>0</v>
      </c>
      <c r="R155" s="17">
        <v>0</v>
      </c>
    </row>
    <row r="156" spans="2:18" x14ac:dyDescent="0.3">
      <c r="B156" s="18" t="s">
        <v>277</v>
      </c>
      <c r="C156" s="17">
        <v>4.6611089733471803E-4</v>
      </c>
      <c r="D156" s="17">
        <v>0</v>
      </c>
      <c r="E156" s="17">
        <v>9.2171104501796296E-4</v>
      </c>
      <c r="F156" s="17"/>
      <c r="G156" s="17">
        <v>0</v>
      </c>
      <c r="H156" s="17">
        <v>2.7351890136105401E-3</v>
      </c>
      <c r="I156" s="17">
        <v>0</v>
      </c>
      <c r="J156" s="17">
        <v>0</v>
      </c>
      <c r="K156" s="17">
        <v>0</v>
      </c>
      <c r="L156" s="17">
        <v>0</v>
      </c>
      <c r="M156" s="17"/>
      <c r="N156" s="17">
        <v>0</v>
      </c>
      <c r="O156" s="17">
        <v>0</v>
      </c>
      <c r="P156" s="17">
        <v>0</v>
      </c>
      <c r="Q156" s="17">
        <v>0</v>
      </c>
      <c r="R156" s="17">
        <v>2.6769306154754799E-2</v>
      </c>
    </row>
    <row r="157" spans="2:18" x14ac:dyDescent="0.3">
      <c r="B157" s="18" t="s">
        <v>278</v>
      </c>
      <c r="C157" s="17">
        <v>0</v>
      </c>
      <c r="D157" s="17">
        <v>0</v>
      </c>
      <c r="E157" s="17">
        <v>0</v>
      </c>
      <c r="F157" s="17"/>
      <c r="G157" s="17">
        <v>0</v>
      </c>
      <c r="H157" s="17">
        <v>0</v>
      </c>
      <c r="I157" s="17">
        <v>0</v>
      </c>
      <c r="J157" s="17">
        <v>0</v>
      </c>
      <c r="K157" s="17">
        <v>0</v>
      </c>
      <c r="L157" s="17">
        <v>0</v>
      </c>
      <c r="M157" s="17"/>
      <c r="N157" s="17">
        <v>0</v>
      </c>
      <c r="O157" s="17">
        <v>0</v>
      </c>
      <c r="P157" s="17">
        <v>0</v>
      </c>
      <c r="Q157" s="17">
        <v>0</v>
      </c>
      <c r="R157" s="17">
        <v>0</v>
      </c>
    </row>
    <row r="158" spans="2:18" x14ac:dyDescent="0.3">
      <c r="B158" s="18" t="s">
        <v>279</v>
      </c>
      <c r="C158" s="17">
        <v>4.9915053476569902E-3</v>
      </c>
      <c r="D158" s="17">
        <v>6.1186110542872296E-3</v>
      </c>
      <c r="E158" s="17">
        <v>3.8898157511860999E-3</v>
      </c>
      <c r="F158" s="17"/>
      <c r="G158" s="17">
        <v>3.6405090135845598E-3</v>
      </c>
      <c r="H158" s="17">
        <v>6.0936175525402496E-3</v>
      </c>
      <c r="I158" s="17">
        <v>9.2563688631479308E-3</v>
      </c>
      <c r="J158" s="17">
        <v>5.2781272753804004E-3</v>
      </c>
      <c r="K158" s="17">
        <v>3.11947820181696E-3</v>
      </c>
      <c r="L158" s="17">
        <v>2.5446377759525498E-3</v>
      </c>
      <c r="M158" s="17"/>
      <c r="N158" s="17">
        <v>2.5046566539249399E-3</v>
      </c>
      <c r="O158" s="17">
        <v>4.1535606313663201E-3</v>
      </c>
      <c r="P158" s="17">
        <v>5.25666668379241E-3</v>
      </c>
      <c r="Q158" s="17">
        <v>4.3922664470542397E-3</v>
      </c>
      <c r="R158" s="17">
        <v>0</v>
      </c>
    </row>
    <row r="159" spans="2:18" x14ac:dyDescent="0.3">
      <c r="B159" s="18" t="s">
        <v>280</v>
      </c>
      <c r="C159" s="17">
        <v>0</v>
      </c>
      <c r="D159" s="17">
        <v>0</v>
      </c>
      <c r="E159" s="17">
        <v>0</v>
      </c>
      <c r="F159" s="17"/>
      <c r="G159" s="17">
        <v>0</v>
      </c>
      <c r="H159" s="17">
        <v>0</v>
      </c>
      <c r="I159" s="17">
        <v>0</v>
      </c>
      <c r="J159" s="17">
        <v>0</v>
      </c>
      <c r="K159" s="17">
        <v>0</v>
      </c>
      <c r="L159" s="17">
        <v>0</v>
      </c>
      <c r="M159" s="17"/>
      <c r="N159" s="17">
        <v>0</v>
      </c>
      <c r="O159" s="17">
        <v>0</v>
      </c>
      <c r="P159" s="17">
        <v>0</v>
      </c>
      <c r="Q159" s="17">
        <v>0</v>
      </c>
      <c r="R159" s="17">
        <v>0</v>
      </c>
    </row>
    <row r="160" spans="2:18" x14ac:dyDescent="0.3">
      <c r="B160" s="18" t="s">
        <v>281</v>
      </c>
      <c r="C160" s="17">
        <v>0</v>
      </c>
      <c r="D160" s="17">
        <v>0</v>
      </c>
      <c r="E160" s="17">
        <v>0</v>
      </c>
      <c r="F160" s="17"/>
      <c r="G160" s="17">
        <v>0</v>
      </c>
      <c r="H160" s="17">
        <v>0</v>
      </c>
      <c r="I160" s="17">
        <v>0</v>
      </c>
      <c r="J160" s="17">
        <v>0</v>
      </c>
      <c r="K160" s="17">
        <v>0</v>
      </c>
      <c r="L160" s="17">
        <v>0</v>
      </c>
      <c r="M160" s="17"/>
      <c r="N160" s="17">
        <v>0</v>
      </c>
      <c r="O160" s="17">
        <v>0</v>
      </c>
      <c r="P160" s="17">
        <v>0</v>
      </c>
      <c r="Q160" s="17">
        <v>0</v>
      </c>
      <c r="R160" s="17">
        <v>0</v>
      </c>
    </row>
    <row r="161" spans="2:18" x14ac:dyDescent="0.3">
      <c r="B161" s="18" t="s">
        <v>282</v>
      </c>
      <c r="C161" s="17">
        <v>0</v>
      </c>
      <c r="D161" s="17">
        <v>0</v>
      </c>
      <c r="E161" s="17">
        <v>0</v>
      </c>
      <c r="F161" s="17"/>
      <c r="G161" s="17">
        <v>0</v>
      </c>
      <c r="H161" s="17">
        <v>0</v>
      </c>
      <c r="I161" s="17">
        <v>0</v>
      </c>
      <c r="J161" s="17">
        <v>0</v>
      </c>
      <c r="K161" s="17">
        <v>0</v>
      </c>
      <c r="L161" s="17">
        <v>0</v>
      </c>
      <c r="M161" s="17"/>
      <c r="N161" s="17">
        <v>0</v>
      </c>
      <c r="O161" s="17">
        <v>0</v>
      </c>
      <c r="P161" s="17">
        <v>0</v>
      </c>
      <c r="Q161" s="17">
        <v>0</v>
      </c>
      <c r="R161" s="17">
        <v>0</v>
      </c>
    </row>
    <row r="162" spans="2:18" ht="28.8" x14ac:dyDescent="0.3">
      <c r="B162" s="18" t="s">
        <v>283</v>
      </c>
      <c r="C162" s="17">
        <v>0</v>
      </c>
      <c r="D162" s="17">
        <v>0</v>
      </c>
      <c r="E162" s="17">
        <v>0</v>
      </c>
      <c r="F162" s="17"/>
      <c r="G162" s="17">
        <v>0</v>
      </c>
      <c r="H162" s="17">
        <v>0</v>
      </c>
      <c r="I162" s="17">
        <v>0</v>
      </c>
      <c r="J162" s="17">
        <v>0</v>
      </c>
      <c r="K162" s="17">
        <v>0</v>
      </c>
      <c r="L162" s="17">
        <v>0</v>
      </c>
      <c r="M162" s="17"/>
      <c r="N162" s="17">
        <v>0</v>
      </c>
      <c r="O162" s="17">
        <v>0</v>
      </c>
      <c r="P162" s="17">
        <v>0</v>
      </c>
      <c r="Q162" s="17">
        <v>0</v>
      </c>
      <c r="R162" s="17">
        <v>0</v>
      </c>
    </row>
    <row r="163" spans="2:18" x14ac:dyDescent="0.3">
      <c r="B163" s="18" t="s">
        <v>284</v>
      </c>
      <c r="C163" s="17">
        <v>0</v>
      </c>
      <c r="D163" s="17">
        <v>0</v>
      </c>
      <c r="E163" s="17">
        <v>0</v>
      </c>
      <c r="F163" s="17"/>
      <c r="G163" s="17">
        <v>0</v>
      </c>
      <c r="H163" s="17">
        <v>0</v>
      </c>
      <c r="I163" s="17">
        <v>0</v>
      </c>
      <c r="J163" s="17">
        <v>0</v>
      </c>
      <c r="K163" s="17">
        <v>0</v>
      </c>
      <c r="L163" s="17">
        <v>0</v>
      </c>
      <c r="M163" s="17"/>
      <c r="N163" s="17">
        <v>0</v>
      </c>
      <c r="O163" s="17">
        <v>0</v>
      </c>
      <c r="P163" s="17">
        <v>0</v>
      </c>
      <c r="Q163" s="17">
        <v>0</v>
      </c>
      <c r="R163" s="17">
        <v>0</v>
      </c>
    </row>
    <row r="164" spans="2:18" x14ac:dyDescent="0.3">
      <c r="B164" s="18" t="s">
        <v>285</v>
      </c>
      <c r="C164" s="17">
        <v>0</v>
      </c>
      <c r="D164" s="17">
        <v>0</v>
      </c>
      <c r="E164" s="17">
        <v>0</v>
      </c>
      <c r="F164" s="17"/>
      <c r="G164" s="17">
        <v>0</v>
      </c>
      <c r="H164" s="17">
        <v>0</v>
      </c>
      <c r="I164" s="17">
        <v>0</v>
      </c>
      <c r="J164" s="17">
        <v>0</v>
      </c>
      <c r="K164" s="17">
        <v>0</v>
      </c>
      <c r="L164" s="17">
        <v>0</v>
      </c>
      <c r="M164" s="17"/>
      <c r="N164" s="17">
        <v>0</v>
      </c>
      <c r="O164" s="17">
        <v>0</v>
      </c>
      <c r="P164" s="17">
        <v>0</v>
      </c>
      <c r="Q164" s="17">
        <v>0</v>
      </c>
      <c r="R164" s="17">
        <v>0</v>
      </c>
    </row>
    <row r="165" spans="2:18" x14ac:dyDescent="0.3">
      <c r="B165" s="18" t="s">
        <v>286</v>
      </c>
      <c r="C165" s="17">
        <v>0</v>
      </c>
      <c r="D165" s="17">
        <v>0</v>
      </c>
      <c r="E165" s="17">
        <v>0</v>
      </c>
      <c r="F165" s="17"/>
      <c r="G165" s="17">
        <v>0</v>
      </c>
      <c r="H165" s="17">
        <v>0</v>
      </c>
      <c r="I165" s="17">
        <v>0</v>
      </c>
      <c r="J165" s="17">
        <v>0</v>
      </c>
      <c r="K165" s="17">
        <v>0</v>
      </c>
      <c r="L165" s="17">
        <v>0</v>
      </c>
      <c r="M165" s="17"/>
      <c r="N165" s="17">
        <v>0</v>
      </c>
      <c r="O165" s="17">
        <v>0</v>
      </c>
      <c r="P165" s="17">
        <v>0</v>
      </c>
      <c r="Q165" s="17">
        <v>0</v>
      </c>
      <c r="R165" s="17">
        <v>0</v>
      </c>
    </row>
    <row r="166" spans="2:18" x14ac:dyDescent="0.3">
      <c r="B166" s="18" t="s">
        <v>287</v>
      </c>
      <c r="C166" s="17">
        <v>2.0054210164555399E-3</v>
      </c>
      <c r="D166" s="17">
        <v>9.4726799691550198E-4</v>
      </c>
      <c r="E166" s="17">
        <v>3.0397128013732299E-3</v>
      </c>
      <c r="F166" s="17"/>
      <c r="G166" s="17">
        <v>3.5159270272549599E-3</v>
      </c>
      <c r="H166" s="17">
        <v>0</v>
      </c>
      <c r="I166" s="17">
        <v>0</v>
      </c>
      <c r="J166" s="17">
        <v>2.7422182872163E-3</v>
      </c>
      <c r="K166" s="17">
        <v>0</v>
      </c>
      <c r="L166" s="17">
        <v>5.0173429300464801E-3</v>
      </c>
      <c r="M166" s="17"/>
      <c r="N166" s="17">
        <v>2.4870211283304399E-3</v>
      </c>
      <c r="O166" s="17">
        <v>2.2239718671660598E-3</v>
      </c>
      <c r="P166" s="17">
        <v>1.79337866246763E-3</v>
      </c>
      <c r="Q166" s="17">
        <v>0</v>
      </c>
      <c r="R166" s="17">
        <v>0</v>
      </c>
    </row>
    <row r="167" spans="2:18" x14ac:dyDescent="0.3">
      <c r="B167" s="18" t="s">
        <v>288</v>
      </c>
      <c r="C167" s="17">
        <v>0</v>
      </c>
      <c r="D167" s="17">
        <v>0</v>
      </c>
      <c r="E167" s="17">
        <v>0</v>
      </c>
      <c r="F167" s="17"/>
      <c r="G167" s="17">
        <v>0</v>
      </c>
      <c r="H167" s="17">
        <v>0</v>
      </c>
      <c r="I167" s="17">
        <v>0</v>
      </c>
      <c r="J167" s="17">
        <v>0</v>
      </c>
      <c r="K167" s="17">
        <v>0</v>
      </c>
      <c r="L167" s="17">
        <v>0</v>
      </c>
      <c r="M167" s="17"/>
      <c r="N167" s="17">
        <v>0</v>
      </c>
      <c r="O167" s="17">
        <v>0</v>
      </c>
      <c r="P167" s="17">
        <v>0</v>
      </c>
      <c r="Q167" s="17">
        <v>0</v>
      </c>
      <c r="R167" s="17">
        <v>0</v>
      </c>
    </row>
    <row r="168" spans="2:18" x14ac:dyDescent="0.3">
      <c r="B168" s="18" t="s">
        <v>289</v>
      </c>
      <c r="C168" s="17">
        <v>0</v>
      </c>
      <c r="D168" s="17">
        <v>0</v>
      </c>
      <c r="E168" s="17">
        <v>0</v>
      </c>
      <c r="F168" s="17"/>
      <c r="G168" s="17">
        <v>0</v>
      </c>
      <c r="H168" s="17">
        <v>0</v>
      </c>
      <c r="I168" s="17">
        <v>0</v>
      </c>
      <c r="J168" s="17">
        <v>0</v>
      </c>
      <c r="K168" s="17">
        <v>0</v>
      </c>
      <c r="L168" s="17">
        <v>0</v>
      </c>
      <c r="M168" s="17"/>
      <c r="N168" s="17">
        <v>0</v>
      </c>
      <c r="O168" s="17">
        <v>0</v>
      </c>
      <c r="P168" s="17">
        <v>0</v>
      </c>
      <c r="Q168" s="17">
        <v>0</v>
      </c>
      <c r="R168" s="17">
        <v>0</v>
      </c>
    </row>
    <row r="169" spans="2:18" x14ac:dyDescent="0.3">
      <c r="B169" s="18" t="s">
        <v>290</v>
      </c>
      <c r="C169" s="17">
        <v>0</v>
      </c>
      <c r="D169" s="17">
        <v>0</v>
      </c>
      <c r="E169" s="17">
        <v>0</v>
      </c>
      <c r="F169" s="17"/>
      <c r="G169" s="17">
        <v>0</v>
      </c>
      <c r="H169" s="17">
        <v>0</v>
      </c>
      <c r="I169" s="17">
        <v>0</v>
      </c>
      <c r="J169" s="17">
        <v>0</v>
      </c>
      <c r="K169" s="17">
        <v>0</v>
      </c>
      <c r="L169" s="17">
        <v>0</v>
      </c>
      <c r="M169" s="17"/>
      <c r="N169" s="17">
        <v>0</v>
      </c>
      <c r="O169" s="17">
        <v>0</v>
      </c>
      <c r="P169" s="17">
        <v>0</v>
      </c>
      <c r="Q169" s="17">
        <v>0</v>
      </c>
      <c r="R169" s="17">
        <v>0</v>
      </c>
    </row>
    <row r="170" spans="2:18" x14ac:dyDescent="0.3">
      <c r="B170" s="18" t="s">
        <v>291</v>
      </c>
      <c r="C170" s="17">
        <v>0</v>
      </c>
      <c r="D170" s="17">
        <v>0</v>
      </c>
      <c r="E170" s="17">
        <v>0</v>
      </c>
      <c r="F170" s="17"/>
      <c r="G170" s="17">
        <v>0</v>
      </c>
      <c r="H170" s="17">
        <v>0</v>
      </c>
      <c r="I170" s="17">
        <v>0</v>
      </c>
      <c r="J170" s="17">
        <v>0</v>
      </c>
      <c r="K170" s="17">
        <v>0</v>
      </c>
      <c r="L170" s="17">
        <v>0</v>
      </c>
      <c r="M170" s="17"/>
      <c r="N170" s="17">
        <v>0</v>
      </c>
      <c r="O170" s="17">
        <v>0</v>
      </c>
      <c r="P170" s="17">
        <v>0</v>
      </c>
      <c r="Q170" s="17">
        <v>0</v>
      </c>
      <c r="R170" s="17">
        <v>0</v>
      </c>
    </row>
    <row r="171" spans="2:18" x14ac:dyDescent="0.3">
      <c r="B171" s="18" t="s">
        <v>292</v>
      </c>
      <c r="C171" s="17">
        <v>1.8986350295289399E-3</v>
      </c>
      <c r="D171" s="17">
        <v>1.94111060075501E-3</v>
      </c>
      <c r="E171" s="17">
        <v>1.85711727777891E-3</v>
      </c>
      <c r="F171" s="17"/>
      <c r="G171" s="17">
        <v>6.9318626502904599E-3</v>
      </c>
      <c r="H171" s="17">
        <v>0</v>
      </c>
      <c r="I171" s="17">
        <v>2.7802945657163401E-3</v>
      </c>
      <c r="J171" s="17">
        <v>0</v>
      </c>
      <c r="K171" s="17">
        <v>3.30621033994775E-3</v>
      </c>
      <c r="L171" s="17">
        <v>0</v>
      </c>
      <c r="M171" s="17"/>
      <c r="N171" s="17">
        <v>0</v>
      </c>
      <c r="O171" s="17">
        <v>3.9765537779850096E-3</v>
      </c>
      <c r="P171" s="17">
        <v>1.8198940411144999E-3</v>
      </c>
      <c r="Q171" s="17">
        <v>3.7579363610755201E-3</v>
      </c>
      <c r="R171" s="17">
        <v>0</v>
      </c>
    </row>
    <row r="172" spans="2:18" x14ac:dyDescent="0.3">
      <c r="B172" s="18" t="s">
        <v>293</v>
      </c>
      <c r="C172" s="17">
        <v>0</v>
      </c>
      <c r="D172" s="17">
        <v>0</v>
      </c>
      <c r="E172" s="17">
        <v>0</v>
      </c>
      <c r="F172" s="17"/>
      <c r="G172" s="17">
        <v>0</v>
      </c>
      <c r="H172" s="17">
        <v>0</v>
      </c>
      <c r="I172" s="17">
        <v>0</v>
      </c>
      <c r="J172" s="17">
        <v>0</v>
      </c>
      <c r="K172" s="17">
        <v>0</v>
      </c>
      <c r="L172" s="17">
        <v>0</v>
      </c>
      <c r="M172" s="17"/>
      <c r="N172" s="17">
        <v>0</v>
      </c>
      <c r="O172" s="17">
        <v>0</v>
      </c>
      <c r="P172" s="17">
        <v>0</v>
      </c>
      <c r="Q172" s="17">
        <v>0</v>
      </c>
      <c r="R172" s="17">
        <v>0</v>
      </c>
    </row>
    <row r="173" spans="2:18" x14ac:dyDescent="0.3">
      <c r="B173" s="18" t="s">
        <v>294</v>
      </c>
      <c r="C173" s="17">
        <v>0</v>
      </c>
      <c r="D173" s="17">
        <v>0</v>
      </c>
      <c r="E173" s="17">
        <v>0</v>
      </c>
      <c r="F173" s="17"/>
      <c r="G173" s="17">
        <v>0</v>
      </c>
      <c r="H173" s="17">
        <v>0</v>
      </c>
      <c r="I173" s="17">
        <v>0</v>
      </c>
      <c r="J173" s="17">
        <v>0</v>
      </c>
      <c r="K173" s="17">
        <v>0</v>
      </c>
      <c r="L173" s="17">
        <v>0</v>
      </c>
      <c r="M173" s="17"/>
      <c r="N173" s="17">
        <v>0</v>
      </c>
      <c r="O173" s="17">
        <v>0</v>
      </c>
      <c r="P173" s="17">
        <v>0</v>
      </c>
      <c r="Q173" s="17">
        <v>0</v>
      </c>
      <c r="R173" s="17">
        <v>0</v>
      </c>
    </row>
    <row r="174" spans="2:18" x14ac:dyDescent="0.3">
      <c r="B174" s="18" t="s">
        <v>295</v>
      </c>
      <c r="C174" s="17">
        <v>0</v>
      </c>
      <c r="D174" s="17">
        <v>0</v>
      </c>
      <c r="E174" s="17">
        <v>0</v>
      </c>
      <c r="F174" s="17"/>
      <c r="G174" s="17">
        <v>0</v>
      </c>
      <c r="H174" s="17">
        <v>0</v>
      </c>
      <c r="I174" s="17">
        <v>0</v>
      </c>
      <c r="J174" s="17">
        <v>0</v>
      </c>
      <c r="K174" s="17">
        <v>0</v>
      </c>
      <c r="L174" s="17">
        <v>0</v>
      </c>
      <c r="M174" s="17"/>
      <c r="N174" s="17">
        <v>0</v>
      </c>
      <c r="O174" s="17">
        <v>0</v>
      </c>
      <c r="P174" s="17">
        <v>0</v>
      </c>
      <c r="Q174" s="17">
        <v>0</v>
      </c>
      <c r="R174" s="17">
        <v>0</v>
      </c>
    </row>
    <row r="175" spans="2:18" x14ac:dyDescent="0.3">
      <c r="B175" s="18" t="s">
        <v>296</v>
      </c>
      <c r="C175" s="17">
        <v>0</v>
      </c>
      <c r="D175" s="17">
        <v>0</v>
      </c>
      <c r="E175" s="17">
        <v>0</v>
      </c>
      <c r="F175" s="17"/>
      <c r="G175" s="17">
        <v>0</v>
      </c>
      <c r="H175" s="17">
        <v>0</v>
      </c>
      <c r="I175" s="17">
        <v>0</v>
      </c>
      <c r="J175" s="17">
        <v>0</v>
      </c>
      <c r="K175" s="17">
        <v>0</v>
      </c>
      <c r="L175" s="17">
        <v>0</v>
      </c>
      <c r="M175" s="17"/>
      <c r="N175" s="17">
        <v>0</v>
      </c>
      <c r="O175" s="17">
        <v>0</v>
      </c>
      <c r="P175" s="17">
        <v>0</v>
      </c>
      <c r="Q175" s="17">
        <v>0</v>
      </c>
      <c r="R175" s="17">
        <v>0</v>
      </c>
    </row>
    <row r="176" spans="2:18" x14ac:dyDescent="0.3">
      <c r="B176" s="18" t="s">
        <v>297</v>
      </c>
      <c r="C176" s="17">
        <v>0</v>
      </c>
      <c r="D176" s="17">
        <v>0</v>
      </c>
      <c r="E176" s="17">
        <v>0</v>
      </c>
      <c r="F176" s="17"/>
      <c r="G176" s="17">
        <v>0</v>
      </c>
      <c r="H176" s="17">
        <v>0</v>
      </c>
      <c r="I176" s="17">
        <v>0</v>
      </c>
      <c r="J176" s="17">
        <v>0</v>
      </c>
      <c r="K176" s="17">
        <v>0</v>
      </c>
      <c r="L176" s="17">
        <v>0</v>
      </c>
      <c r="M176" s="17"/>
      <c r="N176" s="17">
        <v>0</v>
      </c>
      <c r="O176" s="17">
        <v>0</v>
      </c>
      <c r="P176" s="17">
        <v>0</v>
      </c>
      <c r="Q176" s="17">
        <v>0</v>
      </c>
      <c r="R176" s="17">
        <v>0</v>
      </c>
    </row>
    <row r="177" spans="2:18" x14ac:dyDescent="0.3">
      <c r="B177" s="18" t="s">
        <v>298</v>
      </c>
      <c r="C177" s="17">
        <v>4.5749224461142804E-3</v>
      </c>
      <c r="D177" s="17">
        <v>6.3445208876786903E-3</v>
      </c>
      <c r="E177" s="17">
        <v>2.8452282554679901E-3</v>
      </c>
      <c r="F177" s="17"/>
      <c r="G177" s="17">
        <v>3.2510814249717699E-3</v>
      </c>
      <c r="H177" s="17">
        <v>3.3530049210561599E-3</v>
      </c>
      <c r="I177" s="17">
        <v>6.7489404437723801E-3</v>
      </c>
      <c r="J177" s="17">
        <v>5.5142933635357596E-3</v>
      </c>
      <c r="K177" s="17">
        <v>0</v>
      </c>
      <c r="L177" s="17">
        <v>6.9875668073079199E-3</v>
      </c>
      <c r="M177" s="17"/>
      <c r="N177" s="17">
        <v>6.5631880113426596E-3</v>
      </c>
      <c r="O177" s="17">
        <v>0</v>
      </c>
      <c r="P177" s="17">
        <v>5.6377883916951498E-3</v>
      </c>
      <c r="Q177" s="17">
        <v>4.59254655613325E-3</v>
      </c>
      <c r="R177" s="17">
        <v>0</v>
      </c>
    </row>
    <row r="178" spans="2:18" x14ac:dyDescent="0.3">
      <c r="B178" s="18" t="s">
        <v>299</v>
      </c>
      <c r="C178" s="17">
        <v>0</v>
      </c>
      <c r="D178" s="17">
        <v>0</v>
      </c>
      <c r="E178" s="17">
        <v>0</v>
      </c>
      <c r="F178" s="17"/>
      <c r="G178" s="17">
        <v>0</v>
      </c>
      <c r="H178" s="17">
        <v>0</v>
      </c>
      <c r="I178" s="17">
        <v>0</v>
      </c>
      <c r="J178" s="17">
        <v>0</v>
      </c>
      <c r="K178" s="17">
        <v>0</v>
      </c>
      <c r="L178" s="17">
        <v>0</v>
      </c>
      <c r="M178" s="17"/>
      <c r="N178" s="17">
        <v>0</v>
      </c>
      <c r="O178" s="17">
        <v>0</v>
      </c>
      <c r="P178" s="17">
        <v>0</v>
      </c>
      <c r="Q178" s="17">
        <v>0</v>
      </c>
      <c r="R178" s="17">
        <v>0</v>
      </c>
    </row>
    <row r="179" spans="2:18" x14ac:dyDescent="0.3">
      <c r="B179" s="18" t="s">
        <v>300</v>
      </c>
      <c r="C179" s="17">
        <v>4.9493072203759603E-4</v>
      </c>
      <c r="D179" s="17">
        <v>0</v>
      </c>
      <c r="E179" s="17">
        <v>9.78700810535179E-4</v>
      </c>
      <c r="F179" s="17"/>
      <c r="G179" s="17">
        <v>0</v>
      </c>
      <c r="H179" s="17">
        <v>0</v>
      </c>
      <c r="I179" s="17">
        <v>0</v>
      </c>
      <c r="J179" s="17">
        <v>0</v>
      </c>
      <c r="K179" s="17">
        <v>3.5156957392031602E-3</v>
      </c>
      <c r="L179" s="17">
        <v>0</v>
      </c>
      <c r="M179" s="17"/>
      <c r="N179" s="17">
        <v>2.3245646938781701E-3</v>
      </c>
      <c r="O179" s="17">
        <v>0</v>
      </c>
      <c r="P179" s="17">
        <v>0</v>
      </c>
      <c r="Q179" s="17">
        <v>0</v>
      </c>
      <c r="R179" s="17">
        <v>0</v>
      </c>
    </row>
    <row r="180" spans="2:18" x14ac:dyDescent="0.3">
      <c r="B180" s="18" t="s">
        <v>301</v>
      </c>
      <c r="C180" s="17">
        <v>5.0410034591537995E-4</v>
      </c>
      <c r="D180" s="17">
        <v>0</v>
      </c>
      <c r="E180" s="17">
        <v>9.9683328427724706E-4</v>
      </c>
      <c r="F180" s="17"/>
      <c r="G180" s="17">
        <v>3.6405090135845598E-3</v>
      </c>
      <c r="H180" s="17">
        <v>0</v>
      </c>
      <c r="I180" s="17">
        <v>0</v>
      </c>
      <c r="J180" s="17">
        <v>0</v>
      </c>
      <c r="K180" s="17">
        <v>0</v>
      </c>
      <c r="L180" s="17">
        <v>0</v>
      </c>
      <c r="M180" s="17"/>
      <c r="N180" s="17">
        <v>0</v>
      </c>
      <c r="O180" s="17">
        <v>2.1525818660054598E-3</v>
      </c>
      <c r="P180" s="17">
        <v>0</v>
      </c>
      <c r="Q180" s="17">
        <v>0</v>
      </c>
      <c r="R180" s="17">
        <v>0</v>
      </c>
    </row>
    <row r="181" spans="2:18" x14ac:dyDescent="0.3">
      <c r="B181" s="18" t="s">
        <v>302</v>
      </c>
      <c r="C181" s="17">
        <v>0</v>
      </c>
      <c r="D181" s="17">
        <v>0</v>
      </c>
      <c r="E181" s="17">
        <v>0</v>
      </c>
      <c r="F181" s="17"/>
      <c r="G181" s="17">
        <v>0</v>
      </c>
      <c r="H181" s="17">
        <v>0</v>
      </c>
      <c r="I181" s="17">
        <v>0</v>
      </c>
      <c r="J181" s="17">
        <v>0</v>
      </c>
      <c r="K181" s="17">
        <v>0</v>
      </c>
      <c r="L181" s="17">
        <v>0</v>
      </c>
      <c r="M181" s="17"/>
      <c r="N181" s="17">
        <v>0</v>
      </c>
      <c r="O181" s="17">
        <v>0</v>
      </c>
      <c r="P181" s="17">
        <v>0</v>
      </c>
      <c r="Q181" s="17">
        <v>0</v>
      </c>
      <c r="R181" s="17">
        <v>0</v>
      </c>
    </row>
    <row r="182" spans="2:18" x14ac:dyDescent="0.3">
      <c r="B182" s="18" t="s">
        <v>303</v>
      </c>
      <c r="C182" s="17">
        <v>0</v>
      </c>
      <c r="D182" s="17">
        <v>0</v>
      </c>
      <c r="E182" s="17">
        <v>0</v>
      </c>
      <c r="F182" s="17"/>
      <c r="G182" s="17">
        <v>0</v>
      </c>
      <c r="H182" s="17">
        <v>0</v>
      </c>
      <c r="I182" s="17">
        <v>0</v>
      </c>
      <c r="J182" s="17">
        <v>0</v>
      </c>
      <c r="K182" s="17">
        <v>0</v>
      </c>
      <c r="L182" s="17">
        <v>0</v>
      </c>
      <c r="M182" s="17"/>
      <c r="N182" s="17">
        <v>0</v>
      </c>
      <c r="O182" s="17">
        <v>0</v>
      </c>
      <c r="P182" s="17">
        <v>0</v>
      </c>
      <c r="Q182" s="17">
        <v>0</v>
      </c>
      <c r="R182" s="17">
        <v>0</v>
      </c>
    </row>
    <row r="183" spans="2:18" x14ac:dyDescent="0.3">
      <c r="B183" s="18" t="s">
        <v>304</v>
      </c>
      <c r="C183" s="17">
        <v>0</v>
      </c>
      <c r="D183" s="17">
        <v>0</v>
      </c>
      <c r="E183" s="17">
        <v>0</v>
      </c>
      <c r="F183" s="17"/>
      <c r="G183" s="17">
        <v>0</v>
      </c>
      <c r="H183" s="17">
        <v>0</v>
      </c>
      <c r="I183" s="17">
        <v>0</v>
      </c>
      <c r="J183" s="17">
        <v>0</v>
      </c>
      <c r="K183" s="17">
        <v>0</v>
      </c>
      <c r="L183" s="17">
        <v>0</v>
      </c>
      <c r="M183" s="17"/>
      <c r="N183" s="17">
        <v>0</v>
      </c>
      <c r="O183" s="17">
        <v>0</v>
      </c>
      <c r="P183" s="17">
        <v>0</v>
      </c>
      <c r="Q183" s="17">
        <v>0</v>
      </c>
      <c r="R183" s="17">
        <v>0</v>
      </c>
    </row>
    <row r="184" spans="2:18" x14ac:dyDescent="0.3">
      <c r="B184" s="18" t="s">
        <v>305</v>
      </c>
      <c r="C184" s="17">
        <v>9.2436135850555295E-3</v>
      </c>
      <c r="D184" s="17">
        <v>7.8741556480728808E-3</v>
      </c>
      <c r="E184" s="17">
        <v>1.0582190395644999E-2</v>
      </c>
      <c r="F184" s="17"/>
      <c r="G184" s="17">
        <v>6.6705239016422099E-3</v>
      </c>
      <c r="H184" s="17">
        <v>5.6472196484262998E-3</v>
      </c>
      <c r="I184" s="17">
        <v>6.0195830777678401E-3</v>
      </c>
      <c r="J184" s="17">
        <v>1.7347806941699E-2</v>
      </c>
      <c r="K184" s="17">
        <v>7.1594247809429598E-3</v>
      </c>
      <c r="L184" s="17">
        <v>1.12865519253697E-2</v>
      </c>
      <c r="M184" s="17"/>
      <c r="N184" s="17">
        <v>7.1507679333286701E-3</v>
      </c>
      <c r="O184" s="17">
        <v>6.16285729443813E-3</v>
      </c>
      <c r="P184" s="17">
        <v>8.79766183520099E-3</v>
      </c>
      <c r="Q184" s="17">
        <v>7.6802458077155E-3</v>
      </c>
      <c r="R184" s="17">
        <v>0</v>
      </c>
    </row>
    <row r="185" spans="2:18" x14ac:dyDescent="0.3">
      <c r="B185" s="18" t="s">
        <v>306</v>
      </c>
      <c r="C185" s="17">
        <v>1.45070693910575E-2</v>
      </c>
      <c r="D185" s="17">
        <v>8.3193102408556496E-3</v>
      </c>
      <c r="E185" s="17">
        <v>2.0555295250569702E-2</v>
      </c>
      <c r="F185" s="17"/>
      <c r="G185" s="17">
        <v>1.7475339545332501E-2</v>
      </c>
      <c r="H185" s="17">
        <v>1.7834239640022401E-2</v>
      </c>
      <c r="I185" s="17">
        <v>1.21008829585305E-2</v>
      </c>
      <c r="J185" s="17">
        <v>1.4661531291329801E-2</v>
      </c>
      <c r="K185" s="17">
        <v>2.1677444319531201E-2</v>
      </c>
      <c r="L185" s="17">
        <v>6.8441935767840001E-3</v>
      </c>
      <c r="M185" s="17"/>
      <c r="N185" s="17">
        <v>1.6370125063399799E-2</v>
      </c>
      <c r="O185" s="17">
        <v>1.2591525822704499E-2</v>
      </c>
      <c r="P185" s="17">
        <v>2.0271532833638702E-2</v>
      </c>
      <c r="Q185" s="17">
        <v>1.6342682213520199E-2</v>
      </c>
      <c r="R185" s="17">
        <v>0</v>
      </c>
    </row>
    <row r="186" spans="2:18" x14ac:dyDescent="0.3">
      <c r="B186" s="18" t="s">
        <v>307</v>
      </c>
      <c r="C186" s="17">
        <v>0</v>
      </c>
      <c r="D186" s="17">
        <v>0</v>
      </c>
      <c r="E186" s="17">
        <v>0</v>
      </c>
      <c r="F186" s="17"/>
      <c r="G186" s="17">
        <v>0</v>
      </c>
      <c r="H186" s="17">
        <v>0</v>
      </c>
      <c r="I186" s="17">
        <v>0</v>
      </c>
      <c r="J186" s="17">
        <v>0</v>
      </c>
      <c r="K186" s="17">
        <v>0</v>
      </c>
      <c r="L186" s="17">
        <v>0</v>
      </c>
      <c r="M186" s="17"/>
      <c r="N186" s="17">
        <v>0</v>
      </c>
      <c r="O186" s="17">
        <v>0</v>
      </c>
      <c r="P186" s="17">
        <v>0</v>
      </c>
      <c r="Q186" s="17">
        <v>0</v>
      </c>
      <c r="R186" s="17">
        <v>0</v>
      </c>
    </row>
    <row r="187" spans="2:18" x14ac:dyDescent="0.3">
      <c r="B187" s="18" t="s">
        <v>308</v>
      </c>
      <c r="C187" s="17">
        <v>4.64028428301955E-4</v>
      </c>
      <c r="D187" s="17">
        <v>9.3876204769273897E-4</v>
      </c>
      <c r="E187" s="17">
        <v>0</v>
      </c>
      <c r="F187" s="17"/>
      <c r="G187" s="17">
        <v>0</v>
      </c>
      <c r="H187" s="17">
        <v>0</v>
      </c>
      <c r="I187" s="17">
        <v>0</v>
      </c>
      <c r="J187" s="17">
        <v>2.7175946647728598E-3</v>
      </c>
      <c r="K187" s="17">
        <v>0</v>
      </c>
      <c r="L187" s="17">
        <v>0</v>
      </c>
      <c r="M187" s="17"/>
      <c r="N187" s="17">
        <v>0</v>
      </c>
      <c r="O187" s="17">
        <v>0</v>
      </c>
      <c r="P187" s="17">
        <v>0</v>
      </c>
      <c r="Q187" s="17">
        <v>3.6839952832888002E-3</v>
      </c>
      <c r="R187" s="17">
        <v>0</v>
      </c>
    </row>
    <row r="188" spans="2:18" x14ac:dyDescent="0.3">
      <c r="B188" s="18" t="s">
        <v>309</v>
      </c>
      <c r="C188" s="17">
        <v>0</v>
      </c>
      <c r="D188" s="17">
        <v>0</v>
      </c>
      <c r="E188" s="17">
        <v>0</v>
      </c>
      <c r="F188" s="17"/>
      <c r="G188" s="17">
        <v>0</v>
      </c>
      <c r="H188" s="17">
        <v>0</v>
      </c>
      <c r="I188" s="17">
        <v>0</v>
      </c>
      <c r="J188" s="17">
        <v>0</v>
      </c>
      <c r="K188" s="17">
        <v>0</v>
      </c>
      <c r="L188" s="17">
        <v>0</v>
      </c>
      <c r="M188" s="17"/>
      <c r="N188" s="17">
        <v>0</v>
      </c>
      <c r="O188" s="17">
        <v>0</v>
      </c>
      <c r="P188" s="17">
        <v>0</v>
      </c>
      <c r="Q188" s="17">
        <v>0</v>
      </c>
      <c r="R188" s="17">
        <v>0</v>
      </c>
    </row>
    <row r="189" spans="2:18" x14ac:dyDescent="0.3">
      <c r="B189" s="18" t="s">
        <v>310</v>
      </c>
      <c r="C189" s="17">
        <v>0</v>
      </c>
      <c r="D189" s="17">
        <v>0</v>
      </c>
      <c r="E189" s="17">
        <v>0</v>
      </c>
      <c r="F189" s="17"/>
      <c r="G189" s="17">
        <v>0</v>
      </c>
      <c r="H189" s="17">
        <v>0</v>
      </c>
      <c r="I189" s="17">
        <v>0</v>
      </c>
      <c r="J189" s="17">
        <v>0</v>
      </c>
      <c r="K189" s="17">
        <v>0</v>
      </c>
      <c r="L189" s="17">
        <v>0</v>
      </c>
      <c r="M189" s="17"/>
      <c r="N189" s="17">
        <v>0</v>
      </c>
      <c r="O189" s="17">
        <v>0</v>
      </c>
      <c r="P189" s="17">
        <v>0</v>
      </c>
      <c r="Q189" s="17">
        <v>0</v>
      </c>
      <c r="R189" s="17">
        <v>0</v>
      </c>
    </row>
    <row r="190" spans="2:18" x14ac:dyDescent="0.3">
      <c r="B190" s="18" t="s">
        <v>311</v>
      </c>
      <c r="C190" s="17">
        <v>4.9718447847710897E-4</v>
      </c>
      <c r="D190" s="17">
        <v>0</v>
      </c>
      <c r="E190" s="17">
        <v>9.8315750145349409E-4</v>
      </c>
      <c r="F190" s="17"/>
      <c r="G190" s="17">
        <v>3.59056404141823E-3</v>
      </c>
      <c r="H190" s="17">
        <v>0</v>
      </c>
      <c r="I190" s="17">
        <v>0</v>
      </c>
      <c r="J190" s="17">
        <v>0</v>
      </c>
      <c r="K190" s="17">
        <v>0</v>
      </c>
      <c r="L190" s="17">
        <v>0</v>
      </c>
      <c r="M190" s="17"/>
      <c r="N190" s="17">
        <v>0</v>
      </c>
      <c r="O190" s="17">
        <v>2.12305010520437E-3</v>
      </c>
      <c r="P190" s="17">
        <v>0</v>
      </c>
      <c r="Q190" s="17">
        <v>0</v>
      </c>
      <c r="R190" s="17">
        <v>0</v>
      </c>
    </row>
    <row r="191" spans="2:18" x14ac:dyDescent="0.3">
      <c r="B191" s="18" t="s">
        <v>312</v>
      </c>
      <c r="C191" s="17">
        <v>0</v>
      </c>
      <c r="D191" s="17">
        <v>0</v>
      </c>
      <c r="E191" s="17">
        <v>0</v>
      </c>
      <c r="F191" s="17"/>
      <c r="G191" s="17">
        <v>0</v>
      </c>
      <c r="H191" s="17">
        <v>0</v>
      </c>
      <c r="I191" s="17">
        <v>0</v>
      </c>
      <c r="J191" s="17">
        <v>0</v>
      </c>
      <c r="K191" s="17">
        <v>0</v>
      </c>
      <c r="L191" s="17">
        <v>0</v>
      </c>
      <c r="M191" s="17"/>
      <c r="N191" s="17">
        <v>0</v>
      </c>
      <c r="O191" s="17">
        <v>0</v>
      </c>
      <c r="P191" s="17">
        <v>0</v>
      </c>
      <c r="Q191" s="17">
        <v>0</v>
      </c>
      <c r="R191" s="17">
        <v>0</v>
      </c>
    </row>
    <row r="192" spans="2:18" x14ac:dyDescent="0.3">
      <c r="B192" s="18" t="s">
        <v>313</v>
      </c>
      <c r="C192" s="17">
        <v>0</v>
      </c>
      <c r="D192" s="17">
        <v>0</v>
      </c>
      <c r="E192" s="17">
        <v>0</v>
      </c>
      <c r="F192" s="17"/>
      <c r="G192" s="17">
        <v>0</v>
      </c>
      <c r="H192" s="17">
        <v>0</v>
      </c>
      <c r="I192" s="17">
        <v>0</v>
      </c>
      <c r="J192" s="17">
        <v>0</v>
      </c>
      <c r="K192" s="17">
        <v>0</v>
      </c>
      <c r="L192" s="17">
        <v>0</v>
      </c>
      <c r="M192" s="17"/>
      <c r="N192" s="17">
        <v>0</v>
      </c>
      <c r="O192" s="17">
        <v>0</v>
      </c>
      <c r="P192" s="17">
        <v>0</v>
      </c>
      <c r="Q192" s="17">
        <v>0</v>
      </c>
      <c r="R192" s="17">
        <v>0</v>
      </c>
    </row>
    <row r="193" spans="2:18" x14ac:dyDescent="0.3">
      <c r="B193" s="18" t="s">
        <v>314</v>
      </c>
      <c r="C193" s="17">
        <v>0</v>
      </c>
      <c r="D193" s="17">
        <v>0</v>
      </c>
      <c r="E193" s="17">
        <v>0</v>
      </c>
      <c r="F193" s="17"/>
      <c r="G193" s="17">
        <v>0</v>
      </c>
      <c r="H193" s="17">
        <v>0</v>
      </c>
      <c r="I193" s="17">
        <v>0</v>
      </c>
      <c r="J193" s="17">
        <v>0</v>
      </c>
      <c r="K193" s="17">
        <v>0</v>
      </c>
      <c r="L193" s="17">
        <v>0</v>
      </c>
      <c r="M193" s="17"/>
      <c r="N193" s="17">
        <v>0</v>
      </c>
      <c r="O193" s="17">
        <v>0</v>
      </c>
      <c r="P193" s="17">
        <v>0</v>
      </c>
      <c r="Q193" s="17">
        <v>0</v>
      </c>
      <c r="R193" s="17">
        <v>0</v>
      </c>
    </row>
    <row r="194" spans="2:18" x14ac:dyDescent="0.3">
      <c r="B194" s="18" t="s">
        <v>315</v>
      </c>
      <c r="C194" s="17">
        <v>4.6244608749827201E-4</v>
      </c>
      <c r="D194" s="17">
        <v>9.3556086129463804E-4</v>
      </c>
      <c r="E194" s="17">
        <v>0</v>
      </c>
      <c r="F194" s="17"/>
      <c r="G194" s="17">
        <v>3.33969052684796E-3</v>
      </c>
      <c r="H194" s="17">
        <v>0</v>
      </c>
      <c r="I194" s="17">
        <v>0</v>
      </c>
      <c r="J194" s="17">
        <v>0</v>
      </c>
      <c r="K194" s="17">
        <v>0</v>
      </c>
      <c r="L194" s="17">
        <v>0</v>
      </c>
      <c r="M194" s="17"/>
      <c r="N194" s="17">
        <v>2.1719925637166599E-3</v>
      </c>
      <c r="O194" s="17">
        <v>0</v>
      </c>
      <c r="P194" s="17">
        <v>0</v>
      </c>
      <c r="Q194" s="17">
        <v>0</v>
      </c>
      <c r="R194" s="17">
        <v>0</v>
      </c>
    </row>
    <row r="195" spans="2:18" x14ac:dyDescent="0.3">
      <c r="B195" s="18" t="s">
        <v>316</v>
      </c>
      <c r="C195" s="17">
        <v>0</v>
      </c>
      <c r="D195" s="17">
        <v>0</v>
      </c>
      <c r="E195" s="17">
        <v>0</v>
      </c>
      <c r="F195" s="17"/>
      <c r="G195" s="17">
        <v>0</v>
      </c>
      <c r="H195" s="17">
        <v>0</v>
      </c>
      <c r="I195" s="17">
        <v>0</v>
      </c>
      <c r="J195" s="17">
        <v>0</v>
      </c>
      <c r="K195" s="17">
        <v>0</v>
      </c>
      <c r="L195" s="17">
        <v>0</v>
      </c>
      <c r="M195" s="17"/>
      <c r="N195" s="17">
        <v>0</v>
      </c>
      <c r="O195" s="17">
        <v>0</v>
      </c>
      <c r="P195" s="17">
        <v>0</v>
      </c>
      <c r="Q195" s="17">
        <v>0</v>
      </c>
      <c r="R195" s="17">
        <v>0</v>
      </c>
    </row>
    <row r="196" spans="2:18" x14ac:dyDescent="0.3">
      <c r="B196" s="18" t="s">
        <v>317</v>
      </c>
      <c r="C196" s="17">
        <v>5.0920009219624404E-4</v>
      </c>
      <c r="D196" s="17">
        <v>0</v>
      </c>
      <c r="E196" s="17">
        <v>1.00691777811925E-3</v>
      </c>
      <c r="F196" s="17"/>
      <c r="G196" s="17">
        <v>0</v>
      </c>
      <c r="H196" s="17">
        <v>0</v>
      </c>
      <c r="I196" s="17">
        <v>2.9909168582627601E-3</v>
      </c>
      <c r="J196" s="17">
        <v>0</v>
      </c>
      <c r="K196" s="17">
        <v>0</v>
      </c>
      <c r="L196" s="17">
        <v>0</v>
      </c>
      <c r="M196" s="17"/>
      <c r="N196" s="17">
        <v>0</v>
      </c>
      <c r="O196" s="17">
        <v>0</v>
      </c>
      <c r="P196" s="17">
        <v>1.8757101750668699E-3</v>
      </c>
      <c r="Q196" s="17">
        <v>0</v>
      </c>
      <c r="R196" s="17">
        <v>0</v>
      </c>
    </row>
    <row r="197" spans="2:18" x14ac:dyDescent="0.3">
      <c r="B197" s="18" t="s">
        <v>318</v>
      </c>
      <c r="C197" s="17">
        <v>0</v>
      </c>
      <c r="D197" s="17">
        <v>0</v>
      </c>
      <c r="E197" s="17">
        <v>0</v>
      </c>
      <c r="F197" s="17"/>
      <c r="G197" s="17">
        <v>0</v>
      </c>
      <c r="H197" s="17">
        <v>0</v>
      </c>
      <c r="I197" s="17">
        <v>0</v>
      </c>
      <c r="J197" s="17">
        <v>0</v>
      </c>
      <c r="K197" s="17">
        <v>0</v>
      </c>
      <c r="L197" s="17">
        <v>0</v>
      </c>
      <c r="M197" s="17"/>
      <c r="N197" s="17">
        <v>0</v>
      </c>
      <c r="O197" s="17">
        <v>0</v>
      </c>
      <c r="P197" s="17">
        <v>0</v>
      </c>
      <c r="Q197" s="17">
        <v>0</v>
      </c>
      <c r="R197" s="17">
        <v>0</v>
      </c>
    </row>
    <row r="198" spans="2:18" x14ac:dyDescent="0.3">
      <c r="B198" s="18" t="s">
        <v>319</v>
      </c>
      <c r="C198" s="17">
        <v>0</v>
      </c>
      <c r="D198" s="17">
        <v>0</v>
      </c>
      <c r="E198" s="17">
        <v>0</v>
      </c>
      <c r="F198" s="17"/>
      <c r="G198" s="17">
        <v>0</v>
      </c>
      <c r="H198" s="17">
        <v>0</v>
      </c>
      <c r="I198" s="17">
        <v>0</v>
      </c>
      <c r="J198" s="17">
        <v>0</v>
      </c>
      <c r="K198" s="17">
        <v>0</v>
      </c>
      <c r="L198" s="17">
        <v>0</v>
      </c>
      <c r="M198" s="17"/>
      <c r="N198" s="17">
        <v>0</v>
      </c>
      <c r="O198" s="17">
        <v>0</v>
      </c>
      <c r="P198" s="17">
        <v>0</v>
      </c>
      <c r="Q198" s="17">
        <v>0</v>
      </c>
      <c r="R198" s="17">
        <v>0</v>
      </c>
    </row>
    <row r="199" spans="2:18" x14ac:dyDescent="0.3">
      <c r="B199" s="18" t="s">
        <v>320</v>
      </c>
      <c r="C199" s="17">
        <v>5.2798768966185405E-4</v>
      </c>
      <c r="D199" s="17">
        <v>1.0681561181871901E-3</v>
      </c>
      <c r="E199" s="17">
        <v>0</v>
      </c>
      <c r="F199" s="17"/>
      <c r="G199" s="17">
        <v>0</v>
      </c>
      <c r="H199" s="17">
        <v>3.0982887041314201E-3</v>
      </c>
      <c r="I199" s="17">
        <v>0</v>
      </c>
      <c r="J199" s="17">
        <v>0</v>
      </c>
      <c r="K199" s="17">
        <v>0</v>
      </c>
      <c r="L199" s="17">
        <v>0</v>
      </c>
      <c r="M199" s="17"/>
      <c r="N199" s="17">
        <v>0</v>
      </c>
      <c r="O199" s="17">
        <v>0</v>
      </c>
      <c r="P199" s="17">
        <v>1.9449169334146701E-3</v>
      </c>
      <c r="Q199" s="17">
        <v>0</v>
      </c>
      <c r="R199" s="17">
        <v>0</v>
      </c>
    </row>
    <row r="200" spans="2:18" x14ac:dyDescent="0.3">
      <c r="B200" s="18" t="s">
        <v>321</v>
      </c>
      <c r="C200" s="17">
        <v>1.06759412761766E-3</v>
      </c>
      <c r="D200" s="17">
        <v>2.1598177788687799E-3</v>
      </c>
      <c r="E200" s="17">
        <v>0</v>
      </c>
      <c r="F200" s="17"/>
      <c r="G200" s="17">
        <v>0</v>
      </c>
      <c r="H200" s="17">
        <v>3.1469852208452199E-3</v>
      </c>
      <c r="I200" s="17">
        <v>3.12077291580701E-3</v>
      </c>
      <c r="J200" s="17">
        <v>0</v>
      </c>
      <c r="K200" s="17">
        <v>0</v>
      </c>
      <c r="L200" s="17">
        <v>0</v>
      </c>
      <c r="M200" s="17"/>
      <c r="N200" s="17">
        <v>0</v>
      </c>
      <c r="O200" s="17">
        <v>2.26876222772108E-3</v>
      </c>
      <c r="P200" s="17">
        <v>0</v>
      </c>
      <c r="Q200" s="17">
        <v>0</v>
      </c>
      <c r="R200" s="17">
        <v>3.0799557333001701E-2</v>
      </c>
    </row>
    <row r="201" spans="2:18" x14ac:dyDescent="0.3">
      <c r="B201" s="18" t="s">
        <v>322</v>
      </c>
      <c r="C201" s="17">
        <v>1.94022473086343E-3</v>
      </c>
      <c r="D201" s="17">
        <v>2.8733199115179402E-3</v>
      </c>
      <c r="E201" s="17">
        <v>1.0281707442701101E-3</v>
      </c>
      <c r="F201" s="17"/>
      <c r="G201" s="17">
        <v>3.4136886504593901E-3</v>
      </c>
      <c r="H201" s="17">
        <v>3.05110949797566E-3</v>
      </c>
      <c r="I201" s="17">
        <v>0</v>
      </c>
      <c r="J201" s="17">
        <v>0</v>
      </c>
      <c r="K201" s="17">
        <v>0</v>
      </c>
      <c r="L201" s="17">
        <v>4.5264982346123299E-3</v>
      </c>
      <c r="M201" s="17"/>
      <c r="N201" s="17">
        <v>0</v>
      </c>
      <c r="O201" s="17">
        <v>0</v>
      </c>
      <c r="P201" s="17">
        <v>0</v>
      </c>
      <c r="Q201" s="17">
        <v>0</v>
      </c>
      <c r="R201" s="17">
        <v>0</v>
      </c>
    </row>
    <row r="202" spans="2:18" x14ac:dyDescent="0.3">
      <c r="B202" s="18" t="s">
        <v>323</v>
      </c>
      <c r="C202" s="17">
        <v>0.20582700451924399</v>
      </c>
      <c r="D202" s="17">
        <v>0.21427539875329499</v>
      </c>
      <c r="E202" s="17">
        <v>0.19756912064926899</v>
      </c>
      <c r="F202" s="17"/>
      <c r="G202" s="17">
        <v>0.20760867833883501</v>
      </c>
      <c r="H202" s="17">
        <v>0.243053229403179</v>
      </c>
      <c r="I202" s="17">
        <v>0.181949559666018</v>
      </c>
      <c r="J202" s="17">
        <v>0.18082153790567099</v>
      </c>
      <c r="K202" s="17">
        <v>0.18257127523948299</v>
      </c>
      <c r="L202" s="17">
        <v>0.22979804646514301</v>
      </c>
      <c r="M202" s="17"/>
      <c r="N202" s="17">
        <v>0.20119805883846001</v>
      </c>
      <c r="O202" s="17">
        <v>0.220774368057744</v>
      </c>
      <c r="P202" s="17">
        <v>0.18222388464721301</v>
      </c>
      <c r="Q202" s="17">
        <v>0.24009833481340601</v>
      </c>
      <c r="R202" s="17">
        <v>0.26739735906319601</v>
      </c>
    </row>
    <row r="203" spans="2:18" x14ac:dyDescent="0.3">
      <c r="B203" s="18" t="s">
        <v>324</v>
      </c>
      <c r="C203" s="17">
        <v>0.28525906786132499</v>
      </c>
      <c r="D203" s="17">
        <v>0.298177986344279</v>
      </c>
      <c r="E203" s="17">
        <v>0.272631469574312</v>
      </c>
      <c r="F203" s="17"/>
      <c r="G203" s="17">
        <v>0.29672644828106098</v>
      </c>
      <c r="H203" s="17">
        <v>0.27686290112370299</v>
      </c>
      <c r="I203" s="17">
        <v>0.29213998198985103</v>
      </c>
      <c r="J203" s="17">
        <v>0.29956442074621897</v>
      </c>
      <c r="K203" s="17">
        <v>0.29590299381361401</v>
      </c>
      <c r="L203" s="17">
        <v>0.26008681918565701</v>
      </c>
      <c r="M203" s="17"/>
      <c r="N203" s="17">
        <v>0.274396563479054</v>
      </c>
      <c r="O203" s="17">
        <v>0.28196292452599198</v>
      </c>
      <c r="P203" s="17">
        <v>0.30108174011299799</v>
      </c>
      <c r="Q203" s="17">
        <v>0.326552458533859</v>
      </c>
      <c r="R203" s="17">
        <v>0.224539800652303</v>
      </c>
    </row>
    <row r="204" spans="2:18" x14ac:dyDescent="0.3">
      <c r="B204" s="18" t="s">
        <v>325</v>
      </c>
      <c r="C204" s="17">
        <v>5.2125658760870095E-4</v>
      </c>
      <c r="D204" s="17">
        <v>1.0545386267551101E-3</v>
      </c>
      <c r="E204" s="17">
        <v>0</v>
      </c>
      <c r="F204" s="17"/>
      <c r="G204" s="17">
        <v>3.76440786235514E-3</v>
      </c>
      <c r="H204" s="17">
        <v>0</v>
      </c>
      <c r="I204" s="17">
        <v>0</v>
      </c>
      <c r="J204" s="17">
        <v>0</v>
      </c>
      <c r="K204" s="17">
        <v>0</v>
      </c>
      <c r="L204" s="17">
        <v>0</v>
      </c>
      <c r="M204" s="17"/>
      <c r="N204" s="17">
        <v>2.44821064050769E-3</v>
      </c>
      <c r="O204" s="17">
        <v>0</v>
      </c>
      <c r="P204" s="17">
        <v>0</v>
      </c>
      <c r="Q204" s="17">
        <v>0</v>
      </c>
      <c r="R204" s="17">
        <v>0</v>
      </c>
    </row>
    <row r="205" spans="2:18" x14ac:dyDescent="0.3">
      <c r="B205" s="18" t="s">
        <v>326</v>
      </c>
      <c r="C205" s="17">
        <v>0</v>
      </c>
      <c r="D205" s="17">
        <v>0</v>
      </c>
      <c r="E205" s="17">
        <v>0</v>
      </c>
      <c r="F205" s="17"/>
      <c r="G205" s="17">
        <v>0</v>
      </c>
      <c r="H205" s="17">
        <v>0</v>
      </c>
      <c r="I205" s="17">
        <v>0</v>
      </c>
      <c r="J205" s="17">
        <v>0</v>
      </c>
      <c r="K205" s="17">
        <v>0</v>
      </c>
      <c r="L205" s="17">
        <v>0</v>
      </c>
      <c r="M205" s="17"/>
      <c r="N205" s="17">
        <v>0</v>
      </c>
      <c r="O205" s="17">
        <v>0</v>
      </c>
      <c r="P205" s="17">
        <v>0</v>
      </c>
      <c r="Q205" s="17">
        <v>0</v>
      </c>
      <c r="R205" s="17">
        <v>0</v>
      </c>
    </row>
    <row r="206" spans="2:18" x14ac:dyDescent="0.3">
      <c r="B206" s="18" t="s">
        <v>327</v>
      </c>
      <c r="C206" s="17">
        <v>0</v>
      </c>
      <c r="D206" s="17">
        <v>0</v>
      </c>
      <c r="E206" s="17">
        <v>0</v>
      </c>
      <c r="F206" s="17"/>
      <c r="G206" s="17">
        <v>0</v>
      </c>
      <c r="H206" s="17">
        <v>0</v>
      </c>
      <c r="I206" s="17">
        <v>0</v>
      </c>
      <c r="J206" s="17">
        <v>0</v>
      </c>
      <c r="K206" s="17">
        <v>0</v>
      </c>
      <c r="L206" s="17">
        <v>0</v>
      </c>
      <c r="M206" s="17"/>
      <c r="N206" s="17">
        <v>0</v>
      </c>
      <c r="O206" s="17">
        <v>0</v>
      </c>
      <c r="P206" s="17">
        <v>0</v>
      </c>
      <c r="Q206" s="17">
        <v>0</v>
      </c>
      <c r="R206" s="17">
        <v>0</v>
      </c>
    </row>
    <row r="207" spans="2:18" x14ac:dyDescent="0.3">
      <c r="B207" s="18" t="s">
        <v>328</v>
      </c>
      <c r="C207" s="17">
        <v>0</v>
      </c>
      <c r="D207" s="17">
        <v>0</v>
      </c>
      <c r="E207" s="17">
        <v>0</v>
      </c>
      <c r="F207" s="17"/>
      <c r="G207" s="17">
        <v>0</v>
      </c>
      <c r="H207" s="17">
        <v>0</v>
      </c>
      <c r="I207" s="17">
        <v>0</v>
      </c>
      <c r="J207" s="17">
        <v>0</v>
      </c>
      <c r="K207" s="17">
        <v>0</v>
      </c>
      <c r="L207" s="17">
        <v>0</v>
      </c>
      <c r="M207" s="17"/>
      <c r="N207" s="17">
        <v>0</v>
      </c>
      <c r="O207" s="17">
        <v>0</v>
      </c>
      <c r="P207" s="17">
        <v>0</v>
      </c>
      <c r="Q207" s="17">
        <v>0</v>
      </c>
      <c r="R207" s="17">
        <v>0</v>
      </c>
    </row>
    <row r="208" spans="2:18" x14ac:dyDescent="0.3">
      <c r="B208" s="18" t="s">
        <v>329</v>
      </c>
      <c r="C208" s="17">
        <v>0</v>
      </c>
      <c r="D208" s="17">
        <v>0</v>
      </c>
      <c r="E208" s="17">
        <v>0</v>
      </c>
      <c r="F208" s="17"/>
      <c r="G208" s="17">
        <v>0</v>
      </c>
      <c r="H208" s="17">
        <v>0</v>
      </c>
      <c r="I208" s="17">
        <v>0</v>
      </c>
      <c r="J208" s="17">
        <v>0</v>
      </c>
      <c r="K208" s="17">
        <v>0</v>
      </c>
      <c r="L208" s="17">
        <v>0</v>
      </c>
      <c r="M208" s="17"/>
      <c r="N208" s="17">
        <v>0</v>
      </c>
      <c r="O208" s="17">
        <v>0</v>
      </c>
      <c r="P208" s="17">
        <v>0</v>
      </c>
      <c r="Q208" s="17">
        <v>0</v>
      </c>
      <c r="R208" s="17">
        <v>0</v>
      </c>
    </row>
    <row r="209" spans="2:18" x14ac:dyDescent="0.3">
      <c r="B209" s="18" t="s">
        <v>330</v>
      </c>
      <c r="C209" s="17">
        <v>0</v>
      </c>
      <c r="D209" s="17">
        <v>0</v>
      </c>
      <c r="E209" s="17">
        <v>0</v>
      </c>
      <c r="F209" s="17"/>
      <c r="G209" s="17">
        <v>0</v>
      </c>
      <c r="H209" s="17">
        <v>0</v>
      </c>
      <c r="I209" s="17">
        <v>0</v>
      </c>
      <c r="J209" s="17">
        <v>0</v>
      </c>
      <c r="K209" s="17">
        <v>0</v>
      </c>
      <c r="L209" s="17">
        <v>0</v>
      </c>
      <c r="M209" s="17"/>
      <c r="N209" s="17">
        <v>0</v>
      </c>
      <c r="O209" s="17">
        <v>0</v>
      </c>
      <c r="P209" s="17">
        <v>0</v>
      </c>
      <c r="Q209" s="17">
        <v>0</v>
      </c>
      <c r="R209" s="17">
        <v>0</v>
      </c>
    </row>
    <row r="210" spans="2:18" x14ac:dyDescent="0.3">
      <c r="B210" s="18" t="s">
        <v>331</v>
      </c>
      <c r="C210" s="17">
        <v>0</v>
      </c>
      <c r="D210" s="17">
        <v>0</v>
      </c>
      <c r="E210" s="17">
        <v>0</v>
      </c>
      <c r="F210" s="17"/>
      <c r="G210" s="17">
        <v>0</v>
      </c>
      <c r="H210" s="17">
        <v>0</v>
      </c>
      <c r="I210" s="17">
        <v>0</v>
      </c>
      <c r="J210" s="17">
        <v>0</v>
      </c>
      <c r="K210" s="17">
        <v>0</v>
      </c>
      <c r="L210" s="17">
        <v>0</v>
      </c>
      <c r="M210" s="17"/>
      <c r="N210" s="17">
        <v>0</v>
      </c>
      <c r="O210" s="17">
        <v>0</v>
      </c>
      <c r="P210" s="17">
        <v>0</v>
      </c>
      <c r="Q210" s="17">
        <v>0</v>
      </c>
      <c r="R210" s="17">
        <v>0</v>
      </c>
    </row>
    <row r="211" spans="2:18" x14ac:dyDescent="0.3">
      <c r="B211" s="18" t="s">
        <v>332</v>
      </c>
      <c r="C211" s="19">
        <v>4.6315076951536301E-4</v>
      </c>
      <c r="D211" s="19">
        <v>9.36986482426854E-4</v>
      </c>
      <c r="E211" s="19">
        <v>0</v>
      </c>
      <c r="F211" s="19"/>
      <c r="G211" s="19">
        <v>0</v>
      </c>
      <c r="H211" s="19">
        <v>0</v>
      </c>
      <c r="I211" s="19">
        <v>0</v>
      </c>
      <c r="J211" s="19">
        <v>0</v>
      </c>
      <c r="K211" s="19">
        <v>0</v>
      </c>
      <c r="L211" s="19">
        <v>2.2124162954420198E-3</v>
      </c>
      <c r="M211" s="19"/>
      <c r="N211" s="19">
        <v>2.1753022773076799E-3</v>
      </c>
      <c r="O211" s="19">
        <v>0</v>
      </c>
      <c r="P211" s="19">
        <v>0</v>
      </c>
      <c r="Q211" s="19">
        <v>0</v>
      </c>
      <c r="R211" s="19">
        <v>0</v>
      </c>
    </row>
    <row r="212" spans="2:18" x14ac:dyDescent="0.3">
      <c r="B212" s="16"/>
    </row>
    <row r="213" spans="2:18" x14ac:dyDescent="0.3">
      <c r="B213" t="s">
        <v>50</v>
      </c>
    </row>
    <row r="214" spans="2:18" x14ac:dyDescent="0.3">
      <c r="B214" t="s">
        <v>51</v>
      </c>
    </row>
    <row r="216" spans="2:18" x14ac:dyDescent="0.3">
      <c r="B2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R2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336</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130</v>
      </c>
      <c r="C9" s="17">
        <v>1.5043182412682E-3</v>
      </c>
      <c r="D9" s="17">
        <v>0</v>
      </c>
      <c r="E9" s="17">
        <v>2.9747142710615702E-3</v>
      </c>
      <c r="F9" s="17"/>
      <c r="G9" s="17">
        <v>0</v>
      </c>
      <c r="H9" s="17">
        <v>2.8584987898875001E-3</v>
      </c>
      <c r="I9" s="17">
        <v>0</v>
      </c>
      <c r="J9" s="17">
        <v>5.95722214298739E-3</v>
      </c>
      <c r="K9" s="17">
        <v>0</v>
      </c>
      <c r="L9" s="17">
        <v>0</v>
      </c>
      <c r="M9" s="17"/>
      <c r="N9" s="17">
        <v>2.2601074282273801E-3</v>
      </c>
      <c r="O9" s="17">
        <v>0</v>
      </c>
      <c r="P9" s="17">
        <v>1.7943914307224399E-3</v>
      </c>
      <c r="Q9" s="17">
        <v>4.2552848493930904E-3</v>
      </c>
      <c r="R9" s="17">
        <v>0</v>
      </c>
    </row>
    <row r="10" spans="2:18" x14ac:dyDescent="0.3">
      <c r="B10" s="18" t="s">
        <v>131</v>
      </c>
      <c r="C10" s="17">
        <v>3.4275637167325199E-3</v>
      </c>
      <c r="D10" s="17">
        <v>1.07885209900702E-3</v>
      </c>
      <c r="E10" s="17">
        <v>5.7233121448853697E-3</v>
      </c>
      <c r="F10" s="17"/>
      <c r="G10" s="17">
        <v>6.7100962995648699E-3</v>
      </c>
      <c r="H10" s="17">
        <v>0</v>
      </c>
      <c r="I10" s="17">
        <v>1.17183040345106E-2</v>
      </c>
      <c r="J10" s="17">
        <v>0</v>
      </c>
      <c r="K10" s="17">
        <v>3.5757916513051401E-3</v>
      </c>
      <c r="L10" s="17">
        <v>0</v>
      </c>
      <c r="M10" s="17"/>
      <c r="N10" s="17">
        <v>7.1370444440388096E-3</v>
      </c>
      <c r="O10" s="17">
        <v>1.8597830840053099E-3</v>
      </c>
      <c r="P10" s="17">
        <v>3.6803941173554002E-3</v>
      </c>
      <c r="Q10" s="17">
        <v>3.7579363610755201E-3</v>
      </c>
      <c r="R10" s="17">
        <v>0</v>
      </c>
    </row>
    <row r="11" spans="2:18" x14ac:dyDescent="0.3">
      <c r="B11" s="18" t="s">
        <v>132</v>
      </c>
      <c r="C11" s="17">
        <v>2.0994117173233099E-3</v>
      </c>
      <c r="D11" s="17">
        <v>3.2313631378673101E-3</v>
      </c>
      <c r="E11" s="17">
        <v>9.9298567725635196E-4</v>
      </c>
      <c r="F11" s="17"/>
      <c r="G11" s="17">
        <v>0</v>
      </c>
      <c r="H11" s="17">
        <v>6.2997022941480296E-3</v>
      </c>
      <c r="I11" s="17">
        <v>3.2313531655451299E-3</v>
      </c>
      <c r="J11" s="17">
        <v>2.7861161935214601E-3</v>
      </c>
      <c r="K11" s="17">
        <v>0</v>
      </c>
      <c r="L11" s="17">
        <v>0</v>
      </c>
      <c r="M11" s="17"/>
      <c r="N11" s="17">
        <v>0</v>
      </c>
      <c r="O11" s="17">
        <v>2.3491526632016899E-3</v>
      </c>
      <c r="P11" s="17">
        <v>5.7069820891970397E-3</v>
      </c>
      <c r="Q11" s="17">
        <v>0</v>
      </c>
      <c r="R11" s="17">
        <v>0</v>
      </c>
    </row>
    <row r="12" spans="2:18" x14ac:dyDescent="0.3">
      <c r="B12" s="18" t="s">
        <v>133</v>
      </c>
      <c r="C12" s="17">
        <v>1.9876257470700198E-3</v>
      </c>
      <c r="D12" s="17">
        <v>2.1288885691720101E-3</v>
      </c>
      <c r="E12" s="17">
        <v>1.84954838612473E-3</v>
      </c>
      <c r="F12" s="17"/>
      <c r="G12" s="17">
        <v>3.2882189768532401E-3</v>
      </c>
      <c r="H12" s="17">
        <v>0</v>
      </c>
      <c r="I12" s="17">
        <v>6.2171864177447697E-3</v>
      </c>
      <c r="J12" s="17">
        <v>2.77504588357052E-3</v>
      </c>
      <c r="K12" s="17">
        <v>0</v>
      </c>
      <c r="L12" s="17">
        <v>0</v>
      </c>
      <c r="M12" s="17"/>
      <c r="N12" s="17">
        <v>0</v>
      </c>
      <c r="O12" s="17">
        <v>2.0233581216700701E-3</v>
      </c>
      <c r="P12" s="17">
        <v>3.8080980200213099E-3</v>
      </c>
      <c r="Q12" s="17">
        <v>3.8108043660767701E-3</v>
      </c>
      <c r="R12" s="17">
        <v>0</v>
      </c>
    </row>
    <row r="13" spans="2:18" x14ac:dyDescent="0.3">
      <c r="B13" s="18" t="s">
        <v>134</v>
      </c>
      <c r="C13" s="17">
        <v>3.9143719192022402E-3</v>
      </c>
      <c r="D13" s="17">
        <v>3.9478609580561501E-3</v>
      </c>
      <c r="E13" s="17">
        <v>3.8816380545042498E-3</v>
      </c>
      <c r="F13" s="17"/>
      <c r="G13" s="17">
        <v>7.2014578875927897E-3</v>
      </c>
      <c r="H13" s="17">
        <v>2.7247303543019201E-3</v>
      </c>
      <c r="I13" s="17">
        <v>8.8616709401611506E-3</v>
      </c>
      <c r="J13" s="17">
        <v>0</v>
      </c>
      <c r="K13" s="17">
        <v>3.3353137151503902E-3</v>
      </c>
      <c r="L13" s="17">
        <v>2.2672664697132002E-3</v>
      </c>
      <c r="M13" s="17"/>
      <c r="N13" s="17">
        <v>2.1808342927928399E-3</v>
      </c>
      <c r="O13" s="17">
        <v>4.3370450644093297E-3</v>
      </c>
      <c r="P13" s="17">
        <v>3.5494996309022001E-3</v>
      </c>
      <c r="Q13" s="17">
        <v>7.9086616807068598E-3</v>
      </c>
      <c r="R13" s="17">
        <v>0</v>
      </c>
    </row>
    <row r="14" spans="2:18" x14ac:dyDescent="0.3">
      <c r="B14" s="18" t="s">
        <v>135</v>
      </c>
      <c r="C14" s="17">
        <v>3.0973970692830398E-3</v>
      </c>
      <c r="D14" s="17">
        <v>3.3364535083296098E-3</v>
      </c>
      <c r="E14" s="17">
        <v>2.8637313267375702E-3</v>
      </c>
      <c r="F14" s="17"/>
      <c r="G14" s="17">
        <v>3.4042225880607001E-3</v>
      </c>
      <c r="H14" s="17">
        <v>9.7684884056278409E-3</v>
      </c>
      <c r="I14" s="17">
        <v>0</v>
      </c>
      <c r="J14" s="17">
        <v>0</v>
      </c>
      <c r="K14" s="17">
        <v>0</v>
      </c>
      <c r="L14" s="17">
        <v>4.59221160269463E-3</v>
      </c>
      <c r="M14" s="17"/>
      <c r="N14" s="17">
        <v>2.21396146950257E-3</v>
      </c>
      <c r="O14" s="17">
        <v>2.1740656636099801E-3</v>
      </c>
      <c r="P14" s="17">
        <v>7.7978390466550704E-3</v>
      </c>
      <c r="Q14" s="17">
        <v>0</v>
      </c>
      <c r="R14" s="17">
        <v>0</v>
      </c>
    </row>
    <row r="15" spans="2:18" x14ac:dyDescent="0.3">
      <c r="B15" s="18" t="s">
        <v>136</v>
      </c>
      <c r="C15" s="17">
        <v>5.9647988653491798E-3</v>
      </c>
      <c r="D15" s="17">
        <v>7.1550033535466902E-3</v>
      </c>
      <c r="E15" s="17">
        <v>4.8014333579200702E-3</v>
      </c>
      <c r="F15" s="17"/>
      <c r="G15" s="17">
        <v>6.9775096201649704E-3</v>
      </c>
      <c r="H15" s="17">
        <v>8.8545247698920294E-3</v>
      </c>
      <c r="I15" s="17">
        <v>6.0257160579067198E-3</v>
      </c>
      <c r="J15" s="17">
        <v>8.4777298218050995E-3</v>
      </c>
      <c r="K15" s="17">
        <v>3.7153292338998798E-3</v>
      </c>
      <c r="L15" s="17">
        <v>2.3560829769404398E-3</v>
      </c>
      <c r="M15" s="17"/>
      <c r="N15" s="17">
        <v>4.52418762664741E-3</v>
      </c>
      <c r="O15" s="17">
        <v>8.2286308296409E-3</v>
      </c>
      <c r="P15" s="17">
        <v>3.72883832673213E-3</v>
      </c>
      <c r="Q15" s="17">
        <v>4.3922664470542397E-3</v>
      </c>
      <c r="R15" s="17">
        <v>0</v>
      </c>
    </row>
    <row r="16" spans="2:18" x14ac:dyDescent="0.3">
      <c r="B16" s="18" t="s">
        <v>137</v>
      </c>
      <c r="C16" s="17">
        <v>9.9939863038341699E-4</v>
      </c>
      <c r="D16" s="17">
        <v>1.06275509803058E-3</v>
      </c>
      <c r="E16" s="17">
        <v>9.3747084413815004E-4</v>
      </c>
      <c r="F16" s="17"/>
      <c r="G16" s="17">
        <v>0</v>
      </c>
      <c r="H16" s="17">
        <v>5.8645789439227998E-3</v>
      </c>
      <c r="I16" s="17">
        <v>0</v>
      </c>
      <c r="J16" s="17">
        <v>0</v>
      </c>
      <c r="K16" s="17">
        <v>0</v>
      </c>
      <c r="L16" s="17">
        <v>0</v>
      </c>
      <c r="M16" s="17"/>
      <c r="N16" s="17">
        <v>0</v>
      </c>
      <c r="O16" s="17">
        <v>0</v>
      </c>
      <c r="P16" s="17">
        <v>1.93508266351586E-3</v>
      </c>
      <c r="Q16" s="17">
        <v>0</v>
      </c>
      <c r="R16" s="17">
        <v>0</v>
      </c>
    </row>
    <row r="17" spans="2:18" x14ac:dyDescent="0.3">
      <c r="B17" s="18" t="s">
        <v>138</v>
      </c>
      <c r="C17" s="17">
        <v>6.77167168086487E-2</v>
      </c>
      <c r="D17" s="17">
        <v>5.8834720283747401E-2</v>
      </c>
      <c r="E17" s="17">
        <v>7.63984252853359E-2</v>
      </c>
      <c r="F17" s="17"/>
      <c r="G17" s="17">
        <v>7.2646574246590295E-2</v>
      </c>
      <c r="H17" s="17">
        <v>5.4312107216974499E-2</v>
      </c>
      <c r="I17" s="17">
        <v>6.0755790124840101E-2</v>
      </c>
      <c r="J17" s="17">
        <v>6.57634412165123E-2</v>
      </c>
      <c r="K17" s="17">
        <v>0.11013133173496201</v>
      </c>
      <c r="L17" s="17">
        <v>5.40991099073641E-2</v>
      </c>
      <c r="M17" s="17"/>
      <c r="N17" s="17">
        <v>9.7370354727748798E-2</v>
      </c>
      <c r="O17" s="17">
        <v>6.4991816053859203E-2</v>
      </c>
      <c r="P17" s="17">
        <v>6.3257617774255995E-2</v>
      </c>
      <c r="Q17" s="17">
        <v>3.2015723598081303E-2</v>
      </c>
      <c r="R17" s="17">
        <v>9.2461147663070703E-2</v>
      </c>
    </row>
    <row r="18" spans="2:18" x14ac:dyDescent="0.3">
      <c r="B18" s="18" t="s">
        <v>139</v>
      </c>
      <c r="C18" s="17">
        <v>8.4440786709762908E-3</v>
      </c>
      <c r="D18" s="17">
        <v>7.0549769913708397E-3</v>
      </c>
      <c r="E18" s="17">
        <v>9.8018562599452297E-3</v>
      </c>
      <c r="F18" s="17"/>
      <c r="G18" s="17">
        <v>1.3851475038280299E-2</v>
      </c>
      <c r="H18" s="17">
        <v>0</v>
      </c>
      <c r="I18" s="17">
        <v>8.98241398683528E-3</v>
      </c>
      <c r="J18" s="17">
        <v>8.8927968458115195E-3</v>
      </c>
      <c r="K18" s="17">
        <v>1.7752617699938099E-2</v>
      </c>
      <c r="L18" s="17">
        <v>4.6775811404178797E-3</v>
      </c>
      <c r="M18" s="17"/>
      <c r="N18" s="17">
        <v>7.0706911288630899E-3</v>
      </c>
      <c r="O18" s="17">
        <v>1.07211731973037E-2</v>
      </c>
      <c r="P18" s="17">
        <v>5.6958034132797803E-3</v>
      </c>
      <c r="Q18" s="17">
        <v>1.92360910191136E-2</v>
      </c>
      <c r="R18" s="17">
        <v>0</v>
      </c>
    </row>
    <row r="19" spans="2:18" x14ac:dyDescent="0.3">
      <c r="B19" s="18" t="s">
        <v>140</v>
      </c>
      <c r="C19" s="17">
        <v>4.7145168208644202E-4</v>
      </c>
      <c r="D19" s="17">
        <v>9.5377981061034597E-4</v>
      </c>
      <c r="E19" s="17">
        <v>0</v>
      </c>
      <c r="F19" s="17"/>
      <c r="G19" s="17">
        <v>0</v>
      </c>
      <c r="H19" s="17">
        <v>0</v>
      </c>
      <c r="I19" s="17">
        <v>0</v>
      </c>
      <c r="J19" s="17">
        <v>0</v>
      </c>
      <c r="K19" s="17">
        <v>3.34891449681631E-3</v>
      </c>
      <c r="L19" s="17">
        <v>0</v>
      </c>
      <c r="M19" s="17"/>
      <c r="N19" s="17">
        <v>0</v>
      </c>
      <c r="O19" s="17">
        <v>0</v>
      </c>
      <c r="P19" s="17">
        <v>0</v>
      </c>
      <c r="Q19" s="17">
        <v>0</v>
      </c>
      <c r="R19" s="17">
        <v>0</v>
      </c>
    </row>
    <row r="20" spans="2:18" x14ac:dyDescent="0.3">
      <c r="B20" s="18" t="s">
        <v>141</v>
      </c>
      <c r="C20" s="17">
        <v>1.53995865075333E-3</v>
      </c>
      <c r="D20" s="17">
        <v>2.20121009507289E-3</v>
      </c>
      <c r="E20" s="17">
        <v>8.9361835403332197E-4</v>
      </c>
      <c r="F20" s="17"/>
      <c r="G20" s="17">
        <v>6.6636851947715703E-3</v>
      </c>
      <c r="H20" s="17">
        <v>0</v>
      </c>
      <c r="I20" s="17">
        <v>3.6255161436640599E-3</v>
      </c>
      <c r="J20" s="17">
        <v>0</v>
      </c>
      <c r="K20" s="17">
        <v>0</v>
      </c>
      <c r="L20" s="17">
        <v>0</v>
      </c>
      <c r="M20" s="17"/>
      <c r="N20" s="17">
        <v>2.1224807962011102E-3</v>
      </c>
      <c r="O20" s="17">
        <v>0</v>
      </c>
      <c r="P20" s="17">
        <v>0</v>
      </c>
      <c r="Q20" s="17">
        <v>0</v>
      </c>
      <c r="R20" s="17">
        <v>0</v>
      </c>
    </row>
    <row r="21" spans="2:18" x14ac:dyDescent="0.3">
      <c r="B21" s="18" t="s">
        <v>142</v>
      </c>
      <c r="C21" s="17">
        <v>9.3124694521844003E-4</v>
      </c>
      <c r="D21" s="17">
        <v>9.4411501911500497E-4</v>
      </c>
      <c r="E21" s="17">
        <v>9.1866904497796601E-4</v>
      </c>
      <c r="F21" s="17"/>
      <c r="G21" s="17">
        <v>6.72527389717346E-3</v>
      </c>
      <c r="H21" s="17">
        <v>0</v>
      </c>
      <c r="I21" s="17">
        <v>0</v>
      </c>
      <c r="J21" s="17">
        <v>0</v>
      </c>
      <c r="K21" s="17">
        <v>0</v>
      </c>
      <c r="L21" s="17">
        <v>0</v>
      </c>
      <c r="M21" s="17"/>
      <c r="N21" s="17">
        <v>0</v>
      </c>
      <c r="O21" s="17">
        <v>3.9765600307417499E-3</v>
      </c>
      <c r="P21" s="17">
        <v>0</v>
      </c>
      <c r="Q21" s="17">
        <v>0</v>
      </c>
      <c r="R21" s="17">
        <v>0</v>
      </c>
    </row>
    <row r="22" spans="2:18" x14ac:dyDescent="0.3">
      <c r="B22" s="18" t="s">
        <v>143</v>
      </c>
      <c r="C22" s="17">
        <v>1.48398121311651E-3</v>
      </c>
      <c r="D22" s="17">
        <v>9.4427926209564197E-4</v>
      </c>
      <c r="E22" s="17">
        <v>2.01151294429049E-3</v>
      </c>
      <c r="F22" s="17"/>
      <c r="G22" s="17">
        <v>3.4042225880607001E-3</v>
      </c>
      <c r="H22" s="17">
        <v>0</v>
      </c>
      <c r="I22" s="17">
        <v>3.2061530986593999E-3</v>
      </c>
      <c r="J22" s="17">
        <v>0</v>
      </c>
      <c r="K22" s="17">
        <v>0</v>
      </c>
      <c r="L22" s="17">
        <v>2.2296360364744698E-3</v>
      </c>
      <c r="M22" s="17"/>
      <c r="N22" s="17">
        <v>2.21396146950257E-3</v>
      </c>
      <c r="O22" s="17">
        <v>0</v>
      </c>
      <c r="P22" s="17">
        <v>3.7300522995023198E-3</v>
      </c>
      <c r="Q22" s="17">
        <v>0</v>
      </c>
      <c r="R22" s="17">
        <v>0</v>
      </c>
    </row>
    <row r="23" spans="2:18" x14ac:dyDescent="0.3">
      <c r="B23" s="18" t="s">
        <v>144</v>
      </c>
      <c r="C23" s="17">
        <v>1.5126536651433699E-3</v>
      </c>
      <c r="D23" s="17">
        <v>1.0385639831983901E-3</v>
      </c>
      <c r="E23" s="17">
        <v>1.97605267671836E-3</v>
      </c>
      <c r="F23" s="17"/>
      <c r="G23" s="17">
        <v>0</v>
      </c>
      <c r="H23" s="17">
        <v>3.0124538940265498E-3</v>
      </c>
      <c r="I23" s="17">
        <v>0</v>
      </c>
      <c r="J23" s="17">
        <v>2.8751814276960102E-3</v>
      </c>
      <c r="K23" s="17">
        <v>3.6110680763749999E-3</v>
      </c>
      <c r="L23" s="17">
        <v>0</v>
      </c>
      <c r="M23" s="17"/>
      <c r="N23" s="17">
        <v>2.3058039869511501E-3</v>
      </c>
      <c r="O23" s="17">
        <v>2.1707583882907902E-3</v>
      </c>
      <c r="P23" s="17">
        <v>1.8910350677813E-3</v>
      </c>
      <c r="Q23" s="17">
        <v>0</v>
      </c>
      <c r="R23" s="17">
        <v>0</v>
      </c>
    </row>
    <row r="24" spans="2:18" x14ac:dyDescent="0.3">
      <c r="B24" s="18" t="s">
        <v>145</v>
      </c>
      <c r="C24" s="17">
        <v>0</v>
      </c>
      <c r="D24" s="17">
        <v>0</v>
      </c>
      <c r="E24" s="17">
        <v>0</v>
      </c>
      <c r="F24" s="17"/>
      <c r="G24" s="17">
        <v>0</v>
      </c>
      <c r="H24" s="17">
        <v>0</v>
      </c>
      <c r="I24" s="17">
        <v>0</v>
      </c>
      <c r="J24" s="17">
        <v>0</v>
      </c>
      <c r="K24" s="17">
        <v>0</v>
      </c>
      <c r="L24" s="17">
        <v>0</v>
      </c>
      <c r="M24" s="17"/>
      <c r="N24" s="17">
        <v>0</v>
      </c>
      <c r="O24" s="17">
        <v>0</v>
      </c>
      <c r="P24" s="17">
        <v>0</v>
      </c>
      <c r="Q24" s="17">
        <v>0</v>
      </c>
      <c r="R24" s="17">
        <v>0</v>
      </c>
    </row>
    <row r="25" spans="2:18" x14ac:dyDescent="0.3">
      <c r="B25" s="18" t="s">
        <v>146</v>
      </c>
      <c r="C25" s="17">
        <v>1.0824362578659799E-2</v>
      </c>
      <c r="D25" s="17">
        <v>7.9292311277657807E-3</v>
      </c>
      <c r="E25" s="17">
        <v>1.3654209132627999E-2</v>
      </c>
      <c r="F25" s="17"/>
      <c r="G25" s="17">
        <v>6.7132768616099204E-3</v>
      </c>
      <c r="H25" s="17">
        <v>1.1350463335537001E-2</v>
      </c>
      <c r="I25" s="17">
        <v>1.24247562849879E-2</v>
      </c>
      <c r="J25" s="17">
        <v>1.13238211822055E-2</v>
      </c>
      <c r="K25" s="17">
        <v>1.0466620587535599E-2</v>
      </c>
      <c r="L25" s="17">
        <v>1.1647042808601699E-2</v>
      </c>
      <c r="M25" s="17"/>
      <c r="N25" s="17">
        <v>1.6089673651535401E-2</v>
      </c>
      <c r="O25" s="17">
        <v>8.11439055458529E-3</v>
      </c>
      <c r="P25" s="17">
        <v>7.0656723512133798E-3</v>
      </c>
      <c r="Q25" s="17">
        <v>8.1203527165329206E-3</v>
      </c>
      <c r="R25" s="17">
        <v>5.8609903071719101E-2</v>
      </c>
    </row>
    <row r="26" spans="2:18" x14ac:dyDescent="0.3">
      <c r="B26" s="18" t="s">
        <v>147</v>
      </c>
      <c r="C26" s="17">
        <v>1.6204500316144301E-3</v>
      </c>
      <c r="D26" s="17">
        <v>2.2433696162285702E-3</v>
      </c>
      <c r="E26" s="17">
        <v>1.01157721536447E-3</v>
      </c>
      <c r="F26" s="17"/>
      <c r="G26" s="17">
        <v>0</v>
      </c>
      <c r="H26" s="17">
        <v>3.4640740984996999E-3</v>
      </c>
      <c r="I26" s="17">
        <v>6.0507192842989398E-3</v>
      </c>
      <c r="J26" s="17">
        <v>0</v>
      </c>
      <c r="K26" s="17">
        <v>0</v>
      </c>
      <c r="L26" s="17">
        <v>0</v>
      </c>
      <c r="M26" s="17"/>
      <c r="N26" s="17">
        <v>0</v>
      </c>
      <c r="O26" s="17">
        <v>2.5207615646056399E-3</v>
      </c>
      <c r="P26" s="17">
        <v>0</v>
      </c>
      <c r="Q26" s="17">
        <v>4.1170213304913697E-3</v>
      </c>
      <c r="R26" s="17">
        <v>0</v>
      </c>
    </row>
    <row r="27" spans="2:18" x14ac:dyDescent="0.3">
      <c r="B27" s="18" t="s">
        <v>148</v>
      </c>
      <c r="C27" s="17">
        <v>0</v>
      </c>
      <c r="D27" s="17">
        <v>0</v>
      </c>
      <c r="E27" s="17">
        <v>0</v>
      </c>
      <c r="F27" s="17"/>
      <c r="G27" s="17">
        <v>0</v>
      </c>
      <c r="H27" s="17">
        <v>0</v>
      </c>
      <c r="I27" s="17">
        <v>0</v>
      </c>
      <c r="J27" s="17">
        <v>0</v>
      </c>
      <c r="K27" s="17">
        <v>0</v>
      </c>
      <c r="L27" s="17">
        <v>0</v>
      </c>
      <c r="M27" s="17"/>
      <c r="N27" s="17">
        <v>0</v>
      </c>
      <c r="O27" s="17">
        <v>0</v>
      </c>
      <c r="P27" s="17">
        <v>0</v>
      </c>
      <c r="Q27" s="17">
        <v>0</v>
      </c>
      <c r="R27" s="17">
        <v>0</v>
      </c>
    </row>
    <row r="28" spans="2:18" x14ac:dyDescent="0.3">
      <c r="B28" s="18" t="s">
        <v>149</v>
      </c>
      <c r="C28" s="17">
        <v>0</v>
      </c>
      <c r="D28" s="17">
        <v>0</v>
      </c>
      <c r="E28" s="17">
        <v>0</v>
      </c>
      <c r="F28" s="17"/>
      <c r="G28" s="17">
        <v>0</v>
      </c>
      <c r="H28" s="17">
        <v>0</v>
      </c>
      <c r="I28" s="17">
        <v>0</v>
      </c>
      <c r="J28" s="17">
        <v>0</v>
      </c>
      <c r="K28" s="17">
        <v>0</v>
      </c>
      <c r="L28" s="17">
        <v>0</v>
      </c>
      <c r="M28" s="17"/>
      <c r="N28" s="17">
        <v>0</v>
      </c>
      <c r="O28" s="17">
        <v>0</v>
      </c>
      <c r="P28" s="17">
        <v>0</v>
      </c>
      <c r="Q28" s="17">
        <v>0</v>
      </c>
      <c r="R28" s="17">
        <v>0</v>
      </c>
    </row>
    <row r="29" spans="2:18" x14ac:dyDescent="0.3">
      <c r="B29" s="18" t="s">
        <v>150</v>
      </c>
      <c r="C29" s="17">
        <v>0</v>
      </c>
      <c r="D29" s="17">
        <v>0</v>
      </c>
      <c r="E29" s="17">
        <v>0</v>
      </c>
      <c r="F29" s="17"/>
      <c r="G29" s="17">
        <v>0</v>
      </c>
      <c r="H29" s="17">
        <v>0</v>
      </c>
      <c r="I29" s="17">
        <v>0</v>
      </c>
      <c r="J29" s="17">
        <v>0</v>
      </c>
      <c r="K29" s="17">
        <v>0</v>
      </c>
      <c r="L29" s="17">
        <v>0</v>
      </c>
      <c r="M29" s="17"/>
      <c r="N29" s="17">
        <v>0</v>
      </c>
      <c r="O29" s="17">
        <v>0</v>
      </c>
      <c r="P29" s="17">
        <v>0</v>
      </c>
      <c r="Q29" s="17">
        <v>0</v>
      </c>
      <c r="R29" s="17">
        <v>0</v>
      </c>
    </row>
    <row r="30" spans="2:18" x14ac:dyDescent="0.3">
      <c r="B30" s="18" t="s">
        <v>151</v>
      </c>
      <c r="C30" s="17">
        <v>0</v>
      </c>
      <c r="D30" s="17">
        <v>0</v>
      </c>
      <c r="E30" s="17">
        <v>0</v>
      </c>
      <c r="F30" s="17"/>
      <c r="G30" s="17">
        <v>0</v>
      </c>
      <c r="H30" s="17">
        <v>0</v>
      </c>
      <c r="I30" s="17">
        <v>0</v>
      </c>
      <c r="J30" s="17">
        <v>0</v>
      </c>
      <c r="K30" s="17">
        <v>0</v>
      </c>
      <c r="L30" s="17">
        <v>0</v>
      </c>
      <c r="M30" s="17"/>
      <c r="N30" s="17">
        <v>0</v>
      </c>
      <c r="O30" s="17">
        <v>0</v>
      </c>
      <c r="P30" s="17">
        <v>0</v>
      </c>
      <c r="Q30" s="17">
        <v>0</v>
      </c>
      <c r="R30" s="17">
        <v>0</v>
      </c>
    </row>
    <row r="31" spans="2:18" x14ac:dyDescent="0.3">
      <c r="B31" s="18" t="s">
        <v>152</v>
      </c>
      <c r="C31" s="17">
        <v>4.7393887080832202E-4</v>
      </c>
      <c r="D31" s="17">
        <v>9.58811567794046E-4</v>
      </c>
      <c r="E31" s="17">
        <v>0</v>
      </c>
      <c r="F31" s="17"/>
      <c r="G31" s="17">
        <v>0</v>
      </c>
      <c r="H31" s="17">
        <v>0</v>
      </c>
      <c r="I31" s="17">
        <v>0</v>
      </c>
      <c r="J31" s="17">
        <v>0</v>
      </c>
      <c r="K31" s="17">
        <v>0</v>
      </c>
      <c r="L31" s="17">
        <v>2.26394977582984E-3</v>
      </c>
      <c r="M31" s="17"/>
      <c r="N31" s="17">
        <v>0</v>
      </c>
      <c r="O31" s="17">
        <v>0</v>
      </c>
      <c r="P31" s="17">
        <v>0</v>
      </c>
      <c r="Q31" s="17">
        <v>0</v>
      </c>
      <c r="R31" s="17">
        <v>0</v>
      </c>
    </row>
    <row r="32" spans="2:18" x14ac:dyDescent="0.3">
      <c r="B32" s="18" t="s">
        <v>153</v>
      </c>
      <c r="C32" s="17">
        <v>0</v>
      </c>
      <c r="D32" s="17">
        <v>0</v>
      </c>
      <c r="E32" s="17">
        <v>0</v>
      </c>
      <c r="F32" s="17"/>
      <c r="G32" s="17">
        <v>0</v>
      </c>
      <c r="H32" s="17">
        <v>0</v>
      </c>
      <c r="I32" s="17">
        <v>0</v>
      </c>
      <c r="J32" s="17">
        <v>0</v>
      </c>
      <c r="K32" s="17">
        <v>0</v>
      </c>
      <c r="L32" s="17">
        <v>0</v>
      </c>
      <c r="M32" s="17"/>
      <c r="N32" s="17">
        <v>0</v>
      </c>
      <c r="O32" s="17">
        <v>0</v>
      </c>
      <c r="P32" s="17">
        <v>0</v>
      </c>
      <c r="Q32" s="17">
        <v>0</v>
      </c>
      <c r="R32" s="17">
        <v>0</v>
      </c>
    </row>
    <row r="33" spans="2:18" x14ac:dyDescent="0.3">
      <c r="B33" s="18" t="s">
        <v>154</v>
      </c>
      <c r="C33" s="17">
        <v>3.3565679261931399E-3</v>
      </c>
      <c r="D33" s="17">
        <v>1.91983703572446E-3</v>
      </c>
      <c r="E33" s="17">
        <v>4.7609006925402797E-3</v>
      </c>
      <c r="F33" s="17"/>
      <c r="G33" s="17">
        <v>3.6405090135845598E-3</v>
      </c>
      <c r="H33" s="17">
        <v>2.7558553252480999E-3</v>
      </c>
      <c r="I33" s="17">
        <v>5.6862913541573601E-3</v>
      </c>
      <c r="J33" s="17">
        <v>2.7278432409806402E-3</v>
      </c>
      <c r="K33" s="17">
        <v>0</v>
      </c>
      <c r="L33" s="17">
        <v>4.5331270216712903E-3</v>
      </c>
      <c r="M33" s="17"/>
      <c r="N33" s="17">
        <v>6.6447257613928704E-3</v>
      </c>
      <c r="O33" s="17">
        <v>2.0053999954873598E-3</v>
      </c>
      <c r="P33" s="17">
        <v>3.5660752394109699E-3</v>
      </c>
      <c r="Q33" s="17">
        <v>4.0021325922903299E-3</v>
      </c>
      <c r="R33" s="17">
        <v>0</v>
      </c>
    </row>
    <row r="34" spans="2:18" x14ac:dyDescent="0.3">
      <c r="B34" s="18" t="s">
        <v>155</v>
      </c>
      <c r="C34" s="17">
        <v>0</v>
      </c>
      <c r="D34" s="17">
        <v>0</v>
      </c>
      <c r="E34" s="17">
        <v>0</v>
      </c>
      <c r="F34" s="17"/>
      <c r="G34" s="17">
        <v>0</v>
      </c>
      <c r="H34" s="17">
        <v>0</v>
      </c>
      <c r="I34" s="17">
        <v>0</v>
      </c>
      <c r="J34" s="17">
        <v>0</v>
      </c>
      <c r="K34" s="17">
        <v>0</v>
      </c>
      <c r="L34" s="17">
        <v>0</v>
      </c>
      <c r="M34" s="17"/>
      <c r="N34" s="17">
        <v>0</v>
      </c>
      <c r="O34" s="17">
        <v>0</v>
      </c>
      <c r="P34" s="17">
        <v>0</v>
      </c>
      <c r="Q34" s="17">
        <v>0</v>
      </c>
      <c r="R34" s="17">
        <v>0</v>
      </c>
    </row>
    <row r="35" spans="2:18" x14ac:dyDescent="0.3">
      <c r="B35" s="18" t="s">
        <v>156</v>
      </c>
      <c r="C35" s="17">
        <v>4.5797710223840501E-4</v>
      </c>
      <c r="D35" s="17">
        <v>0</v>
      </c>
      <c r="E35" s="17">
        <v>9.0562687101333598E-4</v>
      </c>
      <c r="F35" s="17"/>
      <c r="G35" s="17">
        <v>3.3074164344932301E-3</v>
      </c>
      <c r="H35" s="17">
        <v>0</v>
      </c>
      <c r="I35" s="17">
        <v>0</v>
      </c>
      <c r="J35" s="17">
        <v>0</v>
      </c>
      <c r="K35" s="17">
        <v>0</v>
      </c>
      <c r="L35" s="17">
        <v>0</v>
      </c>
      <c r="M35" s="17"/>
      <c r="N35" s="17">
        <v>0</v>
      </c>
      <c r="O35" s="17">
        <v>0</v>
      </c>
      <c r="P35" s="17">
        <v>1.6870230853869299E-3</v>
      </c>
      <c r="Q35" s="17">
        <v>0</v>
      </c>
      <c r="R35" s="17">
        <v>0</v>
      </c>
    </row>
    <row r="36" spans="2:18" x14ac:dyDescent="0.3">
      <c r="B36" s="18" t="s">
        <v>157</v>
      </c>
      <c r="C36" s="17">
        <v>4.7393887080832202E-4</v>
      </c>
      <c r="D36" s="17">
        <v>9.58811567794046E-4</v>
      </c>
      <c r="E36" s="17">
        <v>0</v>
      </c>
      <c r="F36" s="17"/>
      <c r="G36" s="17">
        <v>0</v>
      </c>
      <c r="H36" s="17">
        <v>0</v>
      </c>
      <c r="I36" s="17">
        <v>0</v>
      </c>
      <c r="J36" s="17">
        <v>0</v>
      </c>
      <c r="K36" s="17">
        <v>0</v>
      </c>
      <c r="L36" s="17">
        <v>2.26394977582984E-3</v>
      </c>
      <c r="M36" s="17"/>
      <c r="N36" s="17">
        <v>2.2259712664469099E-3</v>
      </c>
      <c r="O36" s="17">
        <v>0</v>
      </c>
      <c r="P36" s="17">
        <v>0</v>
      </c>
      <c r="Q36" s="17">
        <v>0</v>
      </c>
      <c r="R36" s="17">
        <v>0</v>
      </c>
    </row>
    <row r="37" spans="2:18" x14ac:dyDescent="0.3">
      <c r="B37" s="18" t="s">
        <v>158</v>
      </c>
      <c r="C37" s="17">
        <v>4.58379665752651E-4</v>
      </c>
      <c r="D37" s="17">
        <v>9.2733420496956902E-4</v>
      </c>
      <c r="E37" s="17">
        <v>0</v>
      </c>
      <c r="F37" s="17"/>
      <c r="G37" s="17">
        <v>3.3103236653928502E-3</v>
      </c>
      <c r="H37" s="17">
        <v>0</v>
      </c>
      <c r="I37" s="17">
        <v>0</v>
      </c>
      <c r="J37" s="17">
        <v>0</v>
      </c>
      <c r="K37" s="17">
        <v>0</v>
      </c>
      <c r="L37" s="17">
        <v>0</v>
      </c>
      <c r="M37" s="17"/>
      <c r="N37" s="17">
        <v>0</v>
      </c>
      <c r="O37" s="17">
        <v>0</v>
      </c>
      <c r="P37" s="17">
        <v>1.68850598472523E-3</v>
      </c>
      <c r="Q37" s="17">
        <v>0</v>
      </c>
      <c r="R37" s="17">
        <v>0</v>
      </c>
    </row>
    <row r="38" spans="2:18" x14ac:dyDescent="0.3">
      <c r="B38" s="18" t="s">
        <v>159</v>
      </c>
      <c r="C38" s="17">
        <v>0</v>
      </c>
      <c r="D38" s="17">
        <v>0</v>
      </c>
      <c r="E38" s="17">
        <v>0</v>
      </c>
      <c r="F38" s="17"/>
      <c r="G38" s="17">
        <v>0</v>
      </c>
      <c r="H38" s="17">
        <v>0</v>
      </c>
      <c r="I38" s="17">
        <v>0</v>
      </c>
      <c r="J38" s="17">
        <v>0</v>
      </c>
      <c r="K38" s="17">
        <v>0</v>
      </c>
      <c r="L38" s="17">
        <v>0</v>
      </c>
      <c r="M38" s="17"/>
      <c r="N38" s="17">
        <v>0</v>
      </c>
      <c r="O38" s="17">
        <v>0</v>
      </c>
      <c r="P38" s="17">
        <v>0</v>
      </c>
      <c r="Q38" s="17">
        <v>0</v>
      </c>
      <c r="R38" s="17">
        <v>0</v>
      </c>
    </row>
    <row r="39" spans="2:18" x14ac:dyDescent="0.3">
      <c r="B39" s="18" t="s">
        <v>160</v>
      </c>
      <c r="C39" s="17">
        <v>0</v>
      </c>
      <c r="D39" s="17">
        <v>0</v>
      </c>
      <c r="E39" s="17">
        <v>0</v>
      </c>
      <c r="F39" s="17"/>
      <c r="G39" s="17">
        <v>0</v>
      </c>
      <c r="H39" s="17">
        <v>0</v>
      </c>
      <c r="I39" s="17">
        <v>0</v>
      </c>
      <c r="J39" s="17">
        <v>0</v>
      </c>
      <c r="K39" s="17">
        <v>0</v>
      </c>
      <c r="L39" s="17">
        <v>0</v>
      </c>
      <c r="M39" s="17"/>
      <c r="N39" s="17">
        <v>0</v>
      </c>
      <c r="O39" s="17">
        <v>0</v>
      </c>
      <c r="P39" s="17">
        <v>0</v>
      </c>
      <c r="Q39" s="17">
        <v>0</v>
      </c>
      <c r="R39" s="17">
        <v>0</v>
      </c>
    </row>
    <row r="40" spans="2:18" x14ac:dyDescent="0.3">
      <c r="B40" s="18" t="s">
        <v>161</v>
      </c>
      <c r="C40" s="17">
        <v>4.6871644776616199E-2</v>
      </c>
      <c r="D40" s="17">
        <v>4.2688227233704502E-2</v>
      </c>
      <c r="E40" s="17">
        <v>5.0960726712416998E-2</v>
      </c>
      <c r="F40" s="17"/>
      <c r="G40" s="17">
        <v>3.1369932725159401E-2</v>
      </c>
      <c r="H40" s="17">
        <v>5.1494884043689002E-2</v>
      </c>
      <c r="I40" s="17">
        <v>4.3381228604061198E-2</v>
      </c>
      <c r="J40" s="17">
        <v>4.2451773538569E-2</v>
      </c>
      <c r="K40" s="17">
        <v>5.6157351155813502E-2</v>
      </c>
      <c r="L40" s="17">
        <v>5.3561056579712003E-2</v>
      </c>
      <c r="M40" s="17"/>
      <c r="N40" s="17">
        <v>4.7750950062857997E-2</v>
      </c>
      <c r="O40" s="17">
        <v>4.66766723995082E-2</v>
      </c>
      <c r="P40" s="17">
        <v>4.5143848723556999E-2</v>
      </c>
      <c r="Q40" s="17">
        <v>4.0572102414542399E-2</v>
      </c>
      <c r="R40" s="17">
        <v>9.6893491178566896E-2</v>
      </c>
    </row>
    <row r="41" spans="2:18" x14ac:dyDescent="0.3">
      <c r="B41" s="18" t="s">
        <v>162</v>
      </c>
      <c r="C41" s="17">
        <v>4.7940931081982699E-4</v>
      </c>
      <c r="D41" s="17">
        <v>0</v>
      </c>
      <c r="E41" s="17">
        <v>9.4800799422153101E-4</v>
      </c>
      <c r="F41" s="17"/>
      <c r="G41" s="17">
        <v>3.4621954366381501E-3</v>
      </c>
      <c r="H41" s="17">
        <v>0</v>
      </c>
      <c r="I41" s="17">
        <v>0</v>
      </c>
      <c r="J41" s="17">
        <v>0</v>
      </c>
      <c r="K41" s="17">
        <v>0</v>
      </c>
      <c r="L41" s="17">
        <v>0</v>
      </c>
      <c r="M41" s="17"/>
      <c r="N41" s="17">
        <v>2.2516645425853699E-3</v>
      </c>
      <c r="O41" s="17">
        <v>0</v>
      </c>
      <c r="P41" s="17">
        <v>0</v>
      </c>
      <c r="Q41" s="17">
        <v>0</v>
      </c>
      <c r="R41" s="17">
        <v>0</v>
      </c>
    </row>
    <row r="42" spans="2:18" x14ac:dyDescent="0.3">
      <c r="B42" s="18" t="s">
        <v>163</v>
      </c>
      <c r="C42" s="17">
        <v>9.6119410389596005E-4</v>
      </c>
      <c r="D42" s="17">
        <v>1.0022057166996199E-3</v>
      </c>
      <c r="E42" s="17">
        <v>9.2110729846635103E-4</v>
      </c>
      <c r="F42" s="17"/>
      <c r="G42" s="17">
        <v>3.3639521025590402E-3</v>
      </c>
      <c r="H42" s="17">
        <v>0</v>
      </c>
      <c r="I42" s="17">
        <v>2.9097910729179899E-3</v>
      </c>
      <c r="J42" s="17">
        <v>0</v>
      </c>
      <c r="K42" s="17">
        <v>0</v>
      </c>
      <c r="L42" s="17">
        <v>0</v>
      </c>
      <c r="M42" s="17"/>
      <c r="N42" s="17">
        <v>0</v>
      </c>
      <c r="O42" s="17">
        <v>1.9890576474495799E-3</v>
      </c>
      <c r="P42" s="17">
        <v>0</v>
      </c>
      <c r="Q42" s="17">
        <v>0</v>
      </c>
      <c r="R42" s="17">
        <v>2.84507551606679E-2</v>
      </c>
    </row>
    <row r="43" spans="2:18" x14ac:dyDescent="0.3">
      <c r="B43" s="18" t="s">
        <v>164</v>
      </c>
      <c r="C43" s="17">
        <v>0</v>
      </c>
      <c r="D43" s="17">
        <v>0</v>
      </c>
      <c r="E43" s="17">
        <v>0</v>
      </c>
      <c r="F43" s="17"/>
      <c r="G43" s="17">
        <v>0</v>
      </c>
      <c r="H43" s="17">
        <v>0</v>
      </c>
      <c r="I43" s="17">
        <v>0</v>
      </c>
      <c r="J43" s="17">
        <v>0</v>
      </c>
      <c r="K43" s="17">
        <v>0</v>
      </c>
      <c r="L43" s="17">
        <v>0</v>
      </c>
      <c r="M43" s="17"/>
      <c r="N43" s="17">
        <v>0</v>
      </c>
      <c r="O43" s="17">
        <v>0</v>
      </c>
      <c r="P43" s="17">
        <v>0</v>
      </c>
      <c r="Q43" s="17">
        <v>0</v>
      </c>
      <c r="R43" s="17">
        <v>0</v>
      </c>
    </row>
    <row r="44" spans="2:18" x14ac:dyDescent="0.3">
      <c r="B44" s="18" t="s">
        <v>165</v>
      </c>
      <c r="C44" s="17">
        <v>5.3818723547040704E-4</v>
      </c>
      <c r="D44" s="17">
        <v>1.08879051454048E-3</v>
      </c>
      <c r="E44" s="17">
        <v>0</v>
      </c>
      <c r="F44" s="17"/>
      <c r="G44" s="17">
        <v>0</v>
      </c>
      <c r="H44" s="17">
        <v>0</v>
      </c>
      <c r="I44" s="17">
        <v>3.1611802514165898E-3</v>
      </c>
      <c r="J44" s="17">
        <v>0</v>
      </c>
      <c r="K44" s="17">
        <v>0</v>
      </c>
      <c r="L44" s="17">
        <v>0</v>
      </c>
      <c r="M44" s="17"/>
      <c r="N44" s="17">
        <v>0</v>
      </c>
      <c r="O44" s="17">
        <v>0</v>
      </c>
      <c r="P44" s="17">
        <v>0</v>
      </c>
      <c r="Q44" s="17">
        <v>4.2727538143612197E-3</v>
      </c>
      <c r="R44" s="17">
        <v>0</v>
      </c>
    </row>
    <row r="45" spans="2:18" x14ac:dyDescent="0.3">
      <c r="B45" s="18" t="s">
        <v>166</v>
      </c>
      <c r="C45" s="17">
        <v>0.109112484004579</v>
      </c>
      <c r="D45" s="17">
        <v>0.11132954558488101</v>
      </c>
      <c r="E45" s="17">
        <v>0.10694541691993301</v>
      </c>
      <c r="F45" s="17"/>
      <c r="G45" s="17">
        <v>0.119239055817966</v>
      </c>
      <c r="H45" s="17">
        <v>0.13485155361002199</v>
      </c>
      <c r="I45" s="17">
        <v>0.13310116640306599</v>
      </c>
      <c r="J45" s="17">
        <v>9.5218254568716701E-2</v>
      </c>
      <c r="K45" s="17">
        <v>8.3883759431760893E-2</v>
      </c>
      <c r="L45" s="17">
        <v>9.0251150786935797E-2</v>
      </c>
      <c r="M45" s="17"/>
      <c r="N45" s="17">
        <v>0.125255921934842</v>
      </c>
      <c r="O45" s="17">
        <v>0.115593590111079</v>
      </c>
      <c r="P45" s="17">
        <v>0.107449000873516</v>
      </c>
      <c r="Q45" s="17">
        <v>0.106323858680786</v>
      </c>
      <c r="R45" s="17">
        <v>0.115418397500098</v>
      </c>
    </row>
    <row r="46" spans="2:18" x14ac:dyDescent="0.3">
      <c r="B46" s="18" t="s">
        <v>167</v>
      </c>
      <c r="C46" s="17">
        <v>1.5525914152648499E-3</v>
      </c>
      <c r="D46" s="17">
        <v>1.1042930528523899E-3</v>
      </c>
      <c r="E46" s="17">
        <v>1.9907806987361702E-3</v>
      </c>
      <c r="F46" s="17"/>
      <c r="G46" s="17">
        <v>3.4621954366381501E-3</v>
      </c>
      <c r="H46" s="17">
        <v>3.2031073299565601E-3</v>
      </c>
      <c r="I46" s="17">
        <v>3.0974192024840102E-3</v>
      </c>
      <c r="J46" s="17">
        <v>0</v>
      </c>
      <c r="K46" s="17">
        <v>0</v>
      </c>
      <c r="L46" s="17">
        <v>0</v>
      </c>
      <c r="M46" s="17"/>
      <c r="N46" s="17">
        <v>4.7284098222067196E-3</v>
      </c>
      <c r="O46" s="17">
        <v>0</v>
      </c>
      <c r="P46" s="17">
        <v>2.01071568226359E-3</v>
      </c>
      <c r="Q46" s="17">
        <v>0</v>
      </c>
      <c r="R46" s="17">
        <v>0</v>
      </c>
    </row>
    <row r="47" spans="2:18" x14ac:dyDescent="0.3">
      <c r="B47" s="18" t="s">
        <v>168</v>
      </c>
      <c r="C47" s="17">
        <v>4.6621502641689598E-4</v>
      </c>
      <c r="D47" s="17">
        <v>9.4318568900147396E-4</v>
      </c>
      <c r="E47" s="17">
        <v>0</v>
      </c>
      <c r="F47" s="17"/>
      <c r="G47" s="17">
        <v>3.3669090285135101E-3</v>
      </c>
      <c r="H47" s="17">
        <v>0</v>
      </c>
      <c r="I47" s="17">
        <v>0</v>
      </c>
      <c r="J47" s="17">
        <v>0</v>
      </c>
      <c r="K47" s="17">
        <v>0</v>
      </c>
      <c r="L47" s="17">
        <v>0</v>
      </c>
      <c r="M47" s="17"/>
      <c r="N47" s="17">
        <v>0</v>
      </c>
      <c r="O47" s="17">
        <v>1.9908060362504201E-3</v>
      </c>
      <c r="P47" s="17">
        <v>0</v>
      </c>
      <c r="Q47" s="17">
        <v>0</v>
      </c>
      <c r="R47" s="17">
        <v>0</v>
      </c>
    </row>
    <row r="48" spans="2:18" ht="28.8" x14ac:dyDescent="0.3">
      <c r="B48" s="18" t="s">
        <v>169</v>
      </c>
      <c r="C48" s="17">
        <v>5.4905052436880503E-4</v>
      </c>
      <c r="D48" s="17">
        <v>1.1107677097055601E-3</v>
      </c>
      <c r="E48" s="17">
        <v>0</v>
      </c>
      <c r="F48" s="17"/>
      <c r="G48" s="17">
        <v>0</v>
      </c>
      <c r="H48" s="17">
        <v>3.2218876897277099E-3</v>
      </c>
      <c r="I48" s="17">
        <v>0</v>
      </c>
      <c r="J48" s="17">
        <v>0</v>
      </c>
      <c r="K48" s="17">
        <v>0</v>
      </c>
      <c r="L48" s="17">
        <v>0</v>
      </c>
      <c r="M48" s="17"/>
      <c r="N48" s="17">
        <v>0</v>
      </c>
      <c r="O48" s="17">
        <v>0</v>
      </c>
      <c r="P48" s="17">
        <v>2.02250484822666E-3</v>
      </c>
      <c r="Q48" s="17">
        <v>0</v>
      </c>
      <c r="R48" s="17">
        <v>0</v>
      </c>
    </row>
    <row r="49" spans="2:18" x14ac:dyDescent="0.3">
      <c r="B49" s="18" t="s">
        <v>170</v>
      </c>
      <c r="C49" s="17">
        <v>0</v>
      </c>
      <c r="D49" s="17">
        <v>0</v>
      </c>
      <c r="E49" s="17">
        <v>0</v>
      </c>
      <c r="F49" s="17"/>
      <c r="G49" s="17">
        <v>0</v>
      </c>
      <c r="H49" s="17">
        <v>0</v>
      </c>
      <c r="I49" s="17">
        <v>0</v>
      </c>
      <c r="J49" s="17">
        <v>0</v>
      </c>
      <c r="K49" s="17">
        <v>0</v>
      </c>
      <c r="L49" s="17">
        <v>0</v>
      </c>
      <c r="M49" s="17"/>
      <c r="N49" s="17">
        <v>0</v>
      </c>
      <c r="O49" s="17">
        <v>0</v>
      </c>
      <c r="P49" s="17">
        <v>0</v>
      </c>
      <c r="Q49" s="17">
        <v>0</v>
      </c>
      <c r="R49" s="17">
        <v>0</v>
      </c>
    </row>
    <row r="50" spans="2:18" x14ac:dyDescent="0.3">
      <c r="B50" s="18" t="s">
        <v>171</v>
      </c>
      <c r="C50" s="17">
        <v>9.5415507484743905E-4</v>
      </c>
      <c r="D50" s="17">
        <v>9.55739533659692E-4</v>
      </c>
      <c r="E50" s="17">
        <v>9.5260634540775301E-4</v>
      </c>
      <c r="F50" s="17"/>
      <c r="G50" s="17">
        <v>0</v>
      </c>
      <c r="H50" s="17">
        <v>0</v>
      </c>
      <c r="I50" s="17">
        <v>2.82959188891261E-3</v>
      </c>
      <c r="J50" s="17">
        <v>0</v>
      </c>
      <c r="K50" s="17">
        <v>3.35579548219332E-3</v>
      </c>
      <c r="L50" s="17">
        <v>0</v>
      </c>
      <c r="M50" s="17"/>
      <c r="N50" s="17">
        <v>4.4814255828445997E-3</v>
      </c>
      <c r="O50" s="17">
        <v>0</v>
      </c>
      <c r="P50" s="17">
        <v>0</v>
      </c>
      <c r="Q50" s="17">
        <v>0</v>
      </c>
      <c r="R50" s="17">
        <v>0</v>
      </c>
    </row>
    <row r="51" spans="2:18" x14ac:dyDescent="0.3">
      <c r="B51" s="18" t="s">
        <v>172</v>
      </c>
      <c r="C51" s="17">
        <v>4.8975446911474197E-4</v>
      </c>
      <c r="D51" s="17">
        <v>0</v>
      </c>
      <c r="E51" s="17">
        <v>9.6846502862558796E-4</v>
      </c>
      <c r="F51" s="17"/>
      <c r="G51" s="17">
        <v>0</v>
      </c>
      <c r="H51" s="17">
        <v>0</v>
      </c>
      <c r="I51" s="17">
        <v>0</v>
      </c>
      <c r="J51" s="17">
        <v>0</v>
      </c>
      <c r="K51" s="17">
        <v>0</v>
      </c>
      <c r="L51" s="17">
        <v>2.33949901318056E-3</v>
      </c>
      <c r="M51" s="17"/>
      <c r="N51" s="17">
        <v>0</v>
      </c>
      <c r="O51" s="17">
        <v>2.09132288353654E-3</v>
      </c>
      <c r="P51" s="17">
        <v>0</v>
      </c>
      <c r="Q51" s="17">
        <v>0</v>
      </c>
      <c r="R51" s="17">
        <v>0</v>
      </c>
    </row>
    <row r="52" spans="2:18" x14ac:dyDescent="0.3">
      <c r="B52" s="18" t="s">
        <v>173</v>
      </c>
      <c r="C52" s="17">
        <v>4.8000547240017397E-4</v>
      </c>
      <c r="D52" s="17">
        <v>0</v>
      </c>
      <c r="E52" s="17">
        <v>9.4918687400392498E-4</v>
      </c>
      <c r="F52" s="17"/>
      <c r="G52" s="17">
        <v>0</v>
      </c>
      <c r="H52" s="17">
        <v>0</v>
      </c>
      <c r="I52" s="17">
        <v>0</v>
      </c>
      <c r="J52" s="17">
        <v>0</v>
      </c>
      <c r="K52" s="17">
        <v>0</v>
      </c>
      <c r="L52" s="17">
        <v>2.2929292121240102E-3</v>
      </c>
      <c r="M52" s="17"/>
      <c r="N52" s="17">
        <v>0</v>
      </c>
      <c r="O52" s="17">
        <v>0</v>
      </c>
      <c r="P52" s="17">
        <v>0</v>
      </c>
      <c r="Q52" s="17">
        <v>0</v>
      </c>
      <c r="R52" s="17">
        <v>0</v>
      </c>
    </row>
    <row r="53" spans="2:18" x14ac:dyDescent="0.3">
      <c r="B53" s="18" t="s">
        <v>174</v>
      </c>
      <c r="C53" s="17">
        <v>1.3794362452408801E-3</v>
      </c>
      <c r="D53" s="17">
        <v>0</v>
      </c>
      <c r="E53" s="17">
        <v>2.7277663543308901E-3</v>
      </c>
      <c r="F53" s="17"/>
      <c r="G53" s="17">
        <v>6.6913854275897104E-3</v>
      </c>
      <c r="H53" s="17">
        <v>0</v>
      </c>
      <c r="I53" s="17">
        <v>2.6601171405360802E-3</v>
      </c>
      <c r="J53" s="17">
        <v>0</v>
      </c>
      <c r="K53" s="17">
        <v>0</v>
      </c>
      <c r="L53" s="17">
        <v>0</v>
      </c>
      <c r="M53" s="17"/>
      <c r="N53" s="17">
        <v>0</v>
      </c>
      <c r="O53" s="17">
        <v>3.9565222544801102E-3</v>
      </c>
      <c r="P53" s="17">
        <v>1.66825392474181E-3</v>
      </c>
      <c r="Q53" s="17">
        <v>0</v>
      </c>
      <c r="R53" s="17">
        <v>0</v>
      </c>
    </row>
    <row r="54" spans="2:18" x14ac:dyDescent="0.3">
      <c r="B54" s="18" t="s">
        <v>175</v>
      </c>
      <c r="C54" s="17">
        <v>1.54099181650719E-3</v>
      </c>
      <c r="D54" s="17">
        <v>2.1037237933653401E-3</v>
      </c>
      <c r="E54" s="17">
        <v>9.9094938405458791E-4</v>
      </c>
      <c r="F54" s="17"/>
      <c r="G54" s="17">
        <v>3.6437090340549999E-3</v>
      </c>
      <c r="H54" s="17">
        <v>3.1413361322119001E-3</v>
      </c>
      <c r="I54" s="17">
        <v>0</v>
      </c>
      <c r="J54" s="17">
        <v>0</v>
      </c>
      <c r="K54" s="17">
        <v>3.5596951486957899E-3</v>
      </c>
      <c r="L54" s="17">
        <v>0</v>
      </c>
      <c r="M54" s="17"/>
      <c r="N54" s="17">
        <v>0</v>
      </c>
      <c r="O54" s="17">
        <v>0</v>
      </c>
      <c r="P54" s="17">
        <v>0</v>
      </c>
      <c r="Q54" s="17">
        <v>4.0056504811824996E-3</v>
      </c>
      <c r="R54" s="17">
        <v>3.0744269679253401E-2</v>
      </c>
    </row>
    <row r="55" spans="2:18" x14ac:dyDescent="0.3">
      <c r="B55" s="18" t="s">
        <v>176</v>
      </c>
      <c r="C55" s="17">
        <v>3.1130339488797199E-3</v>
      </c>
      <c r="D55" s="17">
        <v>2.0726565638836802E-3</v>
      </c>
      <c r="E55" s="17">
        <v>4.1299509378642596E-3</v>
      </c>
      <c r="F55" s="17"/>
      <c r="G55" s="17">
        <v>3.59372016007913E-3</v>
      </c>
      <c r="H55" s="17">
        <v>6.2067307975524101E-3</v>
      </c>
      <c r="I55" s="17">
        <v>2.7698850704959998E-3</v>
      </c>
      <c r="J55" s="17">
        <v>3.1765990264550599E-3</v>
      </c>
      <c r="K55" s="17">
        <v>3.8623642211238298E-3</v>
      </c>
      <c r="L55" s="17">
        <v>0</v>
      </c>
      <c r="M55" s="17"/>
      <c r="N55" s="17">
        <v>5.10131188674219E-3</v>
      </c>
      <c r="O55" s="17">
        <v>2.1249162738558001E-3</v>
      </c>
      <c r="P55" s="17">
        <v>5.6333008378795096E-3</v>
      </c>
      <c r="Q55" s="17">
        <v>0</v>
      </c>
      <c r="R55" s="17">
        <v>0</v>
      </c>
    </row>
    <row r="56" spans="2:18" x14ac:dyDescent="0.3">
      <c r="B56" s="18" t="s">
        <v>177</v>
      </c>
      <c r="C56" s="17">
        <v>1.4320199743473E-3</v>
      </c>
      <c r="D56" s="17">
        <v>1.93094173520233E-3</v>
      </c>
      <c r="E56" s="17">
        <v>9.4434884452020802E-4</v>
      </c>
      <c r="F56" s="17"/>
      <c r="G56" s="17">
        <v>0</v>
      </c>
      <c r="H56" s="17">
        <v>2.8023669657741201E-3</v>
      </c>
      <c r="I56" s="17">
        <v>0</v>
      </c>
      <c r="J56" s="17">
        <v>2.7479365363893699E-3</v>
      </c>
      <c r="K56" s="17">
        <v>0</v>
      </c>
      <c r="L56" s="17">
        <v>2.3179903384006701E-3</v>
      </c>
      <c r="M56" s="17"/>
      <c r="N56" s="17">
        <v>0</v>
      </c>
      <c r="O56" s="17">
        <v>2.03924590998311E-3</v>
      </c>
      <c r="P56" s="17">
        <v>1.7283984412252999E-3</v>
      </c>
      <c r="Q56" s="17">
        <v>0</v>
      </c>
      <c r="R56" s="17">
        <v>0</v>
      </c>
    </row>
    <row r="57" spans="2:18" x14ac:dyDescent="0.3">
      <c r="B57" s="18" t="s">
        <v>178</v>
      </c>
      <c r="C57" s="17">
        <v>1.7190574134583199E-2</v>
      </c>
      <c r="D57" s="17">
        <v>1.07294404713014E-2</v>
      </c>
      <c r="E57" s="17">
        <v>2.3506009941865899E-2</v>
      </c>
      <c r="F57" s="17"/>
      <c r="G57" s="17">
        <v>1.3224877167550801E-2</v>
      </c>
      <c r="H57" s="17">
        <v>5.9109155753051196E-3</v>
      </c>
      <c r="I57" s="17">
        <v>2.9157684832460701E-2</v>
      </c>
      <c r="J57" s="17">
        <v>1.9913631590407099E-2</v>
      </c>
      <c r="K57" s="17">
        <v>1.09599400631127E-2</v>
      </c>
      <c r="L57" s="17">
        <v>2.1232345948460601E-2</v>
      </c>
      <c r="M57" s="17"/>
      <c r="N57" s="17">
        <v>1.8823895903838601E-2</v>
      </c>
      <c r="O57" s="17">
        <v>1.2432193232695499E-2</v>
      </c>
      <c r="P57" s="17">
        <v>1.2692871197798199E-2</v>
      </c>
      <c r="Q57" s="17">
        <v>2.3509774013951601E-2</v>
      </c>
      <c r="R57" s="17">
        <v>2.7031373750663199E-2</v>
      </c>
    </row>
    <row r="58" spans="2:18" x14ac:dyDescent="0.3">
      <c r="B58" s="18" t="s">
        <v>179</v>
      </c>
      <c r="C58" s="17">
        <v>4.5290093089233701E-4</v>
      </c>
      <c r="D58" s="17">
        <v>0</v>
      </c>
      <c r="E58" s="17">
        <v>8.9558899542873001E-4</v>
      </c>
      <c r="F58" s="17"/>
      <c r="G58" s="17">
        <v>3.27075736911151E-3</v>
      </c>
      <c r="H58" s="17">
        <v>0</v>
      </c>
      <c r="I58" s="17">
        <v>0</v>
      </c>
      <c r="J58" s="17">
        <v>0</v>
      </c>
      <c r="K58" s="17">
        <v>0</v>
      </c>
      <c r="L58" s="17">
        <v>0</v>
      </c>
      <c r="M58" s="17"/>
      <c r="N58" s="17">
        <v>0</v>
      </c>
      <c r="O58" s="17">
        <v>0</v>
      </c>
      <c r="P58" s="17">
        <v>1.6683242941060101E-3</v>
      </c>
      <c r="Q58" s="17">
        <v>0</v>
      </c>
      <c r="R58" s="17">
        <v>0</v>
      </c>
    </row>
    <row r="59" spans="2:18" x14ac:dyDescent="0.3">
      <c r="B59" s="18" t="s">
        <v>180</v>
      </c>
      <c r="C59" s="17">
        <v>0</v>
      </c>
      <c r="D59" s="17">
        <v>0</v>
      </c>
      <c r="E59" s="17">
        <v>0</v>
      </c>
      <c r="F59" s="17"/>
      <c r="G59" s="17">
        <v>0</v>
      </c>
      <c r="H59" s="17">
        <v>0</v>
      </c>
      <c r="I59" s="17">
        <v>0</v>
      </c>
      <c r="J59" s="17">
        <v>0</v>
      </c>
      <c r="K59" s="17">
        <v>0</v>
      </c>
      <c r="L59" s="17">
        <v>0</v>
      </c>
      <c r="M59" s="17"/>
      <c r="N59" s="17">
        <v>0</v>
      </c>
      <c r="O59" s="17">
        <v>0</v>
      </c>
      <c r="P59" s="17">
        <v>0</v>
      </c>
      <c r="Q59" s="17">
        <v>0</v>
      </c>
      <c r="R59" s="17">
        <v>0</v>
      </c>
    </row>
    <row r="60" spans="2:18" x14ac:dyDescent="0.3">
      <c r="B60" s="18" t="s">
        <v>181</v>
      </c>
      <c r="C60" s="17">
        <v>0</v>
      </c>
      <c r="D60" s="17">
        <v>0</v>
      </c>
      <c r="E60" s="17">
        <v>0</v>
      </c>
      <c r="F60" s="17"/>
      <c r="G60" s="17">
        <v>0</v>
      </c>
      <c r="H60" s="17">
        <v>0</v>
      </c>
      <c r="I60" s="17">
        <v>0</v>
      </c>
      <c r="J60" s="17">
        <v>0</v>
      </c>
      <c r="K60" s="17">
        <v>0</v>
      </c>
      <c r="L60" s="17">
        <v>0</v>
      </c>
      <c r="M60" s="17"/>
      <c r="N60" s="17">
        <v>0</v>
      </c>
      <c r="O60" s="17">
        <v>0</v>
      </c>
      <c r="P60" s="17">
        <v>0</v>
      </c>
      <c r="Q60" s="17">
        <v>0</v>
      </c>
      <c r="R60" s="17">
        <v>0</v>
      </c>
    </row>
    <row r="61" spans="2:18" x14ac:dyDescent="0.3">
      <c r="B61" s="18" t="s">
        <v>182</v>
      </c>
      <c r="C61" s="17">
        <v>0</v>
      </c>
      <c r="D61" s="17">
        <v>0</v>
      </c>
      <c r="E61" s="17">
        <v>0</v>
      </c>
      <c r="F61" s="17"/>
      <c r="G61" s="17">
        <v>0</v>
      </c>
      <c r="H61" s="17">
        <v>0</v>
      </c>
      <c r="I61" s="17">
        <v>0</v>
      </c>
      <c r="J61" s="17">
        <v>0</v>
      </c>
      <c r="K61" s="17">
        <v>0</v>
      </c>
      <c r="L61" s="17">
        <v>0</v>
      </c>
      <c r="M61" s="17"/>
      <c r="N61" s="17">
        <v>0</v>
      </c>
      <c r="O61" s="17">
        <v>0</v>
      </c>
      <c r="P61" s="17">
        <v>0</v>
      </c>
      <c r="Q61" s="17">
        <v>0</v>
      </c>
      <c r="R61" s="17">
        <v>0</v>
      </c>
    </row>
    <row r="62" spans="2:18" x14ac:dyDescent="0.3">
      <c r="B62" s="18" t="s">
        <v>183</v>
      </c>
      <c r="C62" s="17">
        <v>0</v>
      </c>
      <c r="D62" s="17">
        <v>0</v>
      </c>
      <c r="E62" s="17">
        <v>0</v>
      </c>
      <c r="F62" s="17"/>
      <c r="G62" s="17">
        <v>0</v>
      </c>
      <c r="H62" s="17">
        <v>0</v>
      </c>
      <c r="I62" s="17">
        <v>0</v>
      </c>
      <c r="J62" s="17">
        <v>0</v>
      </c>
      <c r="K62" s="17">
        <v>0</v>
      </c>
      <c r="L62" s="17">
        <v>0</v>
      </c>
      <c r="M62" s="17"/>
      <c r="N62" s="17">
        <v>0</v>
      </c>
      <c r="O62" s="17">
        <v>0</v>
      </c>
      <c r="P62" s="17">
        <v>0</v>
      </c>
      <c r="Q62" s="17">
        <v>0</v>
      </c>
      <c r="R62" s="17">
        <v>0</v>
      </c>
    </row>
    <row r="63" spans="2:18" x14ac:dyDescent="0.3">
      <c r="B63" s="18" t="s">
        <v>184</v>
      </c>
      <c r="C63" s="17">
        <v>1.9310781278381E-3</v>
      </c>
      <c r="D63" s="17">
        <v>1.90068294594851E-3</v>
      </c>
      <c r="E63" s="17">
        <v>1.96078790170724E-3</v>
      </c>
      <c r="F63" s="17"/>
      <c r="G63" s="17">
        <v>3.31282162811387E-3</v>
      </c>
      <c r="H63" s="17">
        <v>0</v>
      </c>
      <c r="I63" s="17">
        <v>2.84442056300403E-3</v>
      </c>
      <c r="J63" s="17">
        <v>0</v>
      </c>
      <c r="K63" s="17">
        <v>3.6036636601163899E-3</v>
      </c>
      <c r="L63" s="17">
        <v>2.2966227220358299E-3</v>
      </c>
      <c r="M63" s="17"/>
      <c r="N63" s="17">
        <v>2.1545181756628699E-3</v>
      </c>
      <c r="O63" s="17">
        <v>0</v>
      </c>
      <c r="P63" s="17">
        <v>0</v>
      </c>
      <c r="Q63" s="17">
        <v>0</v>
      </c>
      <c r="R63" s="17">
        <v>2.78115888680774E-2</v>
      </c>
    </row>
    <row r="64" spans="2:18" x14ac:dyDescent="0.3">
      <c r="B64" s="18" t="s">
        <v>185</v>
      </c>
      <c r="C64" s="17">
        <v>0</v>
      </c>
      <c r="D64" s="17">
        <v>0</v>
      </c>
      <c r="E64" s="17">
        <v>0</v>
      </c>
      <c r="F64" s="17"/>
      <c r="G64" s="17">
        <v>0</v>
      </c>
      <c r="H64" s="17">
        <v>0</v>
      </c>
      <c r="I64" s="17">
        <v>0</v>
      </c>
      <c r="J64" s="17">
        <v>0</v>
      </c>
      <c r="K64" s="17">
        <v>0</v>
      </c>
      <c r="L64" s="17">
        <v>0</v>
      </c>
      <c r="M64" s="17"/>
      <c r="N64" s="17">
        <v>0</v>
      </c>
      <c r="O64" s="17">
        <v>0</v>
      </c>
      <c r="P64" s="17">
        <v>0</v>
      </c>
      <c r="Q64" s="17">
        <v>0</v>
      </c>
      <c r="R64" s="17">
        <v>0</v>
      </c>
    </row>
    <row r="65" spans="2:18" x14ac:dyDescent="0.3">
      <c r="B65" s="18" t="s">
        <v>186</v>
      </c>
      <c r="C65" s="17">
        <v>0</v>
      </c>
      <c r="D65" s="17">
        <v>0</v>
      </c>
      <c r="E65" s="17">
        <v>0</v>
      </c>
      <c r="F65" s="17"/>
      <c r="G65" s="17">
        <v>0</v>
      </c>
      <c r="H65" s="17">
        <v>0</v>
      </c>
      <c r="I65" s="17">
        <v>0</v>
      </c>
      <c r="J65" s="17">
        <v>0</v>
      </c>
      <c r="K65" s="17">
        <v>0</v>
      </c>
      <c r="L65" s="17">
        <v>0</v>
      </c>
      <c r="M65" s="17"/>
      <c r="N65" s="17">
        <v>0</v>
      </c>
      <c r="O65" s="17">
        <v>0</v>
      </c>
      <c r="P65" s="17">
        <v>0</v>
      </c>
      <c r="Q65" s="17">
        <v>0</v>
      </c>
      <c r="R65" s="17">
        <v>0</v>
      </c>
    </row>
    <row r="66" spans="2:18" x14ac:dyDescent="0.3">
      <c r="B66" s="18" t="s">
        <v>187</v>
      </c>
      <c r="C66" s="17">
        <v>5.1994775457606199E-4</v>
      </c>
      <c r="D66" s="17">
        <v>0</v>
      </c>
      <c r="E66" s="17">
        <v>1.0281707442701101E-3</v>
      </c>
      <c r="F66" s="17"/>
      <c r="G66" s="17">
        <v>0</v>
      </c>
      <c r="H66" s="17">
        <v>3.05110949797566E-3</v>
      </c>
      <c r="I66" s="17">
        <v>0</v>
      </c>
      <c r="J66" s="17">
        <v>0</v>
      </c>
      <c r="K66" s="17">
        <v>0</v>
      </c>
      <c r="L66" s="17">
        <v>0</v>
      </c>
      <c r="M66" s="17"/>
      <c r="N66" s="17">
        <v>0</v>
      </c>
      <c r="O66" s="17">
        <v>0</v>
      </c>
      <c r="P66" s="17">
        <v>1.91530070144925E-3</v>
      </c>
      <c r="Q66" s="17">
        <v>0</v>
      </c>
      <c r="R66" s="17">
        <v>0</v>
      </c>
    </row>
    <row r="67" spans="2:18" x14ac:dyDescent="0.3">
      <c r="B67" s="18" t="s">
        <v>188</v>
      </c>
      <c r="C67" s="17">
        <v>9.8534463174836605E-4</v>
      </c>
      <c r="D67" s="17">
        <v>1.9934212814677402E-3</v>
      </c>
      <c r="E67" s="17">
        <v>0</v>
      </c>
      <c r="F67" s="17"/>
      <c r="G67" s="17">
        <v>0</v>
      </c>
      <c r="H67" s="17">
        <v>3.1469852208452199E-3</v>
      </c>
      <c r="I67" s="17">
        <v>0</v>
      </c>
      <c r="J67" s="17">
        <v>0</v>
      </c>
      <c r="K67" s="17">
        <v>0</v>
      </c>
      <c r="L67" s="17">
        <v>2.1450988993516901E-3</v>
      </c>
      <c r="M67" s="17"/>
      <c r="N67" s="17">
        <v>0</v>
      </c>
      <c r="O67" s="17">
        <v>1.9175449061482499E-3</v>
      </c>
      <c r="P67" s="17">
        <v>0</v>
      </c>
      <c r="Q67" s="17">
        <v>0</v>
      </c>
      <c r="R67" s="17">
        <v>3.0799557333001701E-2</v>
      </c>
    </row>
    <row r="68" spans="2:18" x14ac:dyDescent="0.3">
      <c r="B68" s="18" t="s">
        <v>189</v>
      </c>
      <c r="C68" s="17">
        <v>0</v>
      </c>
      <c r="D68" s="17">
        <v>0</v>
      </c>
      <c r="E68" s="17">
        <v>0</v>
      </c>
      <c r="F68" s="17"/>
      <c r="G68" s="17">
        <v>0</v>
      </c>
      <c r="H68" s="17">
        <v>0</v>
      </c>
      <c r="I68" s="17">
        <v>0</v>
      </c>
      <c r="J68" s="17">
        <v>0</v>
      </c>
      <c r="K68" s="17">
        <v>0</v>
      </c>
      <c r="L68" s="17">
        <v>0</v>
      </c>
      <c r="M68" s="17"/>
      <c r="N68" s="17">
        <v>0</v>
      </c>
      <c r="O68" s="17">
        <v>0</v>
      </c>
      <c r="P68" s="17">
        <v>0</v>
      </c>
      <c r="Q68" s="17">
        <v>0</v>
      </c>
      <c r="R68" s="17">
        <v>0</v>
      </c>
    </row>
    <row r="69" spans="2:18" x14ac:dyDescent="0.3">
      <c r="B69" s="18" t="s">
        <v>190</v>
      </c>
      <c r="C69" s="17">
        <v>0</v>
      </c>
      <c r="D69" s="17">
        <v>0</v>
      </c>
      <c r="E69" s="17">
        <v>0</v>
      </c>
      <c r="F69" s="17"/>
      <c r="G69" s="17">
        <v>0</v>
      </c>
      <c r="H69" s="17">
        <v>0</v>
      </c>
      <c r="I69" s="17">
        <v>0</v>
      </c>
      <c r="J69" s="17">
        <v>0</v>
      </c>
      <c r="K69" s="17">
        <v>0</v>
      </c>
      <c r="L69" s="17">
        <v>0</v>
      </c>
      <c r="M69" s="17"/>
      <c r="N69" s="17">
        <v>0</v>
      </c>
      <c r="O69" s="17">
        <v>0</v>
      </c>
      <c r="P69" s="17">
        <v>0</v>
      </c>
      <c r="Q69" s="17">
        <v>0</v>
      </c>
      <c r="R69" s="17">
        <v>0</v>
      </c>
    </row>
    <row r="70" spans="2:18" x14ac:dyDescent="0.3">
      <c r="B70" s="18" t="s">
        <v>191</v>
      </c>
      <c r="C70" s="17">
        <v>7.3369028307909197E-3</v>
      </c>
      <c r="D70" s="17">
        <v>4.8836934973332403E-3</v>
      </c>
      <c r="E70" s="17">
        <v>9.7347925626386205E-3</v>
      </c>
      <c r="F70" s="17"/>
      <c r="G70" s="17">
        <v>6.3086914050828197E-3</v>
      </c>
      <c r="H70" s="17">
        <v>8.7552494199959301E-3</v>
      </c>
      <c r="I70" s="17">
        <v>8.7315222414129003E-3</v>
      </c>
      <c r="J70" s="17">
        <v>1.41718641851092E-2</v>
      </c>
      <c r="K70" s="17">
        <v>7.5648590784873201E-3</v>
      </c>
      <c r="L70" s="17">
        <v>0</v>
      </c>
      <c r="M70" s="17"/>
      <c r="N70" s="17">
        <v>7.0208283289288301E-3</v>
      </c>
      <c r="O70" s="17">
        <v>1.01486501096873E-2</v>
      </c>
      <c r="P70" s="17">
        <v>9.0444150612677202E-3</v>
      </c>
      <c r="Q70" s="17">
        <v>0</v>
      </c>
      <c r="R70" s="17">
        <v>0</v>
      </c>
    </row>
    <row r="71" spans="2:18" x14ac:dyDescent="0.3">
      <c r="B71" s="18" t="s">
        <v>192</v>
      </c>
      <c r="C71" s="17">
        <v>7.4083247001573399E-2</v>
      </c>
      <c r="D71" s="17">
        <v>8.7038790839720395E-2</v>
      </c>
      <c r="E71" s="17">
        <v>6.1419849257113801E-2</v>
      </c>
      <c r="F71" s="17"/>
      <c r="G71" s="17">
        <v>2.7257061635328299E-2</v>
      </c>
      <c r="H71" s="17">
        <v>4.8840277676474399E-2</v>
      </c>
      <c r="I71" s="17">
        <v>9.9089293554672206E-2</v>
      </c>
      <c r="J71" s="17">
        <v>0.104099637052983</v>
      </c>
      <c r="K71" s="17">
        <v>8.1037021437681503E-2</v>
      </c>
      <c r="L71" s="17">
        <v>7.6109877178685503E-2</v>
      </c>
      <c r="M71" s="17"/>
      <c r="N71" s="17">
        <v>6.5915035316353093E-2</v>
      </c>
      <c r="O71" s="17">
        <v>6.9186484798472406E-2</v>
      </c>
      <c r="P71" s="17">
        <v>8.3803194555476399E-2</v>
      </c>
      <c r="Q71" s="17">
        <v>7.3101603128165701E-2</v>
      </c>
      <c r="R71" s="17">
        <v>5.3998173171746301E-2</v>
      </c>
    </row>
    <row r="72" spans="2:18" x14ac:dyDescent="0.3">
      <c r="B72" s="18" t="s">
        <v>193</v>
      </c>
      <c r="C72" s="17">
        <v>4.4761905657064E-4</v>
      </c>
      <c r="D72" s="17">
        <v>9.0556473807054303E-4</v>
      </c>
      <c r="E72" s="17">
        <v>0</v>
      </c>
      <c r="F72" s="17"/>
      <c r="G72" s="17">
        <v>3.2326127591493E-3</v>
      </c>
      <c r="H72" s="17">
        <v>0</v>
      </c>
      <c r="I72" s="17">
        <v>0</v>
      </c>
      <c r="J72" s="17">
        <v>0</v>
      </c>
      <c r="K72" s="17">
        <v>0</v>
      </c>
      <c r="L72" s="17">
        <v>0</v>
      </c>
      <c r="M72" s="17"/>
      <c r="N72" s="17">
        <v>0</v>
      </c>
      <c r="O72" s="17">
        <v>0</v>
      </c>
      <c r="P72" s="17">
        <v>0</v>
      </c>
      <c r="Q72" s="17">
        <v>0</v>
      </c>
      <c r="R72" s="17">
        <v>2.57072976292963E-2</v>
      </c>
    </row>
    <row r="73" spans="2:18" x14ac:dyDescent="0.3">
      <c r="B73" s="18" t="s">
        <v>194</v>
      </c>
      <c r="C73" s="17">
        <v>0</v>
      </c>
      <c r="D73" s="17">
        <v>0</v>
      </c>
      <c r="E73" s="17">
        <v>0</v>
      </c>
      <c r="F73" s="17"/>
      <c r="G73" s="17">
        <v>0</v>
      </c>
      <c r="H73" s="17">
        <v>0</v>
      </c>
      <c r="I73" s="17">
        <v>0</v>
      </c>
      <c r="J73" s="17">
        <v>0</v>
      </c>
      <c r="K73" s="17">
        <v>0</v>
      </c>
      <c r="L73" s="17">
        <v>0</v>
      </c>
      <c r="M73" s="17"/>
      <c r="N73" s="17">
        <v>0</v>
      </c>
      <c r="O73" s="17">
        <v>0</v>
      </c>
      <c r="P73" s="17">
        <v>0</v>
      </c>
      <c r="Q73" s="17">
        <v>0</v>
      </c>
      <c r="R73" s="17">
        <v>0</v>
      </c>
    </row>
    <row r="74" spans="2:18" x14ac:dyDescent="0.3">
      <c r="B74" s="18" t="s">
        <v>195</v>
      </c>
      <c r="C74" s="17">
        <v>5.0141128232121599E-4</v>
      </c>
      <c r="D74" s="17">
        <v>0</v>
      </c>
      <c r="E74" s="17">
        <v>9.9151579517825906E-4</v>
      </c>
      <c r="F74" s="17"/>
      <c r="G74" s="17">
        <v>0</v>
      </c>
      <c r="H74" s="17">
        <v>0</v>
      </c>
      <c r="I74" s="17">
        <v>0</v>
      </c>
      <c r="J74" s="17">
        <v>0</v>
      </c>
      <c r="K74" s="17">
        <v>0</v>
      </c>
      <c r="L74" s="17">
        <v>2.3951822273484101E-3</v>
      </c>
      <c r="M74" s="17"/>
      <c r="N74" s="17">
        <v>0</v>
      </c>
      <c r="O74" s="17">
        <v>0</v>
      </c>
      <c r="P74" s="17">
        <v>1.8470189981441799E-3</v>
      </c>
      <c r="Q74" s="17">
        <v>0</v>
      </c>
      <c r="R74" s="17">
        <v>0</v>
      </c>
    </row>
    <row r="75" spans="2:18" x14ac:dyDescent="0.3">
      <c r="B75" s="18" t="s">
        <v>196</v>
      </c>
      <c r="C75" s="17">
        <v>0.14523560559498</v>
      </c>
      <c r="D75" s="17">
        <v>0.16050211499974301</v>
      </c>
      <c r="E75" s="17">
        <v>0.13031335430416199</v>
      </c>
      <c r="F75" s="17"/>
      <c r="G75" s="17">
        <v>0.11810833035967599</v>
      </c>
      <c r="H75" s="17">
        <v>0.14038743769447801</v>
      </c>
      <c r="I75" s="17">
        <v>0.12658059306282399</v>
      </c>
      <c r="J75" s="17">
        <v>0.16201866299262699</v>
      </c>
      <c r="K75" s="17">
        <v>0.15654334315888299</v>
      </c>
      <c r="L75" s="17">
        <v>0.16100367944250499</v>
      </c>
      <c r="M75" s="17"/>
      <c r="N75" s="17">
        <v>0.117517920070242</v>
      </c>
      <c r="O75" s="17">
        <v>0.13578464422255901</v>
      </c>
      <c r="P75" s="17">
        <v>0.14658691723851799</v>
      </c>
      <c r="Q75" s="17">
        <v>0.200887251480143</v>
      </c>
      <c r="R75" s="17">
        <v>0.147390376294223</v>
      </c>
    </row>
    <row r="76" spans="2:18" x14ac:dyDescent="0.3">
      <c r="B76" s="18" t="s">
        <v>197</v>
      </c>
      <c r="C76" s="17">
        <v>1.0105470076546301E-3</v>
      </c>
      <c r="D76" s="17">
        <v>1.0131888797773299E-3</v>
      </c>
      <c r="E76" s="17">
        <v>1.0079647094587601E-3</v>
      </c>
      <c r="F76" s="17"/>
      <c r="G76" s="17">
        <v>0</v>
      </c>
      <c r="H76" s="17">
        <v>2.99114783784003E-3</v>
      </c>
      <c r="I76" s="17">
        <v>0</v>
      </c>
      <c r="J76" s="17">
        <v>2.93305071381761E-3</v>
      </c>
      <c r="K76" s="17">
        <v>0</v>
      </c>
      <c r="L76" s="17">
        <v>0</v>
      </c>
      <c r="M76" s="17"/>
      <c r="N76" s="17">
        <v>0</v>
      </c>
      <c r="O76" s="17">
        <v>0</v>
      </c>
      <c r="P76" s="17">
        <v>0</v>
      </c>
      <c r="Q76" s="17">
        <v>4.04682355538341E-3</v>
      </c>
      <c r="R76" s="17">
        <v>0</v>
      </c>
    </row>
    <row r="77" spans="2:18" x14ac:dyDescent="0.3">
      <c r="B77" s="18" t="s">
        <v>198</v>
      </c>
      <c r="C77" s="17">
        <v>4.5364388588788199E-3</v>
      </c>
      <c r="D77" s="17">
        <v>5.1933719972892802E-3</v>
      </c>
      <c r="E77" s="17">
        <v>3.8943194907429301E-3</v>
      </c>
      <c r="F77" s="17"/>
      <c r="G77" s="17">
        <v>6.6303812246056503E-3</v>
      </c>
      <c r="H77" s="17">
        <v>1.25439843808598E-2</v>
      </c>
      <c r="I77" s="17">
        <v>3.04596218037802E-3</v>
      </c>
      <c r="J77" s="17">
        <v>2.8345315884676999E-3</v>
      </c>
      <c r="K77" s="17">
        <v>0</v>
      </c>
      <c r="L77" s="17">
        <v>2.2838785078193899E-3</v>
      </c>
      <c r="M77" s="17"/>
      <c r="N77" s="17">
        <v>6.7065410569855403E-3</v>
      </c>
      <c r="O77" s="17">
        <v>1.9313936783215001E-3</v>
      </c>
      <c r="P77" s="17">
        <v>1.9102310513313401E-3</v>
      </c>
      <c r="Q77" s="17">
        <v>1.2843226669834E-2</v>
      </c>
      <c r="R77" s="17">
        <v>0</v>
      </c>
    </row>
    <row r="78" spans="2:18" x14ac:dyDescent="0.3">
      <c r="B78" s="18" t="s">
        <v>199</v>
      </c>
      <c r="C78" s="17">
        <v>0</v>
      </c>
      <c r="D78" s="17">
        <v>0</v>
      </c>
      <c r="E78" s="17">
        <v>0</v>
      </c>
      <c r="F78" s="17"/>
      <c r="G78" s="17">
        <v>0</v>
      </c>
      <c r="H78" s="17">
        <v>0</v>
      </c>
      <c r="I78" s="17">
        <v>0</v>
      </c>
      <c r="J78" s="17">
        <v>0</v>
      </c>
      <c r="K78" s="17">
        <v>0</v>
      </c>
      <c r="L78" s="17">
        <v>0</v>
      </c>
      <c r="M78" s="17"/>
      <c r="N78" s="17">
        <v>0</v>
      </c>
      <c r="O78" s="17">
        <v>0</v>
      </c>
      <c r="P78" s="17">
        <v>0</v>
      </c>
      <c r="Q78" s="17">
        <v>0</v>
      </c>
      <c r="R78" s="17">
        <v>0</v>
      </c>
    </row>
    <row r="79" spans="2:18" x14ac:dyDescent="0.3">
      <c r="B79" s="18" t="s">
        <v>200</v>
      </c>
      <c r="C79" s="17">
        <v>4.85269077941776E-4</v>
      </c>
      <c r="D79" s="17">
        <v>0</v>
      </c>
      <c r="E79" s="17">
        <v>9.5959539135903203E-4</v>
      </c>
      <c r="F79" s="17"/>
      <c r="G79" s="17">
        <v>0</v>
      </c>
      <c r="H79" s="17">
        <v>0</v>
      </c>
      <c r="I79" s="17">
        <v>2.8503519309071999E-3</v>
      </c>
      <c r="J79" s="17">
        <v>0</v>
      </c>
      <c r="K79" s="17">
        <v>0</v>
      </c>
      <c r="L79" s="17">
        <v>0</v>
      </c>
      <c r="M79" s="17"/>
      <c r="N79" s="17">
        <v>2.2791863899056502E-3</v>
      </c>
      <c r="O79" s="17">
        <v>0</v>
      </c>
      <c r="P79" s="17">
        <v>0</v>
      </c>
      <c r="Q79" s="17">
        <v>0</v>
      </c>
      <c r="R79" s="17">
        <v>0</v>
      </c>
    </row>
    <row r="80" spans="2:18" x14ac:dyDescent="0.3">
      <c r="B80" s="18" t="s">
        <v>201</v>
      </c>
      <c r="C80" s="17">
        <v>0</v>
      </c>
      <c r="D80" s="17">
        <v>0</v>
      </c>
      <c r="E80" s="17">
        <v>0</v>
      </c>
      <c r="F80" s="17"/>
      <c r="G80" s="17">
        <v>0</v>
      </c>
      <c r="H80" s="17">
        <v>0</v>
      </c>
      <c r="I80" s="17">
        <v>0</v>
      </c>
      <c r="J80" s="17">
        <v>0</v>
      </c>
      <c r="K80" s="17">
        <v>0</v>
      </c>
      <c r="L80" s="17">
        <v>0</v>
      </c>
      <c r="M80" s="17"/>
      <c r="N80" s="17">
        <v>0</v>
      </c>
      <c r="O80" s="17">
        <v>0</v>
      </c>
      <c r="P80" s="17">
        <v>0</v>
      </c>
      <c r="Q80" s="17">
        <v>0</v>
      </c>
      <c r="R80" s="17">
        <v>0</v>
      </c>
    </row>
    <row r="81" spans="2:18" x14ac:dyDescent="0.3">
      <c r="B81" s="18" t="s">
        <v>202</v>
      </c>
      <c r="C81" s="17">
        <v>0</v>
      </c>
      <c r="D81" s="17">
        <v>0</v>
      </c>
      <c r="E81" s="17">
        <v>0</v>
      </c>
      <c r="F81" s="17"/>
      <c r="G81" s="17">
        <v>0</v>
      </c>
      <c r="H81" s="17">
        <v>0</v>
      </c>
      <c r="I81" s="17">
        <v>0</v>
      </c>
      <c r="J81" s="17">
        <v>0</v>
      </c>
      <c r="K81" s="17">
        <v>0</v>
      </c>
      <c r="L81" s="17">
        <v>0</v>
      </c>
      <c r="M81" s="17"/>
      <c r="N81" s="17">
        <v>0</v>
      </c>
      <c r="O81" s="17">
        <v>0</v>
      </c>
      <c r="P81" s="17">
        <v>0</v>
      </c>
      <c r="Q81" s="17">
        <v>0</v>
      </c>
      <c r="R81" s="17">
        <v>0</v>
      </c>
    </row>
    <row r="82" spans="2:18" x14ac:dyDescent="0.3">
      <c r="B82" s="18" t="s">
        <v>203</v>
      </c>
      <c r="C82" s="17">
        <v>0</v>
      </c>
      <c r="D82" s="17">
        <v>0</v>
      </c>
      <c r="E82" s="17">
        <v>0</v>
      </c>
      <c r="F82" s="17"/>
      <c r="G82" s="17">
        <v>0</v>
      </c>
      <c r="H82" s="17">
        <v>0</v>
      </c>
      <c r="I82" s="17">
        <v>0</v>
      </c>
      <c r="J82" s="17">
        <v>0</v>
      </c>
      <c r="K82" s="17">
        <v>0</v>
      </c>
      <c r="L82" s="17">
        <v>0</v>
      </c>
      <c r="M82" s="17"/>
      <c r="N82" s="17">
        <v>0</v>
      </c>
      <c r="O82" s="17">
        <v>0</v>
      </c>
      <c r="P82" s="17">
        <v>0</v>
      </c>
      <c r="Q82" s="17">
        <v>0</v>
      </c>
      <c r="R82" s="17">
        <v>0</v>
      </c>
    </row>
    <row r="83" spans="2:18" x14ac:dyDescent="0.3">
      <c r="B83" s="18" t="s">
        <v>204</v>
      </c>
      <c r="C83" s="17">
        <v>0</v>
      </c>
      <c r="D83" s="17">
        <v>0</v>
      </c>
      <c r="E83" s="17">
        <v>0</v>
      </c>
      <c r="F83" s="17"/>
      <c r="G83" s="17">
        <v>0</v>
      </c>
      <c r="H83" s="17">
        <v>0</v>
      </c>
      <c r="I83" s="17">
        <v>0</v>
      </c>
      <c r="J83" s="17">
        <v>0</v>
      </c>
      <c r="K83" s="17">
        <v>0</v>
      </c>
      <c r="L83" s="17">
        <v>0</v>
      </c>
      <c r="M83" s="17"/>
      <c r="N83" s="17">
        <v>0</v>
      </c>
      <c r="O83" s="17">
        <v>0</v>
      </c>
      <c r="P83" s="17">
        <v>0</v>
      </c>
      <c r="Q83" s="17">
        <v>0</v>
      </c>
      <c r="R83" s="17">
        <v>0</v>
      </c>
    </row>
    <row r="84" spans="2:18" x14ac:dyDescent="0.3">
      <c r="B84" s="18" t="s">
        <v>205</v>
      </c>
      <c r="C84" s="17">
        <v>4.8548095564970498E-4</v>
      </c>
      <c r="D84" s="17">
        <v>0</v>
      </c>
      <c r="E84" s="17">
        <v>9.6001436895579596E-4</v>
      </c>
      <c r="F84" s="17"/>
      <c r="G84" s="17">
        <v>0</v>
      </c>
      <c r="H84" s="17">
        <v>0</v>
      </c>
      <c r="I84" s="17">
        <v>0</v>
      </c>
      <c r="J84" s="17">
        <v>0</v>
      </c>
      <c r="K84" s="17">
        <v>0</v>
      </c>
      <c r="L84" s="17">
        <v>2.3190849462046401E-3</v>
      </c>
      <c r="M84" s="17"/>
      <c r="N84" s="17">
        <v>2.28018152602741E-3</v>
      </c>
      <c r="O84" s="17">
        <v>0</v>
      </c>
      <c r="P84" s="17">
        <v>0</v>
      </c>
      <c r="Q84" s="17">
        <v>0</v>
      </c>
      <c r="R84" s="17">
        <v>0</v>
      </c>
    </row>
    <row r="85" spans="2:18" x14ac:dyDescent="0.3">
      <c r="B85" s="18" t="s">
        <v>206</v>
      </c>
      <c r="C85" s="17">
        <v>4.7179617171551601E-4</v>
      </c>
      <c r="D85" s="17">
        <v>9.5447673728525097E-4</v>
      </c>
      <c r="E85" s="17">
        <v>0</v>
      </c>
      <c r="F85" s="17"/>
      <c r="G85" s="17">
        <v>3.40721491191625E-3</v>
      </c>
      <c r="H85" s="17">
        <v>0</v>
      </c>
      <c r="I85" s="17">
        <v>0</v>
      </c>
      <c r="J85" s="17">
        <v>0</v>
      </c>
      <c r="K85" s="17">
        <v>0</v>
      </c>
      <c r="L85" s="17">
        <v>0</v>
      </c>
      <c r="M85" s="17"/>
      <c r="N85" s="17">
        <v>2.21590754956905E-3</v>
      </c>
      <c r="O85" s="17">
        <v>0</v>
      </c>
      <c r="P85" s="17">
        <v>0</v>
      </c>
      <c r="Q85" s="17">
        <v>0</v>
      </c>
      <c r="R85" s="17">
        <v>0</v>
      </c>
    </row>
    <row r="86" spans="2:18" x14ac:dyDescent="0.3">
      <c r="B86" s="18" t="s">
        <v>207</v>
      </c>
      <c r="C86" s="17">
        <v>8.3932172553072403E-3</v>
      </c>
      <c r="D86" s="17">
        <v>5.9880799392779301E-3</v>
      </c>
      <c r="E86" s="17">
        <v>1.0744118988451099E-2</v>
      </c>
      <c r="F86" s="17"/>
      <c r="G86" s="17">
        <v>1.0846618484519399E-2</v>
      </c>
      <c r="H86" s="17">
        <v>0</v>
      </c>
      <c r="I86" s="17">
        <v>1.23205838848581E-2</v>
      </c>
      <c r="J86" s="17">
        <v>8.2963687227516208E-3</v>
      </c>
      <c r="K86" s="17">
        <v>1.0382425143454501E-2</v>
      </c>
      <c r="L86" s="17">
        <v>9.1501641838353208E-3</v>
      </c>
      <c r="M86" s="17"/>
      <c r="N86" s="17">
        <v>1.5980113991563599E-2</v>
      </c>
      <c r="O86" s="17">
        <v>1.09149119485045E-2</v>
      </c>
      <c r="P86" s="17">
        <v>7.1898558365753196E-3</v>
      </c>
      <c r="Q86" s="17">
        <v>0</v>
      </c>
      <c r="R86" s="17">
        <v>0</v>
      </c>
    </row>
    <row r="87" spans="2:18" x14ac:dyDescent="0.3">
      <c r="B87" s="18" t="s">
        <v>208</v>
      </c>
      <c r="C87" s="17">
        <v>0</v>
      </c>
      <c r="D87" s="17">
        <v>0</v>
      </c>
      <c r="E87" s="17">
        <v>0</v>
      </c>
      <c r="F87" s="17"/>
      <c r="G87" s="17">
        <v>0</v>
      </c>
      <c r="H87" s="17">
        <v>0</v>
      </c>
      <c r="I87" s="17">
        <v>0</v>
      </c>
      <c r="J87" s="17">
        <v>0</v>
      </c>
      <c r="K87" s="17">
        <v>0</v>
      </c>
      <c r="L87" s="17">
        <v>0</v>
      </c>
      <c r="M87" s="17"/>
      <c r="N87" s="17">
        <v>0</v>
      </c>
      <c r="O87" s="17">
        <v>0</v>
      </c>
      <c r="P87" s="17">
        <v>0</v>
      </c>
      <c r="Q87" s="17">
        <v>0</v>
      </c>
      <c r="R87" s="17">
        <v>0</v>
      </c>
    </row>
    <row r="88" spans="2:18" x14ac:dyDescent="0.3">
      <c r="B88" s="18" t="s">
        <v>209</v>
      </c>
      <c r="C88" s="17">
        <v>9.66935019673489E-4</v>
      </c>
      <c r="D88" s="17">
        <v>0</v>
      </c>
      <c r="E88" s="17">
        <v>1.9120657606245899E-3</v>
      </c>
      <c r="F88" s="17"/>
      <c r="G88" s="17">
        <v>0</v>
      </c>
      <c r="H88" s="17">
        <v>0</v>
      </c>
      <c r="I88" s="17">
        <v>2.84442056300403E-3</v>
      </c>
      <c r="J88" s="17">
        <v>2.8268031945339802E-3</v>
      </c>
      <c r="K88" s="17">
        <v>0</v>
      </c>
      <c r="L88" s="17">
        <v>0</v>
      </c>
      <c r="M88" s="17"/>
      <c r="N88" s="17">
        <v>0</v>
      </c>
      <c r="O88" s="17">
        <v>2.06785758118126E-3</v>
      </c>
      <c r="P88" s="17">
        <v>0</v>
      </c>
      <c r="Q88" s="17">
        <v>0</v>
      </c>
      <c r="R88" s="17">
        <v>0</v>
      </c>
    </row>
    <row r="89" spans="2:18" x14ac:dyDescent="0.3">
      <c r="B89" s="18" t="s">
        <v>210</v>
      </c>
      <c r="C89" s="17">
        <v>2.5657182182058199E-2</v>
      </c>
      <c r="D89" s="17">
        <v>3.69881163184358E-2</v>
      </c>
      <c r="E89" s="17">
        <v>1.45817593686422E-2</v>
      </c>
      <c r="F89" s="17"/>
      <c r="G89" s="17">
        <v>3.36989063858322E-2</v>
      </c>
      <c r="H89" s="17">
        <v>2.4968590959039999E-2</v>
      </c>
      <c r="I89" s="17">
        <v>3.5594077882037903E-2</v>
      </c>
      <c r="J89" s="17">
        <v>3.1584852254962097E-2</v>
      </c>
      <c r="K89" s="17">
        <v>2.41285222998644E-2</v>
      </c>
      <c r="L89" s="17">
        <v>9.0103113759368494E-3</v>
      </c>
      <c r="M89" s="17"/>
      <c r="N89" s="17">
        <v>8.9149222808915102E-3</v>
      </c>
      <c r="O89" s="17">
        <v>2.75944595740635E-2</v>
      </c>
      <c r="P89" s="17">
        <v>3.5746768202891001E-2</v>
      </c>
      <c r="Q89" s="17">
        <v>2.9111199556858602E-2</v>
      </c>
      <c r="R89" s="17">
        <v>3.28158729884881E-2</v>
      </c>
    </row>
    <row r="90" spans="2:18" x14ac:dyDescent="0.3">
      <c r="B90" s="18" t="s">
        <v>211</v>
      </c>
      <c r="C90" s="17">
        <v>0</v>
      </c>
      <c r="D90" s="17">
        <v>0</v>
      </c>
      <c r="E90" s="17">
        <v>0</v>
      </c>
      <c r="F90" s="17"/>
      <c r="G90" s="17">
        <v>0</v>
      </c>
      <c r="H90" s="17">
        <v>0</v>
      </c>
      <c r="I90" s="17">
        <v>0</v>
      </c>
      <c r="J90" s="17">
        <v>0</v>
      </c>
      <c r="K90" s="17">
        <v>0</v>
      </c>
      <c r="L90" s="17">
        <v>0</v>
      </c>
      <c r="M90" s="17"/>
      <c r="N90" s="17">
        <v>0</v>
      </c>
      <c r="O90" s="17">
        <v>0</v>
      </c>
      <c r="P90" s="17">
        <v>0</v>
      </c>
      <c r="Q90" s="17">
        <v>0</v>
      </c>
      <c r="R90" s="17">
        <v>0</v>
      </c>
    </row>
    <row r="91" spans="2:18" x14ac:dyDescent="0.3">
      <c r="B91" s="18" t="s">
        <v>212</v>
      </c>
      <c r="C91" s="17">
        <v>0</v>
      </c>
      <c r="D91" s="17">
        <v>0</v>
      </c>
      <c r="E91" s="17">
        <v>0</v>
      </c>
      <c r="F91" s="17"/>
      <c r="G91" s="17">
        <v>0</v>
      </c>
      <c r="H91" s="17">
        <v>0</v>
      </c>
      <c r="I91" s="17">
        <v>0</v>
      </c>
      <c r="J91" s="17">
        <v>0</v>
      </c>
      <c r="K91" s="17">
        <v>0</v>
      </c>
      <c r="L91" s="17">
        <v>0</v>
      </c>
      <c r="M91" s="17"/>
      <c r="N91" s="17">
        <v>0</v>
      </c>
      <c r="O91" s="17">
        <v>0</v>
      </c>
      <c r="P91" s="17">
        <v>0</v>
      </c>
      <c r="Q91" s="17">
        <v>0</v>
      </c>
      <c r="R91" s="17">
        <v>0</v>
      </c>
    </row>
    <row r="92" spans="2:18" x14ac:dyDescent="0.3">
      <c r="B92" s="18" t="s">
        <v>213</v>
      </c>
      <c r="C92" s="17">
        <v>4.7983071332222799E-4</v>
      </c>
      <c r="D92" s="17">
        <v>9.7073117833014705E-4</v>
      </c>
      <c r="E92" s="17">
        <v>0</v>
      </c>
      <c r="F92" s="17"/>
      <c r="G92" s="17">
        <v>3.4652387188353799E-3</v>
      </c>
      <c r="H92" s="17">
        <v>0</v>
      </c>
      <c r="I92" s="17">
        <v>0</v>
      </c>
      <c r="J92" s="17">
        <v>0</v>
      </c>
      <c r="K92" s="17">
        <v>0</v>
      </c>
      <c r="L92" s="17">
        <v>0</v>
      </c>
      <c r="M92" s="17"/>
      <c r="N92" s="17">
        <v>2.2536437637882198E-3</v>
      </c>
      <c r="O92" s="17">
        <v>0</v>
      </c>
      <c r="P92" s="17">
        <v>0</v>
      </c>
      <c r="Q92" s="17">
        <v>0</v>
      </c>
      <c r="R92" s="17">
        <v>0</v>
      </c>
    </row>
    <row r="93" spans="2:18" x14ac:dyDescent="0.3">
      <c r="B93" s="18" t="s">
        <v>214</v>
      </c>
      <c r="C93" s="17">
        <v>4.3303035406566399E-3</v>
      </c>
      <c r="D93" s="17">
        <v>3.7584957170731601E-3</v>
      </c>
      <c r="E93" s="17">
        <v>4.8892171604855896E-3</v>
      </c>
      <c r="F93" s="17"/>
      <c r="G93" s="17">
        <v>3.2643989231899602E-3</v>
      </c>
      <c r="H93" s="17">
        <v>0</v>
      </c>
      <c r="I93" s="17">
        <v>0</v>
      </c>
      <c r="J93" s="17">
        <v>2.8097979521779001E-3</v>
      </c>
      <c r="K93" s="17">
        <v>1.7297379531357401E-2</v>
      </c>
      <c r="L93" s="17">
        <v>4.6021897390561501E-3</v>
      </c>
      <c r="M93" s="17"/>
      <c r="N93" s="17">
        <v>6.7608891131331096E-3</v>
      </c>
      <c r="O93" s="17">
        <v>1.9295258870674101E-3</v>
      </c>
      <c r="P93" s="17">
        <v>1.6650810239374899E-3</v>
      </c>
      <c r="Q93" s="17">
        <v>0</v>
      </c>
      <c r="R93" s="17">
        <v>0</v>
      </c>
    </row>
    <row r="94" spans="2:18" x14ac:dyDescent="0.3">
      <c r="B94" s="18" t="s">
        <v>215</v>
      </c>
      <c r="C94" s="17">
        <v>6.9477530598364102E-3</v>
      </c>
      <c r="D94" s="17">
        <v>1.0097379480736E-2</v>
      </c>
      <c r="E94" s="17">
        <v>3.8691503695448201E-3</v>
      </c>
      <c r="F94" s="17"/>
      <c r="G94" s="17">
        <v>0</v>
      </c>
      <c r="H94" s="17">
        <v>6.1629426499620896E-3</v>
      </c>
      <c r="I94" s="17">
        <v>6.2975612802955699E-3</v>
      </c>
      <c r="J94" s="17">
        <v>5.8036961000665997E-3</v>
      </c>
      <c r="K94" s="17">
        <v>9.9140170664313298E-3</v>
      </c>
      <c r="L94" s="17">
        <v>1.1649417014915101E-2</v>
      </c>
      <c r="M94" s="17"/>
      <c r="N94" s="17">
        <v>9.4887679668623007E-3</v>
      </c>
      <c r="O94" s="17">
        <v>4.5333347147093004E-3</v>
      </c>
      <c r="P94" s="17">
        <v>7.1486174563607499E-3</v>
      </c>
      <c r="Q94" s="17">
        <v>3.76187666192604E-3</v>
      </c>
      <c r="R94" s="17">
        <v>0</v>
      </c>
    </row>
    <row r="95" spans="2:18" x14ac:dyDescent="0.3">
      <c r="B95" s="18" t="s">
        <v>216</v>
      </c>
      <c r="C95" s="17">
        <v>1.12171274620934E-2</v>
      </c>
      <c r="D95" s="17">
        <v>1.34751205569341E-2</v>
      </c>
      <c r="E95" s="17">
        <v>9.0100518640766295E-3</v>
      </c>
      <c r="F95" s="17"/>
      <c r="G95" s="17">
        <v>7.3461049139164798E-3</v>
      </c>
      <c r="H95" s="17">
        <v>1.8719141805983899E-2</v>
      </c>
      <c r="I95" s="17">
        <v>6.4021921133423096E-3</v>
      </c>
      <c r="J95" s="17">
        <v>1.1933665906752201E-2</v>
      </c>
      <c r="K95" s="17">
        <v>1.02317784016099E-2</v>
      </c>
      <c r="L95" s="17">
        <v>1.1664646907327599E-2</v>
      </c>
      <c r="M95" s="17"/>
      <c r="N95" s="17">
        <v>1.6526504577064598E-2</v>
      </c>
      <c r="O95" s="17">
        <v>1.1218137025835099E-2</v>
      </c>
      <c r="P95" s="17">
        <v>9.5835345386139203E-3</v>
      </c>
      <c r="Q95" s="17">
        <v>1.1870793592136501E-2</v>
      </c>
      <c r="R95" s="17">
        <v>0</v>
      </c>
    </row>
    <row r="96" spans="2:18" x14ac:dyDescent="0.3">
      <c r="B96" s="18" t="s">
        <v>217</v>
      </c>
      <c r="C96" s="17">
        <v>1.04033404039603E-3</v>
      </c>
      <c r="D96" s="17">
        <v>1.03579513009794E-3</v>
      </c>
      <c r="E96" s="17">
        <v>1.04477059876433E-3</v>
      </c>
      <c r="F96" s="17"/>
      <c r="G96" s="17">
        <v>3.6974988232795799E-3</v>
      </c>
      <c r="H96" s="17">
        <v>0</v>
      </c>
      <c r="I96" s="17">
        <v>3.1033536846455899E-3</v>
      </c>
      <c r="J96" s="17">
        <v>0</v>
      </c>
      <c r="K96" s="17">
        <v>0</v>
      </c>
      <c r="L96" s="17">
        <v>0</v>
      </c>
      <c r="M96" s="17"/>
      <c r="N96" s="17">
        <v>2.4046958494965799E-3</v>
      </c>
      <c r="O96" s="17">
        <v>0</v>
      </c>
      <c r="P96" s="17">
        <v>0</v>
      </c>
      <c r="Q96" s="17">
        <v>4.1945935501271599E-3</v>
      </c>
      <c r="R96" s="17">
        <v>0</v>
      </c>
    </row>
    <row r="97" spans="2:18" x14ac:dyDescent="0.3">
      <c r="B97" s="18" t="s">
        <v>218</v>
      </c>
      <c r="C97" s="17">
        <v>5.6799208575224899E-2</v>
      </c>
      <c r="D97" s="17">
        <v>5.7242303694645301E-2</v>
      </c>
      <c r="E97" s="17">
        <v>5.6366105202186503E-2</v>
      </c>
      <c r="F97" s="17"/>
      <c r="G97" s="17">
        <v>6.2623541337130106E-2</v>
      </c>
      <c r="H97" s="17">
        <v>4.1445768460179701E-2</v>
      </c>
      <c r="I97" s="17">
        <v>5.19676359027407E-2</v>
      </c>
      <c r="J97" s="17">
        <v>7.7242050863616699E-2</v>
      </c>
      <c r="K97" s="17">
        <v>4.1727744652613502E-2</v>
      </c>
      <c r="L97" s="17">
        <v>6.2835324807873003E-2</v>
      </c>
      <c r="M97" s="17"/>
      <c r="N97" s="17">
        <v>5.7856465342222302E-2</v>
      </c>
      <c r="O97" s="17">
        <v>6.5641661334932794E-2</v>
      </c>
      <c r="P97" s="17">
        <v>6.3750477225731406E-2</v>
      </c>
      <c r="Q97" s="17">
        <v>4.4394873042514098E-2</v>
      </c>
      <c r="R97" s="17">
        <v>7.9223721682751394E-2</v>
      </c>
    </row>
    <row r="98" spans="2:18" x14ac:dyDescent="0.3">
      <c r="B98" s="18" t="s">
        <v>219</v>
      </c>
      <c r="C98" s="17">
        <v>0</v>
      </c>
      <c r="D98" s="17">
        <v>0</v>
      </c>
      <c r="E98" s="17">
        <v>0</v>
      </c>
      <c r="F98" s="17"/>
      <c r="G98" s="17">
        <v>0</v>
      </c>
      <c r="H98" s="17">
        <v>0</v>
      </c>
      <c r="I98" s="17">
        <v>0</v>
      </c>
      <c r="J98" s="17">
        <v>0</v>
      </c>
      <c r="K98" s="17">
        <v>0</v>
      </c>
      <c r="L98" s="17">
        <v>0</v>
      </c>
      <c r="M98" s="17"/>
      <c r="N98" s="17">
        <v>0</v>
      </c>
      <c r="O98" s="17">
        <v>0</v>
      </c>
      <c r="P98" s="17">
        <v>0</v>
      </c>
      <c r="Q98" s="17">
        <v>0</v>
      </c>
      <c r="R98" s="17">
        <v>0</v>
      </c>
    </row>
    <row r="99" spans="2:18" x14ac:dyDescent="0.3">
      <c r="B99" s="18" t="s">
        <v>220</v>
      </c>
      <c r="C99" s="17">
        <v>0</v>
      </c>
      <c r="D99" s="17">
        <v>0</v>
      </c>
      <c r="E99" s="17">
        <v>0</v>
      </c>
      <c r="F99" s="17"/>
      <c r="G99" s="17">
        <v>0</v>
      </c>
      <c r="H99" s="17">
        <v>0</v>
      </c>
      <c r="I99" s="17">
        <v>0</v>
      </c>
      <c r="J99" s="17">
        <v>0</v>
      </c>
      <c r="K99" s="17">
        <v>0</v>
      </c>
      <c r="L99" s="17">
        <v>0</v>
      </c>
      <c r="M99" s="17"/>
      <c r="N99" s="17">
        <v>0</v>
      </c>
      <c r="O99" s="17">
        <v>0</v>
      </c>
      <c r="P99" s="17">
        <v>0</v>
      </c>
      <c r="Q99" s="17">
        <v>0</v>
      </c>
      <c r="R99" s="17">
        <v>0</v>
      </c>
    </row>
    <row r="100" spans="2:18" x14ac:dyDescent="0.3">
      <c r="B100" s="18" t="s">
        <v>221</v>
      </c>
      <c r="C100" s="17">
        <v>0</v>
      </c>
      <c r="D100" s="17">
        <v>0</v>
      </c>
      <c r="E100" s="17">
        <v>0</v>
      </c>
      <c r="F100" s="17"/>
      <c r="G100" s="17">
        <v>0</v>
      </c>
      <c r="H100" s="17">
        <v>0</v>
      </c>
      <c r="I100" s="17">
        <v>0</v>
      </c>
      <c r="J100" s="17">
        <v>0</v>
      </c>
      <c r="K100" s="17">
        <v>0</v>
      </c>
      <c r="L100" s="17">
        <v>0</v>
      </c>
      <c r="M100" s="17"/>
      <c r="N100" s="17">
        <v>0</v>
      </c>
      <c r="O100" s="17">
        <v>0</v>
      </c>
      <c r="P100" s="17">
        <v>0</v>
      </c>
      <c r="Q100" s="17">
        <v>0</v>
      </c>
      <c r="R100" s="17">
        <v>0</v>
      </c>
    </row>
    <row r="101" spans="2:18" x14ac:dyDescent="0.3">
      <c r="B101" s="18" t="s">
        <v>222</v>
      </c>
      <c r="C101" s="17">
        <v>0</v>
      </c>
      <c r="D101" s="17">
        <v>0</v>
      </c>
      <c r="E101" s="17">
        <v>0</v>
      </c>
      <c r="F101" s="17"/>
      <c r="G101" s="17">
        <v>0</v>
      </c>
      <c r="H101" s="17">
        <v>0</v>
      </c>
      <c r="I101" s="17">
        <v>0</v>
      </c>
      <c r="J101" s="17">
        <v>0</v>
      </c>
      <c r="K101" s="17">
        <v>0</v>
      </c>
      <c r="L101" s="17">
        <v>0</v>
      </c>
      <c r="M101" s="17"/>
      <c r="N101" s="17">
        <v>0</v>
      </c>
      <c r="O101" s="17">
        <v>0</v>
      </c>
      <c r="P101" s="17">
        <v>0</v>
      </c>
      <c r="Q101" s="17">
        <v>0</v>
      </c>
      <c r="R101" s="17">
        <v>0</v>
      </c>
    </row>
    <row r="102" spans="2:18" x14ac:dyDescent="0.3">
      <c r="B102" s="18" t="s">
        <v>223</v>
      </c>
      <c r="C102" s="17">
        <v>0</v>
      </c>
      <c r="D102" s="17">
        <v>0</v>
      </c>
      <c r="E102" s="17">
        <v>0</v>
      </c>
      <c r="F102" s="17"/>
      <c r="G102" s="17">
        <v>0</v>
      </c>
      <c r="H102" s="17">
        <v>0</v>
      </c>
      <c r="I102" s="17">
        <v>0</v>
      </c>
      <c r="J102" s="17">
        <v>0</v>
      </c>
      <c r="K102" s="17">
        <v>0</v>
      </c>
      <c r="L102" s="17">
        <v>0</v>
      </c>
      <c r="M102" s="17"/>
      <c r="N102" s="17">
        <v>0</v>
      </c>
      <c r="O102" s="17">
        <v>0</v>
      </c>
      <c r="P102" s="17">
        <v>0</v>
      </c>
      <c r="Q102" s="17">
        <v>0</v>
      </c>
      <c r="R102" s="17">
        <v>0</v>
      </c>
    </row>
    <row r="103" spans="2:18" x14ac:dyDescent="0.3">
      <c r="B103" s="18" t="s">
        <v>224</v>
      </c>
      <c r="C103" s="17">
        <v>4.6524486802568997E-4</v>
      </c>
      <c r="D103" s="17">
        <v>9.4122299054946604E-4</v>
      </c>
      <c r="E103" s="17">
        <v>0</v>
      </c>
      <c r="F103" s="17"/>
      <c r="G103" s="17">
        <v>3.3599027441568101E-3</v>
      </c>
      <c r="H103" s="17">
        <v>0</v>
      </c>
      <c r="I103" s="17">
        <v>0</v>
      </c>
      <c r="J103" s="17">
        <v>0</v>
      </c>
      <c r="K103" s="17">
        <v>0</v>
      </c>
      <c r="L103" s="17">
        <v>0</v>
      </c>
      <c r="M103" s="17"/>
      <c r="N103" s="17">
        <v>0</v>
      </c>
      <c r="O103" s="17">
        <v>1.9866633186804302E-3</v>
      </c>
      <c r="P103" s="17">
        <v>0</v>
      </c>
      <c r="Q103" s="17">
        <v>0</v>
      </c>
      <c r="R103" s="17">
        <v>0</v>
      </c>
    </row>
    <row r="104" spans="2:18" x14ac:dyDescent="0.3">
      <c r="B104" s="18" t="s">
        <v>225</v>
      </c>
      <c r="C104" s="17">
        <v>0</v>
      </c>
      <c r="D104" s="17">
        <v>0</v>
      </c>
      <c r="E104" s="17">
        <v>0</v>
      </c>
      <c r="F104" s="17"/>
      <c r="G104" s="17">
        <v>0</v>
      </c>
      <c r="H104" s="17">
        <v>0</v>
      </c>
      <c r="I104" s="17">
        <v>0</v>
      </c>
      <c r="J104" s="17">
        <v>0</v>
      </c>
      <c r="K104" s="17">
        <v>0</v>
      </c>
      <c r="L104" s="17">
        <v>0</v>
      </c>
      <c r="M104" s="17"/>
      <c r="N104" s="17">
        <v>0</v>
      </c>
      <c r="O104" s="17">
        <v>0</v>
      </c>
      <c r="P104" s="17">
        <v>0</v>
      </c>
      <c r="Q104" s="17">
        <v>0</v>
      </c>
      <c r="R104" s="17">
        <v>0</v>
      </c>
    </row>
    <row r="105" spans="2:18" x14ac:dyDescent="0.3">
      <c r="B105" s="18" t="s">
        <v>226</v>
      </c>
      <c r="C105" s="17">
        <v>0</v>
      </c>
      <c r="D105" s="17">
        <v>0</v>
      </c>
      <c r="E105" s="17">
        <v>0</v>
      </c>
      <c r="F105" s="17"/>
      <c r="G105" s="17">
        <v>0</v>
      </c>
      <c r="H105" s="17">
        <v>0</v>
      </c>
      <c r="I105" s="17">
        <v>0</v>
      </c>
      <c r="J105" s="17">
        <v>0</v>
      </c>
      <c r="K105" s="17">
        <v>0</v>
      </c>
      <c r="L105" s="17">
        <v>0</v>
      </c>
      <c r="M105" s="17"/>
      <c r="N105" s="17">
        <v>0</v>
      </c>
      <c r="O105" s="17">
        <v>0</v>
      </c>
      <c r="P105" s="17">
        <v>0</v>
      </c>
      <c r="Q105" s="17">
        <v>0</v>
      </c>
      <c r="R105" s="17">
        <v>0</v>
      </c>
    </row>
    <row r="106" spans="2:18" x14ac:dyDescent="0.3">
      <c r="B106" s="18" t="s">
        <v>227</v>
      </c>
      <c r="C106" s="17">
        <v>0</v>
      </c>
      <c r="D106" s="17">
        <v>0</v>
      </c>
      <c r="E106" s="17">
        <v>0</v>
      </c>
      <c r="F106" s="17"/>
      <c r="G106" s="17">
        <v>0</v>
      </c>
      <c r="H106" s="17">
        <v>0</v>
      </c>
      <c r="I106" s="17">
        <v>0</v>
      </c>
      <c r="J106" s="17">
        <v>0</v>
      </c>
      <c r="K106" s="17">
        <v>0</v>
      </c>
      <c r="L106" s="17">
        <v>0</v>
      </c>
      <c r="M106" s="17"/>
      <c r="N106" s="17">
        <v>0</v>
      </c>
      <c r="O106" s="17">
        <v>0</v>
      </c>
      <c r="P106" s="17">
        <v>0</v>
      </c>
      <c r="Q106" s="17">
        <v>0</v>
      </c>
      <c r="R106" s="17">
        <v>0</v>
      </c>
    </row>
    <row r="107" spans="2:18" x14ac:dyDescent="0.3">
      <c r="B107" s="18" t="s">
        <v>228</v>
      </c>
      <c r="C107" s="17">
        <v>0</v>
      </c>
      <c r="D107" s="17">
        <v>0</v>
      </c>
      <c r="E107" s="17">
        <v>0</v>
      </c>
      <c r="F107" s="17"/>
      <c r="G107" s="17">
        <v>0</v>
      </c>
      <c r="H107" s="17">
        <v>0</v>
      </c>
      <c r="I107" s="17">
        <v>0</v>
      </c>
      <c r="J107" s="17">
        <v>0</v>
      </c>
      <c r="K107" s="17">
        <v>0</v>
      </c>
      <c r="L107" s="17">
        <v>0</v>
      </c>
      <c r="M107" s="17"/>
      <c r="N107" s="17">
        <v>0</v>
      </c>
      <c r="O107" s="17">
        <v>0</v>
      </c>
      <c r="P107" s="17">
        <v>0</v>
      </c>
      <c r="Q107" s="17">
        <v>0</v>
      </c>
      <c r="R107" s="17">
        <v>0</v>
      </c>
    </row>
    <row r="108" spans="2:18" x14ac:dyDescent="0.3">
      <c r="B108" s="18" t="s">
        <v>229</v>
      </c>
      <c r="C108" s="17">
        <v>0</v>
      </c>
      <c r="D108" s="17">
        <v>0</v>
      </c>
      <c r="E108" s="17">
        <v>0</v>
      </c>
      <c r="F108" s="17"/>
      <c r="G108" s="17">
        <v>0</v>
      </c>
      <c r="H108" s="17">
        <v>0</v>
      </c>
      <c r="I108" s="17">
        <v>0</v>
      </c>
      <c r="J108" s="17">
        <v>0</v>
      </c>
      <c r="K108" s="17">
        <v>0</v>
      </c>
      <c r="L108" s="17">
        <v>0</v>
      </c>
      <c r="M108" s="17"/>
      <c r="N108" s="17">
        <v>0</v>
      </c>
      <c r="O108" s="17">
        <v>0</v>
      </c>
      <c r="P108" s="17">
        <v>0</v>
      </c>
      <c r="Q108" s="17">
        <v>0</v>
      </c>
      <c r="R108" s="17">
        <v>0</v>
      </c>
    </row>
    <row r="109" spans="2:18" x14ac:dyDescent="0.3">
      <c r="B109" s="18" t="s">
        <v>230</v>
      </c>
      <c r="C109" s="17">
        <v>0</v>
      </c>
      <c r="D109" s="17">
        <v>0</v>
      </c>
      <c r="E109" s="17">
        <v>0</v>
      </c>
      <c r="F109" s="17"/>
      <c r="G109" s="17">
        <v>0</v>
      </c>
      <c r="H109" s="17">
        <v>0</v>
      </c>
      <c r="I109" s="17">
        <v>0</v>
      </c>
      <c r="J109" s="17">
        <v>0</v>
      </c>
      <c r="K109" s="17">
        <v>0</v>
      </c>
      <c r="L109" s="17">
        <v>0</v>
      </c>
      <c r="M109" s="17"/>
      <c r="N109" s="17">
        <v>0</v>
      </c>
      <c r="O109" s="17">
        <v>0</v>
      </c>
      <c r="P109" s="17">
        <v>0</v>
      </c>
      <c r="Q109" s="17">
        <v>0</v>
      </c>
      <c r="R109" s="17">
        <v>0</v>
      </c>
    </row>
    <row r="110" spans="2:18" x14ac:dyDescent="0.3">
      <c r="B110" s="18" t="s">
        <v>231</v>
      </c>
      <c r="C110" s="17">
        <v>9.7615259552908404E-4</v>
      </c>
      <c r="D110" s="17">
        <v>0</v>
      </c>
      <c r="E110" s="17">
        <v>1.93029305701043E-3</v>
      </c>
      <c r="F110" s="17"/>
      <c r="G110" s="17">
        <v>0</v>
      </c>
      <c r="H110" s="17">
        <v>5.7281687044129399E-3</v>
      </c>
      <c r="I110" s="17">
        <v>0</v>
      </c>
      <c r="J110" s="17">
        <v>0</v>
      </c>
      <c r="K110" s="17">
        <v>0</v>
      </c>
      <c r="L110" s="17">
        <v>0</v>
      </c>
      <c r="M110" s="17"/>
      <c r="N110" s="17">
        <v>0</v>
      </c>
      <c r="O110" s="17">
        <v>2.0473184771363701E-3</v>
      </c>
      <c r="P110" s="17">
        <v>0</v>
      </c>
      <c r="Q110" s="17">
        <v>3.9434059275555598E-3</v>
      </c>
      <c r="R110" s="17">
        <v>0</v>
      </c>
    </row>
    <row r="111" spans="2:18" x14ac:dyDescent="0.3">
      <c r="B111" s="18" t="s">
        <v>232</v>
      </c>
      <c r="C111" s="17">
        <v>0</v>
      </c>
      <c r="D111" s="17">
        <v>0</v>
      </c>
      <c r="E111" s="17">
        <v>0</v>
      </c>
      <c r="F111" s="17"/>
      <c r="G111" s="17">
        <v>0</v>
      </c>
      <c r="H111" s="17">
        <v>0</v>
      </c>
      <c r="I111" s="17">
        <v>0</v>
      </c>
      <c r="J111" s="17">
        <v>0</v>
      </c>
      <c r="K111" s="17">
        <v>0</v>
      </c>
      <c r="L111" s="17">
        <v>0</v>
      </c>
      <c r="M111" s="17"/>
      <c r="N111" s="17">
        <v>0</v>
      </c>
      <c r="O111" s="17">
        <v>0</v>
      </c>
      <c r="P111" s="17">
        <v>0</v>
      </c>
      <c r="Q111" s="17">
        <v>0</v>
      </c>
      <c r="R111" s="17">
        <v>0</v>
      </c>
    </row>
    <row r="112" spans="2:18" x14ac:dyDescent="0.3">
      <c r="B112" s="18" t="s">
        <v>233</v>
      </c>
      <c r="C112" s="17">
        <v>0</v>
      </c>
      <c r="D112" s="17">
        <v>0</v>
      </c>
      <c r="E112" s="17">
        <v>0</v>
      </c>
      <c r="F112" s="17"/>
      <c r="G112" s="17">
        <v>0</v>
      </c>
      <c r="H112" s="17">
        <v>0</v>
      </c>
      <c r="I112" s="17">
        <v>0</v>
      </c>
      <c r="J112" s="17">
        <v>0</v>
      </c>
      <c r="K112" s="17">
        <v>0</v>
      </c>
      <c r="L112" s="17">
        <v>0</v>
      </c>
      <c r="M112" s="17"/>
      <c r="N112" s="17">
        <v>0</v>
      </c>
      <c r="O112" s="17">
        <v>0</v>
      </c>
      <c r="P112" s="17">
        <v>0</v>
      </c>
      <c r="Q112" s="17">
        <v>0</v>
      </c>
      <c r="R112" s="17">
        <v>0</v>
      </c>
    </row>
    <row r="113" spans="2:18" x14ac:dyDescent="0.3">
      <c r="B113" s="18" t="s">
        <v>234</v>
      </c>
      <c r="C113" s="17">
        <v>5.4669619943061595E-4</v>
      </c>
      <c r="D113" s="17">
        <v>1.1060047452725399E-3</v>
      </c>
      <c r="E113" s="17">
        <v>0</v>
      </c>
      <c r="F113" s="17"/>
      <c r="G113" s="17">
        <v>0</v>
      </c>
      <c r="H113" s="17">
        <v>3.20807225708662E-3</v>
      </c>
      <c r="I113" s="17">
        <v>0</v>
      </c>
      <c r="J113" s="17">
        <v>0</v>
      </c>
      <c r="K113" s="17">
        <v>0</v>
      </c>
      <c r="L113" s="17">
        <v>0</v>
      </c>
      <c r="M113" s="17"/>
      <c r="N113" s="17">
        <v>0</v>
      </c>
      <c r="O113" s="17">
        <v>0</v>
      </c>
      <c r="P113" s="17">
        <v>2.01383236110489E-3</v>
      </c>
      <c r="Q113" s="17">
        <v>0</v>
      </c>
      <c r="R113" s="17">
        <v>0</v>
      </c>
    </row>
    <row r="114" spans="2:18" x14ac:dyDescent="0.3">
      <c r="B114" s="18" t="s">
        <v>235</v>
      </c>
      <c r="C114" s="17">
        <v>0</v>
      </c>
      <c r="D114" s="17">
        <v>0</v>
      </c>
      <c r="E114" s="17">
        <v>0</v>
      </c>
      <c r="F114" s="17"/>
      <c r="G114" s="17">
        <v>0</v>
      </c>
      <c r="H114" s="17">
        <v>0</v>
      </c>
      <c r="I114" s="17">
        <v>0</v>
      </c>
      <c r="J114" s="17">
        <v>0</v>
      </c>
      <c r="K114" s="17">
        <v>0</v>
      </c>
      <c r="L114" s="17">
        <v>0</v>
      </c>
      <c r="M114" s="17"/>
      <c r="N114" s="17">
        <v>0</v>
      </c>
      <c r="O114" s="17">
        <v>0</v>
      </c>
      <c r="P114" s="17">
        <v>0</v>
      </c>
      <c r="Q114" s="17">
        <v>0</v>
      </c>
      <c r="R114" s="17">
        <v>0</v>
      </c>
    </row>
    <row r="115" spans="2:18" x14ac:dyDescent="0.3">
      <c r="B115" s="18" t="s">
        <v>236</v>
      </c>
      <c r="C115" s="17">
        <v>0</v>
      </c>
      <c r="D115" s="17">
        <v>0</v>
      </c>
      <c r="E115" s="17">
        <v>0</v>
      </c>
      <c r="F115" s="17"/>
      <c r="G115" s="17">
        <v>0</v>
      </c>
      <c r="H115" s="17">
        <v>0</v>
      </c>
      <c r="I115" s="17">
        <v>0</v>
      </c>
      <c r="J115" s="17">
        <v>0</v>
      </c>
      <c r="K115" s="17">
        <v>0</v>
      </c>
      <c r="L115" s="17">
        <v>0</v>
      </c>
      <c r="M115" s="17"/>
      <c r="N115" s="17">
        <v>0</v>
      </c>
      <c r="O115" s="17">
        <v>0</v>
      </c>
      <c r="P115" s="17">
        <v>0</v>
      </c>
      <c r="Q115" s="17">
        <v>0</v>
      </c>
      <c r="R115" s="17">
        <v>0</v>
      </c>
    </row>
    <row r="116" spans="2:18" x14ac:dyDescent="0.3">
      <c r="B116" s="18" t="s">
        <v>237</v>
      </c>
      <c r="C116" s="17">
        <v>4.6541614833501801E-4</v>
      </c>
      <c r="D116" s="17">
        <v>9.4156950262525203E-4</v>
      </c>
      <c r="E116" s="17">
        <v>0</v>
      </c>
      <c r="F116" s="17"/>
      <c r="G116" s="17">
        <v>0</v>
      </c>
      <c r="H116" s="17">
        <v>0</v>
      </c>
      <c r="I116" s="17">
        <v>0</v>
      </c>
      <c r="J116" s="17">
        <v>2.7257218835552402E-3</v>
      </c>
      <c r="K116" s="17">
        <v>0</v>
      </c>
      <c r="L116" s="17">
        <v>0</v>
      </c>
      <c r="M116" s="17"/>
      <c r="N116" s="17">
        <v>2.1859421899013999E-3</v>
      </c>
      <c r="O116" s="17">
        <v>0</v>
      </c>
      <c r="P116" s="17">
        <v>0</v>
      </c>
      <c r="Q116" s="17">
        <v>0</v>
      </c>
      <c r="R116" s="17">
        <v>0</v>
      </c>
    </row>
    <row r="117" spans="2:18" x14ac:dyDescent="0.3">
      <c r="B117" s="18" t="s">
        <v>238</v>
      </c>
      <c r="C117" s="17">
        <v>0</v>
      </c>
      <c r="D117" s="17">
        <v>0</v>
      </c>
      <c r="E117" s="17">
        <v>0</v>
      </c>
      <c r="F117" s="17"/>
      <c r="G117" s="17">
        <v>0</v>
      </c>
      <c r="H117" s="17">
        <v>0</v>
      </c>
      <c r="I117" s="17">
        <v>0</v>
      </c>
      <c r="J117" s="17">
        <v>0</v>
      </c>
      <c r="K117" s="17">
        <v>0</v>
      </c>
      <c r="L117" s="17">
        <v>0</v>
      </c>
      <c r="M117" s="17"/>
      <c r="N117" s="17">
        <v>0</v>
      </c>
      <c r="O117" s="17">
        <v>0</v>
      </c>
      <c r="P117" s="17">
        <v>0</v>
      </c>
      <c r="Q117" s="17">
        <v>0</v>
      </c>
      <c r="R117" s="17">
        <v>0</v>
      </c>
    </row>
    <row r="118" spans="2:18" x14ac:dyDescent="0.3">
      <c r="B118" s="18" t="s">
        <v>239</v>
      </c>
      <c r="C118" s="17">
        <v>5.2762341689296E-4</v>
      </c>
      <c r="D118" s="17">
        <v>0</v>
      </c>
      <c r="E118" s="17">
        <v>1.04334898355987E-3</v>
      </c>
      <c r="F118" s="17"/>
      <c r="G118" s="17">
        <v>0</v>
      </c>
      <c r="H118" s="17">
        <v>3.0961511122382999E-3</v>
      </c>
      <c r="I118" s="17">
        <v>0</v>
      </c>
      <c r="J118" s="17">
        <v>0</v>
      </c>
      <c r="K118" s="17">
        <v>0</v>
      </c>
      <c r="L118" s="17">
        <v>0</v>
      </c>
      <c r="M118" s="17"/>
      <c r="N118" s="17">
        <v>0</v>
      </c>
      <c r="O118" s="17">
        <v>0</v>
      </c>
      <c r="P118" s="17">
        <v>1.9435750834236999E-3</v>
      </c>
      <c r="Q118" s="17">
        <v>0</v>
      </c>
      <c r="R118" s="17">
        <v>0</v>
      </c>
    </row>
    <row r="119" spans="2:18" x14ac:dyDescent="0.3">
      <c r="B119" s="18" t="s">
        <v>240</v>
      </c>
      <c r="C119" s="17">
        <v>0</v>
      </c>
      <c r="D119" s="17">
        <v>0</v>
      </c>
      <c r="E119" s="17">
        <v>0</v>
      </c>
      <c r="F119" s="17"/>
      <c r="G119" s="17">
        <v>0</v>
      </c>
      <c r="H119" s="17">
        <v>0</v>
      </c>
      <c r="I119" s="17">
        <v>0</v>
      </c>
      <c r="J119" s="17">
        <v>0</v>
      </c>
      <c r="K119" s="17">
        <v>0</v>
      </c>
      <c r="L119" s="17">
        <v>0</v>
      </c>
      <c r="M119" s="17"/>
      <c r="N119" s="17">
        <v>0</v>
      </c>
      <c r="O119" s="17">
        <v>0</v>
      </c>
      <c r="P119" s="17">
        <v>0</v>
      </c>
      <c r="Q119" s="17">
        <v>0</v>
      </c>
      <c r="R119" s="17">
        <v>0</v>
      </c>
    </row>
    <row r="120" spans="2:18" x14ac:dyDescent="0.3">
      <c r="B120" s="18" t="s">
        <v>241</v>
      </c>
      <c r="C120" s="17">
        <v>0</v>
      </c>
      <c r="D120" s="17">
        <v>0</v>
      </c>
      <c r="E120" s="17">
        <v>0</v>
      </c>
      <c r="F120" s="17"/>
      <c r="G120" s="17">
        <v>0</v>
      </c>
      <c r="H120" s="17">
        <v>0</v>
      </c>
      <c r="I120" s="17">
        <v>0</v>
      </c>
      <c r="J120" s="17">
        <v>0</v>
      </c>
      <c r="K120" s="17">
        <v>0</v>
      </c>
      <c r="L120" s="17">
        <v>0</v>
      </c>
      <c r="M120" s="17"/>
      <c r="N120" s="17">
        <v>0</v>
      </c>
      <c r="O120" s="17">
        <v>0</v>
      </c>
      <c r="P120" s="17">
        <v>0</v>
      </c>
      <c r="Q120" s="17">
        <v>0</v>
      </c>
      <c r="R120" s="17">
        <v>0</v>
      </c>
    </row>
    <row r="121" spans="2:18" x14ac:dyDescent="0.3">
      <c r="B121" s="18" t="s">
        <v>242</v>
      </c>
      <c r="C121" s="17">
        <v>1.0065902870770901E-3</v>
      </c>
      <c r="D121" s="17">
        <v>9.6127777320173296E-4</v>
      </c>
      <c r="E121" s="17">
        <v>1.0508810087305699E-3</v>
      </c>
      <c r="F121" s="17"/>
      <c r="G121" s="17">
        <v>0</v>
      </c>
      <c r="H121" s="17">
        <v>0</v>
      </c>
      <c r="I121" s="17">
        <v>0</v>
      </c>
      <c r="J121" s="17">
        <v>0</v>
      </c>
      <c r="K121" s="17">
        <v>3.3752413652817E-3</v>
      </c>
      <c r="L121" s="17">
        <v>2.5385894278334899E-3</v>
      </c>
      <c r="M121" s="17"/>
      <c r="N121" s="17">
        <v>2.231696794339E-3</v>
      </c>
      <c r="O121" s="17">
        <v>0</v>
      </c>
      <c r="P121" s="17">
        <v>0</v>
      </c>
      <c r="Q121" s="17">
        <v>0</v>
      </c>
      <c r="R121" s="17">
        <v>0</v>
      </c>
    </row>
    <row r="122" spans="2:18" x14ac:dyDescent="0.3">
      <c r="B122" s="18" t="s">
        <v>243</v>
      </c>
      <c r="C122" s="17">
        <v>0</v>
      </c>
      <c r="D122" s="17">
        <v>0</v>
      </c>
      <c r="E122" s="17">
        <v>0</v>
      </c>
      <c r="F122" s="17"/>
      <c r="G122" s="17">
        <v>0</v>
      </c>
      <c r="H122" s="17">
        <v>0</v>
      </c>
      <c r="I122" s="17">
        <v>0</v>
      </c>
      <c r="J122" s="17">
        <v>0</v>
      </c>
      <c r="K122" s="17">
        <v>0</v>
      </c>
      <c r="L122" s="17">
        <v>0</v>
      </c>
      <c r="M122" s="17"/>
      <c r="N122" s="17">
        <v>0</v>
      </c>
      <c r="O122" s="17">
        <v>0</v>
      </c>
      <c r="P122" s="17">
        <v>0</v>
      </c>
      <c r="Q122" s="17">
        <v>0</v>
      </c>
      <c r="R122" s="17">
        <v>0</v>
      </c>
    </row>
    <row r="123" spans="2:18" x14ac:dyDescent="0.3">
      <c r="B123" s="18" t="s">
        <v>244</v>
      </c>
      <c r="C123" s="17">
        <v>0</v>
      </c>
      <c r="D123" s="17">
        <v>0</v>
      </c>
      <c r="E123" s="17">
        <v>0</v>
      </c>
      <c r="F123" s="17"/>
      <c r="G123" s="17">
        <v>0</v>
      </c>
      <c r="H123" s="17">
        <v>0</v>
      </c>
      <c r="I123" s="17">
        <v>0</v>
      </c>
      <c r="J123" s="17">
        <v>0</v>
      </c>
      <c r="K123" s="17">
        <v>0</v>
      </c>
      <c r="L123" s="17">
        <v>0</v>
      </c>
      <c r="M123" s="17"/>
      <c r="N123" s="17">
        <v>0</v>
      </c>
      <c r="O123" s="17">
        <v>0</v>
      </c>
      <c r="P123" s="17">
        <v>0</v>
      </c>
      <c r="Q123" s="17">
        <v>0</v>
      </c>
      <c r="R123" s="17">
        <v>0</v>
      </c>
    </row>
    <row r="124" spans="2:18" x14ac:dyDescent="0.3">
      <c r="B124" s="18" t="s">
        <v>245</v>
      </c>
      <c r="C124" s="17">
        <v>0</v>
      </c>
      <c r="D124" s="17">
        <v>0</v>
      </c>
      <c r="E124" s="17">
        <v>0</v>
      </c>
      <c r="F124" s="17"/>
      <c r="G124" s="17">
        <v>0</v>
      </c>
      <c r="H124" s="17">
        <v>0</v>
      </c>
      <c r="I124" s="17">
        <v>0</v>
      </c>
      <c r="J124" s="17">
        <v>0</v>
      </c>
      <c r="K124" s="17">
        <v>0</v>
      </c>
      <c r="L124" s="17">
        <v>0</v>
      </c>
      <c r="M124" s="17"/>
      <c r="N124" s="17">
        <v>0</v>
      </c>
      <c r="O124" s="17">
        <v>0</v>
      </c>
      <c r="P124" s="17">
        <v>0</v>
      </c>
      <c r="Q124" s="17">
        <v>0</v>
      </c>
      <c r="R124" s="17">
        <v>0</v>
      </c>
    </row>
    <row r="125" spans="2:18" x14ac:dyDescent="0.3">
      <c r="B125" s="18" t="s">
        <v>246</v>
      </c>
      <c r="C125" s="17">
        <v>5.0920009219624404E-4</v>
      </c>
      <c r="D125" s="17">
        <v>0</v>
      </c>
      <c r="E125" s="17">
        <v>1.00691777811925E-3</v>
      </c>
      <c r="F125" s="17"/>
      <c r="G125" s="17">
        <v>0</v>
      </c>
      <c r="H125" s="17">
        <v>0</v>
      </c>
      <c r="I125" s="17">
        <v>2.9909168582627601E-3</v>
      </c>
      <c r="J125" s="17">
        <v>0</v>
      </c>
      <c r="K125" s="17">
        <v>0</v>
      </c>
      <c r="L125" s="17">
        <v>0</v>
      </c>
      <c r="M125" s="17"/>
      <c r="N125" s="17">
        <v>0</v>
      </c>
      <c r="O125" s="17">
        <v>0</v>
      </c>
      <c r="P125" s="17">
        <v>1.8757101750668699E-3</v>
      </c>
      <c r="Q125" s="17">
        <v>0</v>
      </c>
      <c r="R125" s="17">
        <v>0</v>
      </c>
    </row>
    <row r="126" spans="2:18" x14ac:dyDescent="0.3">
      <c r="B126" s="18" t="s">
        <v>247</v>
      </c>
      <c r="C126" s="17">
        <v>0</v>
      </c>
      <c r="D126" s="17">
        <v>0</v>
      </c>
      <c r="E126" s="17">
        <v>0</v>
      </c>
      <c r="F126" s="17"/>
      <c r="G126" s="17">
        <v>0</v>
      </c>
      <c r="H126" s="17">
        <v>0</v>
      </c>
      <c r="I126" s="17">
        <v>0</v>
      </c>
      <c r="J126" s="17">
        <v>0</v>
      </c>
      <c r="K126" s="17">
        <v>0</v>
      </c>
      <c r="L126" s="17">
        <v>0</v>
      </c>
      <c r="M126" s="17"/>
      <c r="N126" s="17">
        <v>0</v>
      </c>
      <c r="O126" s="17">
        <v>0</v>
      </c>
      <c r="P126" s="17">
        <v>0</v>
      </c>
      <c r="Q126" s="17">
        <v>0</v>
      </c>
      <c r="R126" s="17">
        <v>0</v>
      </c>
    </row>
    <row r="127" spans="2:18" x14ac:dyDescent="0.3">
      <c r="B127" s="18" t="s">
        <v>248</v>
      </c>
      <c r="C127" s="17">
        <v>4.8851361316392696E-4</v>
      </c>
      <c r="D127" s="17">
        <v>9.8829729354669104E-4</v>
      </c>
      <c r="E127" s="17">
        <v>0</v>
      </c>
      <c r="F127" s="17"/>
      <c r="G127" s="17">
        <v>3.52794483557163E-3</v>
      </c>
      <c r="H127" s="17">
        <v>0</v>
      </c>
      <c r="I127" s="17">
        <v>0</v>
      </c>
      <c r="J127" s="17">
        <v>0</v>
      </c>
      <c r="K127" s="17">
        <v>0</v>
      </c>
      <c r="L127" s="17">
        <v>0</v>
      </c>
      <c r="M127" s="17"/>
      <c r="N127" s="17">
        <v>0</v>
      </c>
      <c r="O127" s="17">
        <v>2.0860242479777899E-3</v>
      </c>
      <c r="P127" s="17">
        <v>0</v>
      </c>
      <c r="Q127" s="17">
        <v>0</v>
      </c>
      <c r="R127" s="17">
        <v>0</v>
      </c>
    </row>
    <row r="128" spans="2:18" x14ac:dyDescent="0.3">
      <c r="B128" s="18" t="s">
        <v>249</v>
      </c>
      <c r="C128" s="17">
        <v>0</v>
      </c>
      <c r="D128" s="17">
        <v>0</v>
      </c>
      <c r="E128" s="17">
        <v>0</v>
      </c>
      <c r="F128" s="17"/>
      <c r="G128" s="17">
        <v>0</v>
      </c>
      <c r="H128" s="17">
        <v>0</v>
      </c>
      <c r="I128" s="17">
        <v>0</v>
      </c>
      <c r="J128" s="17">
        <v>0</v>
      </c>
      <c r="K128" s="17">
        <v>0</v>
      </c>
      <c r="L128" s="17">
        <v>0</v>
      </c>
      <c r="M128" s="17"/>
      <c r="N128" s="17">
        <v>0</v>
      </c>
      <c r="O128" s="17">
        <v>0</v>
      </c>
      <c r="P128" s="17">
        <v>0</v>
      </c>
      <c r="Q128" s="17">
        <v>0</v>
      </c>
      <c r="R128" s="17">
        <v>0</v>
      </c>
    </row>
    <row r="129" spans="2:18" x14ac:dyDescent="0.3">
      <c r="B129" s="18" t="s">
        <v>250</v>
      </c>
      <c r="C129" s="17">
        <v>0</v>
      </c>
      <c r="D129" s="17">
        <v>0</v>
      </c>
      <c r="E129" s="17">
        <v>0</v>
      </c>
      <c r="F129" s="17"/>
      <c r="G129" s="17">
        <v>0</v>
      </c>
      <c r="H129" s="17">
        <v>0</v>
      </c>
      <c r="I129" s="17">
        <v>0</v>
      </c>
      <c r="J129" s="17">
        <v>0</v>
      </c>
      <c r="K129" s="17">
        <v>0</v>
      </c>
      <c r="L129" s="17">
        <v>0</v>
      </c>
      <c r="M129" s="17"/>
      <c r="N129" s="17">
        <v>0</v>
      </c>
      <c r="O129" s="17">
        <v>0</v>
      </c>
      <c r="P129" s="17">
        <v>0</v>
      </c>
      <c r="Q129" s="17">
        <v>0</v>
      </c>
      <c r="R129" s="17">
        <v>0</v>
      </c>
    </row>
    <row r="130" spans="2:18" x14ac:dyDescent="0.3">
      <c r="B130" s="18" t="s">
        <v>251</v>
      </c>
      <c r="C130" s="17">
        <v>0</v>
      </c>
      <c r="D130" s="17">
        <v>0</v>
      </c>
      <c r="E130" s="17">
        <v>0</v>
      </c>
      <c r="F130" s="17"/>
      <c r="G130" s="17">
        <v>0</v>
      </c>
      <c r="H130" s="17">
        <v>0</v>
      </c>
      <c r="I130" s="17">
        <v>0</v>
      </c>
      <c r="J130" s="17">
        <v>0</v>
      </c>
      <c r="K130" s="17">
        <v>0</v>
      </c>
      <c r="L130" s="17">
        <v>0</v>
      </c>
      <c r="M130" s="17"/>
      <c r="N130" s="17">
        <v>0</v>
      </c>
      <c r="O130" s="17">
        <v>0</v>
      </c>
      <c r="P130" s="17">
        <v>0</v>
      </c>
      <c r="Q130" s="17">
        <v>0</v>
      </c>
      <c r="R130" s="17">
        <v>0</v>
      </c>
    </row>
    <row r="131" spans="2:18" x14ac:dyDescent="0.3">
      <c r="B131" s="18" t="s">
        <v>252</v>
      </c>
      <c r="C131" s="17">
        <v>0</v>
      </c>
      <c r="D131" s="17">
        <v>0</v>
      </c>
      <c r="E131" s="17">
        <v>0</v>
      </c>
      <c r="F131" s="17"/>
      <c r="G131" s="17">
        <v>0</v>
      </c>
      <c r="H131" s="17">
        <v>0</v>
      </c>
      <c r="I131" s="17">
        <v>0</v>
      </c>
      <c r="J131" s="17">
        <v>0</v>
      </c>
      <c r="K131" s="17">
        <v>0</v>
      </c>
      <c r="L131" s="17">
        <v>0</v>
      </c>
      <c r="M131" s="17"/>
      <c r="N131" s="17">
        <v>0</v>
      </c>
      <c r="O131" s="17">
        <v>0</v>
      </c>
      <c r="P131" s="17">
        <v>0</v>
      </c>
      <c r="Q131" s="17">
        <v>0</v>
      </c>
      <c r="R131" s="17">
        <v>0</v>
      </c>
    </row>
    <row r="132" spans="2:18" x14ac:dyDescent="0.3">
      <c r="B132" s="18" t="s">
        <v>253</v>
      </c>
      <c r="C132" s="17">
        <v>0</v>
      </c>
      <c r="D132" s="17">
        <v>0</v>
      </c>
      <c r="E132" s="17">
        <v>0</v>
      </c>
      <c r="F132" s="17"/>
      <c r="G132" s="17">
        <v>0</v>
      </c>
      <c r="H132" s="17">
        <v>0</v>
      </c>
      <c r="I132" s="17">
        <v>0</v>
      </c>
      <c r="J132" s="17">
        <v>0</v>
      </c>
      <c r="K132" s="17">
        <v>0</v>
      </c>
      <c r="L132" s="17">
        <v>0</v>
      </c>
      <c r="M132" s="17"/>
      <c r="N132" s="17">
        <v>0</v>
      </c>
      <c r="O132" s="17">
        <v>0</v>
      </c>
      <c r="P132" s="17">
        <v>0</v>
      </c>
      <c r="Q132" s="17">
        <v>0</v>
      </c>
      <c r="R132" s="17">
        <v>0</v>
      </c>
    </row>
    <row r="133" spans="2:18" x14ac:dyDescent="0.3">
      <c r="B133" s="18" t="s">
        <v>254</v>
      </c>
      <c r="C133" s="17">
        <v>0</v>
      </c>
      <c r="D133" s="17">
        <v>0</v>
      </c>
      <c r="E133" s="17">
        <v>0</v>
      </c>
      <c r="F133" s="17"/>
      <c r="G133" s="17">
        <v>0</v>
      </c>
      <c r="H133" s="17">
        <v>0</v>
      </c>
      <c r="I133" s="17">
        <v>0</v>
      </c>
      <c r="J133" s="17">
        <v>0</v>
      </c>
      <c r="K133" s="17">
        <v>0</v>
      </c>
      <c r="L133" s="17">
        <v>0</v>
      </c>
      <c r="M133" s="17"/>
      <c r="N133" s="17">
        <v>0</v>
      </c>
      <c r="O133" s="17">
        <v>0</v>
      </c>
      <c r="P133" s="17">
        <v>0</v>
      </c>
      <c r="Q133" s="17">
        <v>0</v>
      </c>
      <c r="R133" s="17">
        <v>0</v>
      </c>
    </row>
    <row r="134" spans="2:18" x14ac:dyDescent="0.3">
      <c r="B134" s="18" t="s">
        <v>255</v>
      </c>
      <c r="C134" s="17">
        <v>4.6885122918049902E-4</v>
      </c>
      <c r="D134" s="17">
        <v>0</v>
      </c>
      <c r="E134" s="17">
        <v>9.2712991452673001E-4</v>
      </c>
      <c r="F134" s="17"/>
      <c r="G134" s="17">
        <v>0</v>
      </c>
      <c r="H134" s="17">
        <v>0</v>
      </c>
      <c r="I134" s="17">
        <v>0</v>
      </c>
      <c r="J134" s="17">
        <v>2.74583952465086E-3</v>
      </c>
      <c r="K134" s="17">
        <v>0</v>
      </c>
      <c r="L134" s="17">
        <v>0</v>
      </c>
      <c r="M134" s="17"/>
      <c r="N134" s="17">
        <v>2.20207589770832E-3</v>
      </c>
      <c r="O134" s="17">
        <v>0</v>
      </c>
      <c r="P134" s="17">
        <v>0</v>
      </c>
      <c r="Q134" s="17">
        <v>0</v>
      </c>
      <c r="R134" s="17">
        <v>0</v>
      </c>
    </row>
    <row r="135" spans="2:18" x14ac:dyDescent="0.3">
      <c r="B135" s="18" t="s">
        <v>256</v>
      </c>
      <c r="C135" s="17">
        <v>0</v>
      </c>
      <c r="D135" s="17">
        <v>0</v>
      </c>
      <c r="E135" s="17">
        <v>0</v>
      </c>
      <c r="F135" s="17"/>
      <c r="G135" s="17">
        <v>0</v>
      </c>
      <c r="H135" s="17">
        <v>0</v>
      </c>
      <c r="I135" s="17">
        <v>0</v>
      </c>
      <c r="J135" s="17">
        <v>0</v>
      </c>
      <c r="K135" s="17">
        <v>0</v>
      </c>
      <c r="L135" s="17">
        <v>0</v>
      </c>
      <c r="M135" s="17"/>
      <c r="N135" s="17">
        <v>0</v>
      </c>
      <c r="O135" s="17">
        <v>0</v>
      </c>
      <c r="P135" s="17">
        <v>0</v>
      </c>
      <c r="Q135" s="17">
        <v>0</v>
      </c>
      <c r="R135" s="17">
        <v>0</v>
      </c>
    </row>
    <row r="136" spans="2:18" x14ac:dyDescent="0.3">
      <c r="B136" s="18" t="s">
        <v>257</v>
      </c>
      <c r="C136" s="17">
        <v>0</v>
      </c>
      <c r="D136" s="17">
        <v>0</v>
      </c>
      <c r="E136" s="17">
        <v>0</v>
      </c>
      <c r="F136" s="17"/>
      <c r="G136" s="17">
        <v>0</v>
      </c>
      <c r="H136" s="17">
        <v>0</v>
      </c>
      <c r="I136" s="17">
        <v>0</v>
      </c>
      <c r="J136" s="17">
        <v>0</v>
      </c>
      <c r="K136" s="17">
        <v>0</v>
      </c>
      <c r="L136" s="17">
        <v>0</v>
      </c>
      <c r="M136" s="17"/>
      <c r="N136" s="17">
        <v>0</v>
      </c>
      <c r="O136" s="17">
        <v>0</v>
      </c>
      <c r="P136" s="17">
        <v>0</v>
      </c>
      <c r="Q136" s="17">
        <v>0</v>
      </c>
      <c r="R136" s="17">
        <v>0</v>
      </c>
    </row>
    <row r="137" spans="2:18" x14ac:dyDescent="0.3">
      <c r="B137" s="18" t="s">
        <v>258</v>
      </c>
      <c r="C137" s="17">
        <v>9.4838699692820494E-3</v>
      </c>
      <c r="D137" s="17">
        <v>9.1307644695032292E-3</v>
      </c>
      <c r="E137" s="17">
        <v>9.8290129787394608E-3</v>
      </c>
      <c r="F137" s="17"/>
      <c r="G137" s="17">
        <v>0</v>
      </c>
      <c r="H137" s="17">
        <v>1.22799265930077E-2</v>
      </c>
      <c r="I137" s="17">
        <v>6.2718481322069797E-3</v>
      </c>
      <c r="J137" s="17">
        <v>8.3976672396213602E-3</v>
      </c>
      <c r="K137" s="17">
        <v>2.0604600530597102E-2</v>
      </c>
      <c r="L137" s="17">
        <v>9.5006321948385101E-3</v>
      </c>
      <c r="M137" s="17"/>
      <c r="N137" s="17">
        <v>4.4848172092635001E-3</v>
      </c>
      <c r="O137" s="17">
        <v>6.2118259180257802E-3</v>
      </c>
      <c r="P137" s="17">
        <v>3.5973307991734801E-3</v>
      </c>
      <c r="Q137" s="17">
        <v>2.0545044175032699E-2</v>
      </c>
      <c r="R137" s="17">
        <v>0</v>
      </c>
    </row>
    <row r="138" spans="2:18" x14ac:dyDescent="0.3">
      <c r="B138" s="18" t="s">
        <v>259</v>
      </c>
      <c r="C138" s="17">
        <v>4.8000547240017397E-4</v>
      </c>
      <c r="D138" s="17">
        <v>0</v>
      </c>
      <c r="E138" s="17">
        <v>9.4918687400392498E-4</v>
      </c>
      <c r="F138" s="17"/>
      <c r="G138" s="17">
        <v>0</v>
      </c>
      <c r="H138" s="17">
        <v>0</v>
      </c>
      <c r="I138" s="17">
        <v>0</v>
      </c>
      <c r="J138" s="17">
        <v>0</v>
      </c>
      <c r="K138" s="17">
        <v>0</v>
      </c>
      <c r="L138" s="17">
        <v>2.2929292121240102E-3</v>
      </c>
      <c r="M138" s="17"/>
      <c r="N138" s="17">
        <v>2.2544645630727198E-3</v>
      </c>
      <c r="O138" s="17">
        <v>0</v>
      </c>
      <c r="P138" s="17">
        <v>0</v>
      </c>
      <c r="Q138" s="17">
        <v>0</v>
      </c>
      <c r="R138" s="17">
        <v>0</v>
      </c>
    </row>
    <row r="139" spans="2:18" x14ac:dyDescent="0.3">
      <c r="B139" s="18" t="s">
        <v>260</v>
      </c>
      <c r="C139" s="17">
        <v>4.0197821089245104E-3</v>
      </c>
      <c r="D139" s="17">
        <v>1.8537918989864799E-3</v>
      </c>
      <c r="E139" s="17">
        <v>6.1369294770101399E-3</v>
      </c>
      <c r="F139" s="17"/>
      <c r="G139" s="17">
        <v>3.7527767255391802E-3</v>
      </c>
      <c r="H139" s="17">
        <v>0</v>
      </c>
      <c r="I139" s="17">
        <v>0</v>
      </c>
      <c r="J139" s="17">
        <v>5.9996646018229396E-3</v>
      </c>
      <c r="K139" s="17">
        <v>1.0246763505785199E-2</v>
      </c>
      <c r="L139" s="17">
        <v>4.9353873750276698E-3</v>
      </c>
      <c r="M139" s="17"/>
      <c r="N139" s="17">
        <v>4.5962606319402298E-3</v>
      </c>
      <c r="O139" s="17">
        <v>8.73009689156992E-3</v>
      </c>
      <c r="P139" s="17">
        <v>3.6715865283839999E-3</v>
      </c>
      <c r="Q139" s="17">
        <v>0</v>
      </c>
      <c r="R139" s="17">
        <v>0</v>
      </c>
    </row>
    <row r="140" spans="2:18" x14ac:dyDescent="0.3">
      <c r="B140" s="18" t="s">
        <v>261</v>
      </c>
      <c r="C140" s="17">
        <v>0</v>
      </c>
      <c r="D140" s="17">
        <v>0</v>
      </c>
      <c r="E140" s="17">
        <v>0</v>
      </c>
      <c r="F140" s="17"/>
      <c r="G140" s="17">
        <v>0</v>
      </c>
      <c r="H140" s="17">
        <v>0</v>
      </c>
      <c r="I140" s="17">
        <v>0</v>
      </c>
      <c r="J140" s="17">
        <v>0</v>
      </c>
      <c r="K140" s="17">
        <v>0</v>
      </c>
      <c r="L140" s="17">
        <v>0</v>
      </c>
      <c r="M140" s="17"/>
      <c r="N140" s="17">
        <v>0</v>
      </c>
      <c r="O140" s="17">
        <v>0</v>
      </c>
      <c r="P140" s="17">
        <v>0</v>
      </c>
      <c r="Q140" s="17">
        <v>0</v>
      </c>
      <c r="R140" s="17">
        <v>0</v>
      </c>
    </row>
    <row r="141" spans="2:18" x14ac:dyDescent="0.3">
      <c r="B141" s="18" t="s">
        <v>262</v>
      </c>
      <c r="C141" s="17">
        <v>0</v>
      </c>
      <c r="D141" s="17">
        <v>0</v>
      </c>
      <c r="E141" s="17">
        <v>0</v>
      </c>
      <c r="F141" s="17"/>
      <c r="G141" s="17">
        <v>0</v>
      </c>
      <c r="H141" s="17">
        <v>0</v>
      </c>
      <c r="I141" s="17">
        <v>0</v>
      </c>
      <c r="J141" s="17">
        <v>0</v>
      </c>
      <c r="K141" s="17">
        <v>0</v>
      </c>
      <c r="L141" s="17">
        <v>0</v>
      </c>
      <c r="M141" s="17"/>
      <c r="N141" s="17">
        <v>0</v>
      </c>
      <c r="O141" s="17">
        <v>0</v>
      </c>
      <c r="P141" s="17">
        <v>0</v>
      </c>
      <c r="Q141" s="17">
        <v>0</v>
      </c>
      <c r="R141" s="17">
        <v>0</v>
      </c>
    </row>
    <row r="142" spans="2:18" x14ac:dyDescent="0.3">
      <c r="B142" s="18" t="s">
        <v>263</v>
      </c>
      <c r="C142" s="17">
        <v>2.5061309752685999E-3</v>
      </c>
      <c r="D142" s="17">
        <v>2.0670165947134001E-3</v>
      </c>
      <c r="E142" s="17">
        <v>2.93534337466702E-3</v>
      </c>
      <c r="F142" s="17"/>
      <c r="G142" s="17">
        <v>1.03323869792247E-2</v>
      </c>
      <c r="H142" s="17">
        <v>6.31061018183486E-3</v>
      </c>
      <c r="I142" s="17">
        <v>0</v>
      </c>
      <c r="J142" s="17">
        <v>0</v>
      </c>
      <c r="K142" s="17">
        <v>0</v>
      </c>
      <c r="L142" s="17">
        <v>0</v>
      </c>
      <c r="M142" s="17"/>
      <c r="N142" s="17">
        <v>0</v>
      </c>
      <c r="O142" s="17">
        <v>0</v>
      </c>
      <c r="P142" s="17">
        <v>3.7707936824274702E-3</v>
      </c>
      <c r="Q142" s="17">
        <v>8.1943501372257598E-3</v>
      </c>
      <c r="R142" s="17">
        <v>0</v>
      </c>
    </row>
    <row r="143" spans="2:18" x14ac:dyDescent="0.3">
      <c r="B143" s="18" t="s">
        <v>264</v>
      </c>
      <c r="C143" s="17">
        <v>9.6215697711451303E-4</v>
      </c>
      <c r="D143" s="17">
        <v>0</v>
      </c>
      <c r="E143" s="17">
        <v>1.90261741984269E-3</v>
      </c>
      <c r="F143" s="17"/>
      <c r="G143" s="17">
        <v>3.5248464828802201E-3</v>
      </c>
      <c r="H143" s="17">
        <v>0</v>
      </c>
      <c r="I143" s="17">
        <v>0</v>
      </c>
      <c r="J143" s="17">
        <v>0</v>
      </c>
      <c r="K143" s="17">
        <v>0</v>
      </c>
      <c r="L143" s="17">
        <v>2.2645875909661399E-3</v>
      </c>
      <c r="M143" s="17"/>
      <c r="N143" s="17">
        <v>0</v>
      </c>
      <c r="O143" s="17">
        <v>2.08419223553306E-3</v>
      </c>
      <c r="P143" s="17">
        <v>0</v>
      </c>
      <c r="Q143" s="17">
        <v>0</v>
      </c>
      <c r="R143" s="17">
        <v>0</v>
      </c>
    </row>
    <row r="144" spans="2:18" x14ac:dyDescent="0.3">
      <c r="B144" s="18" t="s">
        <v>265</v>
      </c>
      <c r="C144" s="17">
        <v>5.4211329215502497E-3</v>
      </c>
      <c r="D144" s="17">
        <v>3.9211208185548404E-3</v>
      </c>
      <c r="E144" s="17">
        <v>6.8873199160169396E-3</v>
      </c>
      <c r="F144" s="17"/>
      <c r="G144" s="17">
        <v>6.8028040621080903E-3</v>
      </c>
      <c r="H144" s="17">
        <v>5.92039384980574E-3</v>
      </c>
      <c r="I144" s="17">
        <v>0</v>
      </c>
      <c r="J144" s="17">
        <v>1.45878501531035E-2</v>
      </c>
      <c r="K144" s="17">
        <v>3.5283937231853101E-3</v>
      </c>
      <c r="L144" s="17">
        <v>2.3055670170203202E-3</v>
      </c>
      <c r="M144" s="17"/>
      <c r="N144" s="17">
        <v>2.33296055274592E-3</v>
      </c>
      <c r="O144" s="17">
        <v>8.2441049777296094E-3</v>
      </c>
      <c r="P144" s="17">
        <v>3.5691330754590101E-3</v>
      </c>
      <c r="Q144" s="17">
        <v>3.8181200657506202E-3</v>
      </c>
      <c r="R144" s="17">
        <v>0</v>
      </c>
    </row>
    <row r="145" spans="2:18" x14ac:dyDescent="0.3">
      <c r="B145" s="18" t="s">
        <v>266</v>
      </c>
      <c r="C145" s="17">
        <v>0</v>
      </c>
      <c r="D145" s="17">
        <v>0</v>
      </c>
      <c r="E145" s="17">
        <v>0</v>
      </c>
      <c r="F145" s="17"/>
      <c r="G145" s="17">
        <v>0</v>
      </c>
      <c r="H145" s="17">
        <v>0</v>
      </c>
      <c r="I145" s="17">
        <v>0</v>
      </c>
      <c r="J145" s="17">
        <v>0</v>
      </c>
      <c r="K145" s="17">
        <v>0</v>
      </c>
      <c r="L145" s="17">
        <v>0</v>
      </c>
      <c r="M145" s="17"/>
      <c r="N145" s="17">
        <v>0</v>
      </c>
      <c r="O145" s="17">
        <v>0</v>
      </c>
      <c r="P145" s="17">
        <v>0</v>
      </c>
      <c r="Q145" s="17">
        <v>0</v>
      </c>
      <c r="R145" s="17">
        <v>0</v>
      </c>
    </row>
    <row r="146" spans="2:18" x14ac:dyDescent="0.3">
      <c r="B146" s="18" t="s">
        <v>267</v>
      </c>
      <c r="C146" s="17">
        <v>5.9055986285709095E-4</v>
      </c>
      <c r="D146" s="17">
        <v>1.19474401206322E-3</v>
      </c>
      <c r="E146" s="17">
        <v>0</v>
      </c>
      <c r="F146" s="17"/>
      <c r="G146" s="17">
        <v>0</v>
      </c>
      <c r="H146" s="17">
        <v>0</v>
      </c>
      <c r="I146" s="17">
        <v>3.4688042612370301E-3</v>
      </c>
      <c r="J146" s="17">
        <v>0</v>
      </c>
      <c r="K146" s="17">
        <v>0</v>
      </c>
      <c r="L146" s="17">
        <v>0</v>
      </c>
      <c r="M146" s="17"/>
      <c r="N146" s="17">
        <v>0</v>
      </c>
      <c r="O146" s="17">
        <v>2.5217765904692198E-3</v>
      </c>
      <c r="P146" s="17">
        <v>0</v>
      </c>
      <c r="Q146" s="17">
        <v>0</v>
      </c>
      <c r="R146" s="17">
        <v>0</v>
      </c>
    </row>
    <row r="147" spans="2:18" x14ac:dyDescent="0.3">
      <c r="B147" s="18" t="s">
        <v>268</v>
      </c>
      <c r="C147" s="17">
        <v>0</v>
      </c>
      <c r="D147" s="17">
        <v>0</v>
      </c>
      <c r="E147" s="17">
        <v>0</v>
      </c>
      <c r="F147" s="17"/>
      <c r="G147" s="17">
        <v>0</v>
      </c>
      <c r="H147" s="17">
        <v>0</v>
      </c>
      <c r="I147" s="17">
        <v>0</v>
      </c>
      <c r="J147" s="17">
        <v>0</v>
      </c>
      <c r="K147" s="17">
        <v>0</v>
      </c>
      <c r="L147" s="17">
        <v>0</v>
      </c>
      <c r="M147" s="17"/>
      <c r="N147" s="17">
        <v>0</v>
      </c>
      <c r="O147" s="17">
        <v>0</v>
      </c>
      <c r="P147" s="17">
        <v>0</v>
      </c>
      <c r="Q147" s="17">
        <v>0</v>
      </c>
      <c r="R147" s="17">
        <v>0</v>
      </c>
    </row>
    <row r="148" spans="2:18" x14ac:dyDescent="0.3">
      <c r="B148" s="18" t="s">
        <v>269</v>
      </c>
      <c r="C148" s="17">
        <v>0</v>
      </c>
      <c r="D148" s="17">
        <v>0</v>
      </c>
      <c r="E148" s="17">
        <v>0</v>
      </c>
      <c r="F148" s="17"/>
      <c r="G148" s="17">
        <v>0</v>
      </c>
      <c r="H148" s="17">
        <v>0</v>
      </c>
      <c r="I148" s="17">
        <v>0</v>
      </c>
      <c r="J148" s="17">
        <v>0</v>
      </c>
      <c r="K148" s="17">
        <v>0</v>
      </c>
      <c r="L148" s="17">
        <v>0</v>
      </c>
      <c r="M148" s="17"/>
      <c r="N148" s="17">
        <v>0</v>
      </c>
      <c r="O148" s="17">
        <v>0</v>
      </c>
      <c r="P148" s="17">
        <v>0</v>
      </c>
      <c r="Q148" s="17">
        <v>0</v>
      </c>
      <c r="R148" s="17">
        <v>0</v>
      </c>
    </row>
    <row r="149" spans="2:18" x14ac:dyDescent="0.3">
      <c r="B149" s="18" t="s">
        <v>270</v>
      </c>
      <c r="C149" s="17">
        <v>0</v>
      </c>
      <c r="D149" s="17">
        <v>0</v>
      </c>
      <c r="E149" s="17">
        <v>0</v>
      </c>
      <c r="F149" s="17"/>
      <c r="G149" s="17">
        <v>0</v>
      </c>
      <c r="H149" s="17">
        <v>0</v>
      </c>
      <c r="I149" s="17">
        <v>0</v>
      </c>
      <c r="J149" s="17">
        <v>0</v>
      </c>
      <c r="K149" s="17">
        <v>0</v>
      </c>
      <c r="L149" s="17">
        <v>0</v>
      </c>
      <c r="M149" s="17"/>
      <c r="N149" s="17">
        <v>0</v>
      </c>
      <c r="O149" s="17">
        <v>0</v>
      </c>
      <c r="P149" s="17">
        <v>0</v>
      </c>
      <c r="Q149" s="17">
        <v>0</v>
      </c>
      <c r="R149" s="17">
        <v>0</v>
      </c>
    </row>
    <row r="150" spans="2:18" x14ac:dyDescent="0.3">
      <c r="B150" s="18" t="s">
        <v>271</v>
      </c>
      <c r="C150" s="17">
        <v>0</v>
      </c>
      <c r="D150" s="17">
        <v>0</v>
      </c>
      <c r="E150" s="17">
        <v>0</v>
      </c>
      <c r="F150" s="17"/>
      <c r="G150" s="17">
        <v>0</v>
      </c>
      <c r="H150" s="17">
        <v>0</v>
      </c>
      <c r="I150" s="17">
        <v>0</v>
      </c>
      <c r="J150" s="17">
        <v>0</v>
      </c>
      <c r="K150" s="17">
        <v>0</v>
      </c>
      <c r="L150" s="17">
        <v>0</v>
      </c>
      <c r="M150" s="17"/>
      <c r="N150" s="17">
        <v>0</v>
      </c>
      <c r="O150" s="17">
        <v>0</v>
      </c>
      <c r="P150" s="17">
        <v>0</v>
      </c>
      <c r="Q150" s="17">
        <v>0</v>
      </c>
      <c r="R150" s="17">
        <v>0</v>
      </c>
    </row>
    <row r="151" spans="2:18" x14ac:dyDescent="0.3">
      <c r="B151" s="18" t="s">
        <v>272</v>
      </c>
      <c r="C151" s="17">
        <v>0</v>
      </c>
      <c r="D151" s="17">
        <v>0</v>
      </c>
      <c r="E151" s="17">
        <v>0</v>
      </c>
      <c r="F151" s="17"/>
      <c r="G151" s="17">
        <v>0</v>
      </c>
      <c r="H151" s="17">
        <v>0</v>
      </c>
      <c r="I151" s="17">
        <v>0</v>
      </c>
      <c r="J151" s="17">
        <v>0</v>
      </c>
      <c r="K151" s="17">
        <v>0</v>
      </c>
      <c r="L151" s="17">
        <v>0</v>
      </c>
      <c r="M151" s="17"/>
      <c r="N151" s="17">
        <v>0</v>
      </c>
      <c r="O151" s="17">
        <v>0</v>
      </c>
      <c r="P151" s="17">
        <v>0</v>
      </c>
      <c r="Q151" s="17">
        <v>0</v>
      </c>
      <c r="R151" s="17">
        <v>0</v>
      </c>
    </row>
    <row r="152" spans="2:18" x14ac:dyDescent="0.3">
      <c r="B152" s="18" t="s">
        <v>273</v>
      </c>
      <c r="C152" s="17">
        <v>0</v>
      </c>
      <c r="D152" s="17">
        <v>0</v>
      </c>
      <c r="E152" s="17">
        <v>0</v>
      </c>
      <c r="F152" s="17"/>
      <c r="G152" s="17">
        <v>0</v>
      </c>
      <c r="H152" s="17">
        <v>0</v>
      </c>
      <c r="I152" s="17">
        <v>0</v>
      </c>
      <c r="J152" s="17">
        <v>0</v>
      </c>
      <c r="K152" s="17">
        <v>0</v>
      </c>
      <c r="L152" s="17">
        <v>0</v>
      </c>
      <c r="M152" s="17"/>
      <c r="N152" s="17">
        <v>0</v>
      </c>
      <c r="O152" s="17">
        <v>0</v>
      </c>
      <c r="P152" s="17">
        <v>0</v>
      </c>
      <c r="Q152" s="17">
        <v>0</v>
      </c>
      <c r="R152" s="17">
        <v>0</v>
      </c>
    </row>
    <row r="153" spans="2:18" x14ac:dyDescent="0.3">
      <c r="B153" s="18" t="s">
        <v>274</v>
      </c>
      <c r="C153" s="17">
        <v>0</v>
      </c>
      <c r="D153" s="17">
        <v>0</v>
      </c>
      <c r="E153" s="17">
        <v>0</v>
      </c>
      <c r="F153" s="17"/>
      <c r="G153" s="17">
        <v>0</v>
      </c>
      <c r="H153" s="17">
        <v>0</v>
      </c>
      <c r="I153" s="17">
        <v>0</v>
      </c>
      <c r="J153" s="17">
        <v>0</v>
      </c>
      <c r="K153" s="17">
        <v>0</v>
      </c>
      <c r="L153" s="17">
        <v>0</v>
      </c>
      <c r="M153" s="17"/>
      <c r="N153" s="17">
        <v>0</v>
      </c>
      <c r="O153" s="17">
        <v>0</v>
      </c>
      <c r="P153" s="17">
        <v>0</v>
      </c>
      <c r="Q153" s="17">
        <v>0</v>
      </c>
      <c r="R153" s="17">
        <v>0</v>
      </c>
    </row>
    <row r="154" spans="2:18" x14ac:dyDescent="0.3">
      <c r="B154" s="18" t="s">
        <v>275</v>
      </c>
      <c r="C154" s="17">
        <v>4.7094618091967499E-4</v>
      </c>
      <c r="D154" s="17">
        <v>9.52757146304707E-4</v>
      </c>
      <c r="E154" s="17">
        <v>0</v>
      </c>
      <c r="F154" s="17"/>
      <c r="G154" s="17">
        <v>0</v>
      </c>
      <c r="H154" s="17">
        <v>0</v>
      </c>
      <c r="I154" s="17">
        <v>0</v>
      </c>
      <c r="J154" s="17">
        <v>2.7581086644752699E-3</v>
      </c>
      <c r="K154" s="17">
        <v>0</v>
      </c>
      <c r="L154" s="17">
        <v>0</v>
      </c>
      <c r="M154" s="17"/>
      <c r="N154" s="17">
        <v>0</v>
      </c>
      <c r="O154" s="17">
        <v>2.0110087547576998E-3</v>
      </c>
      <c r="P154" s="17">
        <v>0</v>
      </c>
      <c r="Q154" s="17">
        <v>0</v>
      </c>
      <c r="R154" s="17">
        <v>0</v>
      </c>
    </row>
    <row r="155" spans="2:18" x14ac:dyDescent="0.3">
      <c r="B155" s="18" t="s">
        <v>276</v>
      </c>
      <c r="C155" s="17">
        <v>0</v>
      </c>
      <c r="D155" s="17">
        <v>0</v>
      </c>
      <c r="E155" s="17">
        <v>0</v>
      </c>
      <c r="F155" s="17"/>
      <c r="G155" s="17">
        <v>0</v>
      </c>
      <c r="H155" s="17">
        <v>0</v>
      </c>
      <c r="I155" s="17">
        <v>0</v>
      </c>
      <c r="J155" s="17">
        <v>0</v>
      </c>
      <c r="K155" s="17">
        <v>0</v>
      </c>
      <c r="L155" s="17">
        <v>0</v>
      </c>
      <c r="M155" s="17"/>
      <c r="N155" s="17">
        <v>0</v>
      </c>
      <c r="O155" s="17">
        <v>0</v>
      </c>
      <c r="P155" s="17">
        <v>0</v>
      </c>
      <c r="Q155" s="17">
        <v>0</v>
      </c>
      <c r="R155" s="17">
        <v>0</v>
      </c>
    </row>
    <row r="156" spans="2:18" x14ac:dyDescent="0.3">
      <c r="B156" s="18" t="s">
        <v>277</v>
      </c>
      <c r="C156" s="17">
        <v>9.9657523423882406E-4</v>
      </c>
      <c r="D156" s="17">
        <v>9.4726799691550198E-4</v>
      </c>
      <c r="E156" s="17">
        <v>1.04477059876433E-3</v>
      </c>
      <c r="F156" s="17"/>
      <c r="G156" s="17">
        <v>0</v>
      </c>
      <c r="H156" s="17">
        <v>0</v>
      </c>
      <c r="I156" s="17">
        <v>3.1033536846455899E-3</v>
      </c>
      <c r="J156" s="17">
        <v>2.7422182872163E-3</v>
      </c>
      <c r="K156" s="17">
        <v>0</v>
      </c>
      <c r="L156" s="17">
        <v>0</v>
      </c>
      <c r="M156" s="17"/>
      <c r="N156" s="17">
        <v>0</v>
      </c>
      <c r="O156" s="17">
        <v>0</v>
      </c>
      <c r="P156" s="17">
        <v>1.946223301741E-3</v>
      </c>
      <c r="Q156" s="17">
        <v>0</v>
      </c>
      <c r="R156" s="17">
        <v>0</v>
      </c>
    </row>
    <row r="157" spans="2:18" x14ac:dyDescent="0.3">
      <c r="B157" s="18" t="s">
        <v>278</v>
      </c>
      <c r="C157" s="17">
        <v>4.8800044669994601E-4</v>
      </c>
      <c r="D157" s="17">
        <v>0</v>
      </c>
      <c r="E157" s="17">
        <v>9.6499653680921804E-4</v>
      </c>
      <c r="F157" s="17"/>
      <c r="G157" s="17">
        <v>0</v>
      </c>
      <c r="H157" s="17">
        <v>2.8636392499792099E-3</v>
      </c>
      <c r="I157" s="17">
        <v>0</v>
      </c>
      <c r="J157" s="17">
        <v>0</v>
      </c>
      <c r="K157" s="17">
        <v>0</v>
      </c>
      <c r="L157" s="17">
        <v>0</v>
      </c>
      <c r="M157" s="17"/>
      <c r="N157" s="17">
        <v>0</v>
      </c>
      <c r="O157" s="17">
        <v>2.0838329524677599E-3</v>
      </c>
      <c r="P157" s="17">
        <v>0</v>
      </c>
      <c r="Q157" s="17">
        <v>0</v>
      </c>
      <c r="R157" s="17">
        <v>0</v>
      </c>
    </row>
    <row r="158" spans="2:18" x14ac:dyDescent="0.3">
      <c r="B158" s="18" t="s">
        <v>279</v>
      </c>
      <c r="C158" s="17">
        <v>7.5587325807134802E-3</v>
      </c>
      <c r="D158" s="17">
        <v>7.1621939826684604E-3</v>
      </c>
      <c r="E158" s="17">
        <v>7.9463292768312196E-3</v>
      </c>
      <c r="F158" s="17"/>
      <c r="G158" s="17">
        <v>1.38547581280682E-2</v>
      </c>
      <c r="H158" s="17">
        <v>9.8694294748571595E-3</v>
      </c>
      <c r="I158" s="17">
        <v>3.1990563504708902E-3</v>
      </c>
      <c r="J158" s="17">
        <v>2.9805185715127899E-3</v>
      </c>
      <c r="K158" s="17">
        <v>3.3232612814487598E-3</v>
      </c>
      <c r="L158" s="17">
        <v>1.1641228200442E-2</v>
      </c>
      <c r="M158" s="17"/>
      <c r="N158" s="17">
        <v>7.5141173177430296E-3</v>
      </c>
      <c r="O158" s="17">
        <v>1.05908905075371E-2</v>
      </c>
      <c r="P158" s="17">
        <v>7.6312807540261799E-3</v>
      </c>
      <c r="Q158" s="17">
        <v>3.7142582383424198E-3</v>
      </c>
      <c r="R158" s="17">
        <v>2.59762216763481E-2</v>
      </c>
    </row>
    <row r="159" spans="2:18" x14ac:dyDescent="0.3">
      <c r="B159" s="18" t="s">
        <v>280</v>
      </c>
      <c r="C159" s="17">
        <v>5.4585011287927403E-4</v>
      </c>
      <c r="D159" s="17">
        <v>1.1042930528523899E-3</v>
      </c>
      <c r="E159" s="17">
        <v>0</v>
      </c>
      <c r="F159" s="17"/>
      <c r="G159" s="17">
        <v>0</v>
      </c>
      <c r="H159" s="17">
        <v>3.2031073299565601E-3</v>
      </c>
      <c r="I159" s="17">
        <v>0</v>
      </c>
      <c r="J159" s="17">
        <v>0</v>
      </c>
      <c r="K159" s="17">
        <v>0</v>
      </c>
      <c r="L159" s="17">
        <v>0</v>
      </c>
      <c r="M159" s="17"/>
      <c r="N159" s="17">
        <v>0</v>
      </c>
      <c r="O159" s="17">
        <v>0</v>
      </c>
      <c r="P159" s="17">
        <v>2.01071568226359E-3</v>
      </c>
      <c r="Q159" s="17">
        <v>0</v>
      </c>
      <c r="R159" s="17">
        <v>0</v>
      </c>
    </row>
    <row r="160" spans="2:18" x14ac:dyDescent="0.3">
      <c r="B160" s="18" t="s">
        <v>281</v>
      </c>
      <c r="C160" s="17">
        <v>0</v>
      </c>
      <c r="D160" s="17">
        <v>0</v>
      </c>
      <c r="E160" s="17">
        <v>0</v>
      </c>
      <c r="F160" s="17"/>
      <c r="G160" s="17">
        <v>0</v>
      </c>
      <c r="H160" s="17">
        <v>0</v>
      </c>
      <c r="I160" s="17">
        <v>0</v>
      </c>
      <c r="J160" s="17">
        <v>0</v>
      </c>
      <c r="K160" s="17">
        <v>0</v>
      </c>
      <c r="L160" s="17">
        <v>0</v>
      </c>
      <c r="M160" s="17"/>
      <c r="N160" s="17">
        <v>0</v>
      </c>
      <c r="O160" s="17">
        <v>0</v>
      </c>
      <c r="P160" s="17">
        <v>0</v>
      </c>
      <c r="Q160" s="17">
        <v>0</v>
      </c>
      <c r="R160" s="17">
        <v>0</v>
      </c>
    </row>
    <row r="161" spans="2:18" x14ac:dyDescent="0.3">
      <c r="B161" s="18" t="s">
        <v>282</v>
      </c>
      <c r="C161" s="17">
        <v>0</v>
      </c>
      <c r="D161" s="17">
        <v>0</v>
      </c>
      <c r="E161" s="17">
        <v>0</v>
      </c>
      <c r="F161" s="17"/>
      <c r="G161" s="17">
        <v>0</v>
      </c>
      <c r="H161" s="17">
        <v>0</v>
      </c>
      <c r="I161" s="17">
        <v>0</v>
      </c>
      <c r="J161" s="17">
        <v>0</v>
      </c>
      <c r="K161" s="17">
        <v>0</v>
      </c>
      <c r="L161" s="17">
        <v>0</v>
      </c>
      <c r="M161" s="17"/>
      <c r="N161" s="17">
        <v>0</v>
      </c>
      <c r="O161" s="17">
        <v>0</v>
      </c>
      <c r="P161" s="17">
        <v>0</v>
      </c>
      <c r="Q161" s="17">
        <v>0</v>
      </c>
      <c r="R161" s="17">
        <v>0</v>
      </c>
    </row>
    <row r="162" spans="2:18" ht="28.8" x14ac:dyDescent="0.3">
      <c r="B162" s="18" t="s">
        <v>283</v>
      </c>
      <c r="C162" s="17">
        <v>0</v>
      </c>
      <c r="D162" s="17">
        <v>0</v>
      </c>
      <c r="E162" s="17">
        <v>0</v>
      </c>
      <c r="F162" s="17"/>
      <c r="G162" s="17">
        <v>0</v>
      </c>
      <c r="H162" s="17">
        <v>0</v>
      </c>
      <c r="I162" s="17">
        <v>0</v>
      </c>
      <c r="J162" s="17">
        <v>0</v>
      </c>
      <c r="K162" s="17">
        <v>0</v>
      </c>
      <c r="L162" s="17">
        <v>0</v>
      </c>
      <c r="M162" s="17"/>
      <c r="N162" s="17">
        <v>0</v>
      </c>
      <c r="O162" s="17">
        <v>0</v>
      </c>
      <c r="P162" s="17">
        <v>0</v>
      </c>
      <c r="Q162" s="17">
        <v>0</v>
      </c>
      <c r="R162" s="17">
        <v>0</v>
      </c>
    </row>
    <row r="163" spans="2:18" x14ac:dyDescent="0.3">
      <c r="B163" s="18" t="s">
        <v>284</v>
      </c>
      <c r="C163" s="17">
        <v>0</v>
      </c>
      <c r="D163" s="17">
        <v>0</v>
      </c>
      <c r="E163" s="17">
        <v>0</v>
      </c>
      <c r="F163" s="17"/>
      <c r="G163" s="17">
        <v>0</v>
      </c>
      <c r="H163" s="17">
        <v>0</v>
      </c>
      <c r="I163" s="17">
        <v>0</v>
      </c>
      <c r="J163" s="17">
        <v>0</v>
      </c>
      <c r="K163" s="17">
        <v>0</v>
      </c>
      <c r="L163" s="17">
        <v>0</v>
      </c>
      <c r="M163" s="17"/>
      <c r="N163" s="17">
        <v>0</v>
      </c>
      <c r="O163" s="17">
        <v>0</v>
      </c>
      <c r="P163" s="17">
        <v>0</v>
      </c>
      <c r="Q163" s="17">
        <v>0</v>
      </c>
      <c r="R163" s="17">
        <v>0</v>
      </c>
    </row>
    <row r="164" spans="2:18" x14ac:dyDescent="0.3">
      <c r="B164" s="18" t="s">
        <v>285</v>
      </c>
      <c r="C164" s="17">
        <v>0</v>
      </c>
      <c r="D164" s="17">
        <v>0</v>
      </c>
      <c r="E164" s="17">
        <v>0</v>
      </c>
      <c r="F164" s="17"/>
      <c r="G164" s="17">
        <v>0</v>
      </c>
      <c r="H164" s="17">
        <v>0</v>
      </c>
      <c r="I164" s="17">
        <v>0</v>
      </c>
      <c r="J164" s="17">
        <v>0</v>
      </c>
      <c r="K164" s="17">
        <v>0</v>
      </c>
      <c r="L164" s="17">
        <v>0</v>
      </c>
      <c r="M164" s="17"/>
      <c r="N164" s="17">
        <v>0</v>
      </c>
      <c r="O164" s="17">
        <v>0</v>
      </c>
      <c r="P164" s="17">
        <v>0</v>
      </c>
      <c r="Q164" s="17">
        <v>0</v>
      </c>
      <c r="R164" s="17">
        <v>0</v>
      </c>
    </row>
    <row r="165" spans="2:18" x14ac:dyDescent="0.3">
      <c r="B165" s="18" t="s">
        <v>286</v>
      </c>
      <c r="C165" s="17">
        <v>0</v>
      </c>
      <c r="D165" s="17">
        <v>0</v>
      </c>
      <c r="E165" s="17">
        <v>0</v>
      </c>
      <c r="F165" s="17"/>
      <c r="G165" s="17">
        <v>0</v>
      </c>
      <c r="H165" s="17">
        <v>0</v>
      </c>
      <c r="I165" s="17">
        <v>0</v>
      </c>
      <c r="J165" s="17">
        <v>0</v>
      </c>
      <c r="K165" s="17">
        <v>0</v>
      </c>
      <c r="L165" s="17">
        <v>0</v>
      </c>
      <c r="M165" s="17"/>
      <c r="N165" s="17">
        <v>0</v>
      </c>
      <c r="O165" s="17">
        <v>0</v>
      </c>
      <c r="P165" s="17">
        <v>0</v>
      </c>
      <c r="Q165" s="17">
        <v>0</v>
      </c>
      <c r="R165" s="17">
        <v>0</v>
      </c>
    </row>
    <row r="166" spans="2:18" x14ac:dyDescent="0.3">
      <c r="B166" s="18" t="s">
        <v>287</v>
      </c>
      <c r="C166" s="17">
        <v>1.4299577893733301E-3</v>
      </c>
      <c r="D166" s="17">
        <v>9.3084545547260996E-4</v>
      </c>
      <c r="E166" s="17">
        <v>1.91781519484481E-3</v>
      </c>
      <c r="F166" s="17"/>
      <c r="G166" s="17">
        <v>0</v>
      </c>
      <c r="H166" s="17">
        <v>2.94056551757271E-3</v>
      </c>
      <c r="I166" s="17">
        <v>2.7532222313519901E-3</v>
      </c>
      <c r="J166" s="17">
        <v>0</v>
      </c>
      <c r="K166" s="17">
        <v>0</v>
      </c>
      <c r="L166" s="17">
        <v>2.1979160776063001E-3</v>
      </c>
      <c r="M166" s="17"/>
      <c r="N166" s="17">
        <v>4.3625652546244297E-3</v>
      </c>
      <c r="O166" s="17">
        <v>0</v>
      </c>
      <c r="P166" s="17">
        <v>0</v>
      </c>
      <c r="Q166" s="17">
        <v>3.9783890492201997E-3</v>
      </c>
      <c r="R166" s="17">
        <v>0</v>
      </c>
    </row>
    <row r="167" spans="2:18" x14ac:dyDescent="0.3">
      <c r="B167" s="18" t="s">
        <v>288</v>
      </c>
      <c r="C167" s="17">
        <v>0</v>
      </c>
      <c r="D167" s="17">
        <v>0</v>
      </c>
      <c r="E167" s="17">
        <v>0</v>
      </c>
      <c r="F167" s="17"/>
      <c r="G167" s="17">
        <v>0</v>
      </c>
      <c r="H167" s="17">
        <v>0</v>
      </c>
      <c r="I167" s="17">
        <v>0</v>
      </c>
      <c r="J167" s="17">
        <v>0</v>
      </c>
      <c r="K167" s="17">
        <v>0</v>
      </c>
      <c r="L167" s="17">
        <v>0</v>
      </c>
      <c r="M167" s="17"/>
      <c r="N167" s="17">
        <v>0</v>
      </c>
      <c r="O167" s="17">
        <v>0</v>
      </c>
      <c r="P167" s="17">
        <v>0</v>
      </c>
      <c r="Q167" s="17">
        <v>0</v>
      </c>
      <c r="R167" s="17">
        <v>0</v>
      </c>
    </row>
    <row r="168" spans="2:18" x14ac:dyDescent="0.3">
      <c r="B168" s="18" t="s">
        <v>289</v>
      </c>
      <c r="C168" s="17">
        <v>0</v>
      </c>
      <c r="D168" s="17">
        <v>0</v>
      </c>
      <c r="E168" s="17">
        <v>0</v>
      </c>
      <c r="F168" s="17"/>
      <c r="G168" s="17">
        <v>0</v>
      </c>
      <c r="H168" s="17">
        <v>0</v>
      </c>
      <c r="I168" s="17">
        <v>0</v>
      </c>
      <c r="J168" s="17">
        <v>0</v>
      </c>
      <c r="K168" s="17">
        <v>0</v>
      </c>
      <c r="L168" s="17">
        <v>0</v>
      </c>
      <c r="M168" s="17"/>
      <c r="N168" s="17">
        <v>0</v>
      </c>
      <c r="O168" s="17">
        <v>0</v>
      </c>
      <c r="P168" s="17">
        <v>0</v>
      </c>
      <c r="Q168" s="17">
        <v>0</v>
      </c>
      <c r="R168" s="17">
        <v>0</v>
      </c>
    </row>
    <row r="169" spans="2:18" x14ac:dyDescent="0.3">
      <c r="B169" s="18" t="s">
        <v>290</v>
      </c>
      <c r="C169" s="17">
        <v>0</v>
      </c>
      <c r="D169" s="17">
        <v>0</v>
      </c>
      <c r="E169" s="17">
        <v>0</v>
      </c>
      <c r="F169" s="17"/>
      <c r="G169" s="17">
        <v>0</v>
      </c>
      <c r="H169" s="17">
        <v>0</v>
      </c>
      <c r="I169" s="17">
        <v>0</v>
      </c>
      <c r="J169" s="17">
        <v>0</v>
      </c>
      <c r="K169" s="17">
        <v>0</v>
      </c>
      <c r="L169" s="17">
        <v>0</v>
      </c>
      <c r="M169" s="17"/>
      <c r="N169" s="17">
        <v>0</v>
      </c>
      <c r="O169" s="17">
        <v>0</v>
      </c>
      <c r="P169" s="17">
        <v>0</v>
      </c>
      <c r="Q169" s="17">
        <v>0</v>
      </c>
      <c r="R169" s="17">
        <v>0</v>
      </c>
    </row>
    <row r="170" spans="2:18" x14ac:dyDescent="0.3">
      <c r="B170" s="18" t="s">
        <v>291</v>
      </c>
      <c r="C170" s="17">
        <v>0</v>
      </c>
      <c r="D170" s="17">
        <v>0</v>
      </c>
      <c r="E170" s="17">
        <v>0</v>
      </c>
      <c r="F170" s="17"/>
      <c r="G170" s="17">
        <v>0</v>
      </c>
      <c r="H170" s="17">
        <v>0</v>
      </c>
      <c r="I170" s="17">
        <v>0</v>
      </c>
      <c r="J170" s="17">
        <v>0</v>
      </c>
      <c r="K170" s="17">
        <v>0</v>
      </c>
      <c r="L170" s="17">
        <v>0</v>
      </c>
      <c r="M170" s="17"/>
      <c r="N170" s="17">
        <v>0</v>
      </c>
      <c r="O170" s="17">
        <v>0</v>
      </c>
      <c r="P170" s="17">
        <v>0</v>
      </c>
      <c r="Q170" s="17">
        <v>0</v>
      </c>
      <c r="R170" s="17">
        <v>0</v>
      </c>
    </row>
    <row r="171" spans="2:18" x14ac:dyDescent="0.3">
      <c r="B171" s="18" t="s">
        <v>292</v>
      </c>
      <c r="C171" s="17">
        <v>2.1325261682921298E-3</v>
      </c>
      <c r="D171" s="17">
        <v>3.28580811757943E-3</v>
      </c>
      <c r="E171" s="17">
        <v>1.0052506005673099E-3</v>
      </c>
      <c r="F171" s="17"/>
      <c r="G171" s="17">
        <v>0</v>
      </c>
      <c r="H171" s="17">
        <v>3.0462178611442201E-3</v>
      </c>
      <c r="I171" s="17">
        <v>6.4908229959706803E-3</v>
      </c>
      <c r="J171" s="17">
        <v>0</v>
      </c>
      <c r="K171" s="17">
        <v>3.6110680763749999E-3</v>
      </c>
      <c r="L171" s="17">
        <v>0</v>
      </c>
      <c r="M171" s="17"/>
      <c r="N171" s="17">
        <v>2.3876245216357798E-3</v>
      </c>
      <c r="O171" s="17">
        <v>0</v>
      </c>
      <c r="P171" s="17">
        <v>1.9689924173969401E-3</v>
      </c>
      <c r="Q171" s="17">
        <v>4.12132962448625E-3</v>
      </c>
      <c r="R171" s="17">
        <v>0</v>
      </c>
    </row>
    <row r="172" spans="2:18" x14ac:dyDescent="0.3">
      <c r="B172" s="18" t="s">
        <v>293</v>
      </c>
      <c r="C172" s="17">
        <v>0</v>
      </c>
      <c r="D172" s="17">
        <v>0</v>
      </c>
      <c r="E172" s="17">
        <v>0</v>
      </c>
      <c r="F172" s="17"/>
      <c r="G172" s="17">
        <v>0</v>
      </c>
      <c r="H172" s="17">
        <v>0</v>
      </c>
      <c r="I172" s="17">
        <v>0</v>
      </c>
      <c r="J172" s="17">
        <v>0</v>
      </c>
      <c r="K172" s="17">
        <v>0</v>
      </c>
      <c r="L172" s="17">
        <v>0</v>
      </c>
      <c r="M172" s="17"/>
      <c r="N172" s="17">
        <v>0</v>
      </c>
      <c r="O172" s="17">
        <v>0</v>
      </c>
      <c r="P172" s="17">
        <v>0</v>
      </c>
      <c r="Q172" s="17">
        <v>0</v>
      </c>
      <c r="R172" s="17">
        <v>0</v>
      </c>
    </row>
    <row r="173" spans="2:18" x14ac:dyDescent="0.3">
      <c r="B173" s="18" t="s">
        <v>294</v>
      </c>
      <c r="C173" s="17">
        <v>0</v>
      </c>
      <c r="D173" s="17">
        <v>0</v>
      </c>
      <c r="E173" s="17">
        <v>0</v>
      </c>
      <c r="F173" s="17"/>
      <c r="G173" s="17">
        <v>0</v>
      </c>
      <c r="H173" s="17">
        <v>0</v>
      </c>
      <c r="I173" s="17">
        <v>0</v>
      </c>
      <c r="J173" s="17">
        <v>0</v>
      </c>
      <c r="K173" s="17">
        <v>0</v>
      </c>
      <c r="L173" s="17">
        <v>0</v>
      </c>
      <c r="M173" s="17"/>
      <c r="N173" s="17">
        <v>0</v>
      </c>
      <c r="O173" s="17">
        <v>0</v>
      </c>
      <c r="P173" s="17">
        <v>0</v>
      </c>
      <c r="Q173" s="17">
        <v>0</v>
      </c>
      <c r="R173" s="17">
        <v>0</v>
      </c>
    </row>
    <row r="174" spans="2:18" x14ac:dyDescent="0.3">
      <c r="B174" s="18" t="s">
        <v>295</v>
      </c>
      <c r="C174" s="17">
        <v>0</v>
      </c>
      <c r="D174" s="17">
        <v>0</v>
      </c>
      <c r="E174" s="17">
        <v>0</v>
      </c>
      <c r="F174" s="17"/>
      <c r="G174" s="17">
        <v>0</v>
      </c>
      <c r="H174" s="17">
        <v>0</v>
      </c>
      <c r="I174" s="17">
        <v>0</v>
      </c>
      <c r="J174" s="17">
        <v>0</v>
      </c>
      <c r="K174" s="17">
        <v>0</v>
      </c>
      <c r="L174" s="17">
        <v>0</v>
      </c>
      <c r="M174" s="17"/>
      <c r="N174" s="17">
        <v>0</v>
      </c>
      <c r="O174" s="17">
        <v>0</v>
      </c>
      <c r="P174" s="17">
        <v>0</v>
      </c>
      <c r="Q174" s="17">
        <v>0</v>
      </c>
      <c r="R174" s="17">
        <v>0</v>
      </c>
    </row>
    <row r="175" spans="2:18" x14ac:dyDescent="0.3">
      <c r="B175" s="18" t="s">
        <v>296</v>
      </c>
      <c r="C175" s="17">
        <v>0</v>
      </c>
      <c r="D175" s="17">
        <v>0</v>
      </c>
      <c r="E175" s="17">
        <v>0</v>
      </c>
      <c r="F175" s="17"/>
      <c r="G175" s="17">
        <v>0</v>
      </c>
      <c r="H175" s="17">
        <v>0</v>
      </c>
      <c r="I175" s="17">
        <v>0</v>
      </c>
      <c r="J175" s="17">
        <v>0</v>
      </c>
      <c r="K175" s="17">
        <v>0</v>
      </c>
      <c r="L175" s="17">
        <v>0</v>
      </c>
      <c r="M175" s="17"/>
      <c r="N175" s="17">
        <v>0</v>
      </c>
      <c r="O175" s="17">
        <v>0</v>
      </c>
      <c r="P175" s="17">
        <v>0</v>
      </c>
      <c r="Q175" s="17">
        <v>0</v>
      </c>
      <c r="R175" s="17">
        <v>0</v>
      </c>
    </row>
    <row r="176" spans="2:18" x14ac:dyDescent="0.3">
      <c r="B176" s="18" t="s">
        <v>297</v>
      </c>
      <c r="C176" s="17">
        <v>1.5860351892763001E-3</v>
      </c>
      <c r="D176" s="17">
        <v>2.1587811434538198E-3</v>
      </c>
      <c r="E176" s="17">
        <v>1.0262045935954E-3</v>
      </c>
      <c r="F176" s="17"/>
      <c r="G176" s="17">
        <v>3.7108534433362701E-3</v>
      </c>
      <c r="H176" s="17">
        <v>6.2917515978093697E-3</v>
      </c>
      <c r="I176" s="17">
        <v>0</v>
      </c>
      <c r="J176" s="17">
        <v>0</v>
      </c>
      <c r="K176" s="17">
        <v>0</v>
      </c>
      <c r="L176" s="17">
        <v>0</v>
      </c>
      <c r="M176" s="17"/>
      <c r="N176" s="17">
        <v>2.59843241207702E-3</v>
      </c>
      <c r="O176" s="17">
        <v>2.1941755396628999E-3</v>
      </c>
      <c r="P176" s="17">
        <v>0</v>
      </c>
      <c r="Q176" s="17">
        <v>4.1200538898176799E-3</v>
      </c>
      <c r="R176" s="17">
        <v>0</v>
      </c>
    </row>
    <row r="177" spans="2:18" x14ac:dyDescent="0.3">
      <c r="B177" s="18" t="s">
        <v>298</v>
      </c>
      <c r="C177" s="17">
        <v>9.0988295310054697E-3</v>
      </c>
      <c r="D177" s="17">
        <v>1.0283043323501301E-2</v>
      </c>
      <c r="E177" s="17">
        <v>7.9413196297465002E-3</v>
      </c>
      <c r="F177" s="17"/>
      <c r="G177" s="17">
        <v>3.2510814249717699E-3</v>
      </c>
      <c r="H177" s="17">
        <v>9.3102912530379292E-3</v>
      </c>
      <c r="I177" s="17">
        <v>1.8596892343097401E-2</v>
      </c>
      <c r="J177" s="17">
        <v>8.86284265650647E-3</v>
      </c>
      <c r="K177" s="17">
        <v>1.35295696663179E-2</v>
      </c>
      <c r="L177" s="17">
        <v>2.2832357249918502E-3</v>
      </c>
      <c r="M177" s="17"/>
      <c r="N177" s="17">
        <v>6.7330320010035704E-3</v>
      </c>
      <c r="O177" s="17">
        <v>1.08122348066891E-2</v>
      </c>
      <c r="P177" s="17">
        <v>9.6588482931192505E-3</v>
      </c>
      <c r="Q177" s="17">
        <v>8.5541028404950998E-3</v>
      </c>
      <c r="R177" s="17">
        <v>0</v>
      </c>
    </row>
    <row r="178" spans="2:18" x14ac:dyDescent="0.3">
      <c r="B178" s="18" t="s">
        <v>299</v>
      </c>
      <c r="C178" s="17">
        <v>0</v>
      </c>
      <c r="D178" s="17">
        <v>0</v>
      </c>
      <c r="E178" s="17">
        <v>0</v>
      </c>
      <c r="F178" s="17"/>
      <c r="G178" s="17">
        <v>0</v>
      </c>
      <c r="H178" s="17">
        <v>0</v>
      </c>
      <c r="I178" s="17">
        <v>0</v>
      </c>
      <c r="J178" s="17">
        <v>0</v>
      </c>
      <c r="K178" s="17">
        <v>0</v>
      </c>
      <c r="L178" s="17">
        <v>0</v>
      </c>
      <c r="M178" s="17"/>
      <c r="N178" s="17">
        <v>0</v>
      </c>
      <c r="O178" s="17">
        <v>0</v>
      </c>
      <c r="P178" s="17">
        <v>0</v>
      </c>
      <c r="Q178" s="17">
        <v>0</v>
      </c>
      <c r="R178" s="17">
        <v>0</v>
      </c>
    </row>
    <row r="179" spans="2:18" x14ac:dyDescent="0.3">
      <c r="B179" s="18" t="s">
        <v>300</v>
      </c>
      <c r="C179" s="17">
        <v>6.5158982634863499E-3</v>
      </c>
      <c r="D179" s="17">
        <v>5.1042502580788997E-3</v>
      </c>
      <c r="E179" s="17">
        <v>7.8957137610814396E-3</v>
      </c>
      <c r="F179" s="17"/>
      <c r="G179" s="17">
        <v>1.03030790695174E-2</v>
      </c>
      <c r="H179" s="17">
        <v>2.9192261759956001E-3</v>
      </c>
      <c r="I179" s="17">
        <v>6.2215908670406302E-3</v>
      </c>
      <c r="J179" s="17">
        <v>8.6979865027819094E-3</v>
      </c>
      <c r="K179" s="17">
        <v>7.1349079471042199E-3</v>
      </c>
      <c r="L179" s="17">
        <v>4.9819489251695798E-3</v>
      </c>
      <c r="M179" s="17"/>
      <c r="N179" s="17">
        <v>9.4630589123911504E-3</v>
      </c>
      <c r="O179" s="17">
        <v>4.3841769814189904E-3</v>
      </c>
      <c r="P179" s="17">
        <v>5.3055874179442899E-3</v>
      </c>
      <c r="Q179" s="17">
        <v>4.0313767786720302E-3</v>
      </c>
      <c r="R179" s="17">
        <v>2.9934737369577798E-2</v>
      </c>
    </row>
    <row r="180" spans="2:18" x14ac:dyDescent="0.3">
      <c r="B180" s="18" t="s">
        <v>301</v>
      </c>
      <c r="C180" s="17">
        <v>0</v>
      </c>
      <c r="D180" s="17">
        <v>0</v>
      </c>
      <c r="E180" s="17">
        <v>0</v>
      </c>
      <c r="F180" s="17"/>
      <c r="G180" s="17">
        <v>0</v>
      </c>
      <c r="H180" s="17">
        <v>0</v>
      </c>
      <c r="I180" s="17">
        <v>0</v>
      </c>
      <c r="J180" s="17">
        <v>0</v>
      </c>
      <c r="K180" s="17">
        <v>0</v>
      </c>
      <c r="L180" s="17">
        <v>0</v>
      </c>
      <c r="M180" s="17"/>
      <c r="N180" s="17">
        <v>0</v>
      </c>
      <c r="O180" s="17">
        <v>0</v>
      </c>
      <c r="P180" s="17">
        <v>0</v>
      </c>
      <c r="Q180" s="17">
        <v>0</v>
      </c>
      <c r="R180" s="17">
        <v>0</v>
      </c>
    </row>
    <row r="181" spans="2:18" x14ac:dyDescent="0.3">
      <c r="B181" s="18" t="s">
        <v>302</v>
      </c>
      <c r="C181" s="17">
        <v>0</v>
      </c>
      <c r="D181" s="17">
        <v>0</v>
      </c>
      <c r="E181" s="17">
        <v>0</v>
      </c>
      <c r="F181" s="17"/>
      <c r="G181" s="17">
        <v>0</v>
      </c>
      <c r="H181" s="17">
        <v>0</v>
      </c>
      <c r="I181" s="17">
        <v>0</v>
      </c>
      <c r="J181" s="17">
        <v>0</v>
      </c>
      <c r="K181" s="17">
        <v>0</v>
      </c>
      <c r="L181" s="17">
        <v>0</v>
      </c>
      <c r="M181" s="17"/>
      <c r="N181" s="17">
        <v>0</v>
      </c>
      <c r="O181" s="17">
        <v>0</v>
      </c>
      <c r="P181" s="17">
        <v>0</v>
      </c>
      <c r="Q181" s="17">
        <v>0</v>
      </c>
      <c r="R181" s="17">
        <v>0</v>
      </c>
    </row>
    <row r="182" spans="2:18" x14ac:dyDescent="0.3">
      <c r="B182" s="18" t="s">
        <v>303</v>
      </c>
      <c r="C182" s="17">
        <v>0</v>
      </c>
      <c r="D182" s="17">
        <v>0</v>
      </c>
      <c r="E182" s="17">
        <v>0</v>
      </c>
      <c r="F182" s="17"/>
      <c r="G182" s="17">
        <v>0</v>
      </c>
      <c r="H182" s="17">
        <v>0</v>
      </c>
      <c r="I182" s="17">
        <v>0</v>
      </c>
      <c r="J182" s="17">
        <v>0</v>
      </c>
      <c r="K182" s="17">
        <v>0</v>
      </c>
      <c r="L182" s="17">
        <v>0</v>
      </c>
      <c r="M182" s="17"/>
      <c r="N182" s="17">
        <v>0</v>
      </c>
      <c r="O182" s="17">
        <v>0</v>
      </c>
      <c r="P182" s="17">
        <v>0</v>
      </c>
      <c r="Q182" s="17">
        <v>0</v>
      </c>
      <c r="R182" s="17">
        <v>0</v>
      </c>
    </row>
    <row r="183" spans="2:18" x14ac:dyDescent="0.3">
      <c r="B183" s="18" t="s">
        <v>304</v>
      </c>
      <c r="C183" s="17">
        <v>1.4579344388662E-3</v>
      </c>
      <c r="D183" s="17">
        <v>1.9763939025624899E-3</v>
      </c>
      <c r="E183" s="17">
        <v>9.5116617925568596E-4</v>
      </c>
      <c r="F183" s="17"/>
      <c r="G183" s="17">
        <v>3.3303581508488098E-3</v>
      </c>
      <c r="H183" s="17">
        <v>0</v>
      </c>
      <c r="I183" s="17">
        <v>0</v>
      </c>
      <c r="J183" s="17">
        <v>0</v>
      </c>
      <c r="K183" s="17">
        <v>0</v>
      </c>
      <c r="L183" s="17">
        <v>4.7615027208532798E-3</v>
      </c>
      <c r="M183" s="17"/>
      <c r="N183" s="17">
        <v>2.2591657169464298E-3</v>
      </c>
      <c r="O183" s="17">
        <v>0</v>
      </c>
      <c r="P183" s="17">
        <v>1.6987250303572099E-3</v>
      </c>
      <c r="Q183" s="17">
        <v>0</v>
      </c>
      <c r="R183" s="17">
        <v>0</v>
      </c>
    </row>
    <row r="184" spans="2:18" x14ac:dyDescent="0.3">
      <c r="B184" s="18" t="s">
        <v>305</v>
      </c>
      <c r="C184" s="17">
        <v>2.06260407172651E-2</v>
      </c>
      <c r="D184" s="17">
        <v>1.49265932090333E-2</v>
      </c>
      <c r="E184" s="17">
        <v>2.61969663088172E-2</v>
      </c>
      <c r="F184" s="17"/>
      <c r="G184" s="17">
        <v>2.38617526183455E-2</v>
      </c>
      <c r="H184" s="17">
        <v>1.47328782619428E-2</v>
      </c>
      <c r="I184" s="17">
        <v>1.5091326594875099E-2</v>
      </c>
      <c r="J184" s="17">
        <v>2.01025178985972E-2</v>
      </c>
      <c r="K184" s="17">
        <v>3.1029585523829301E-2</v>
      </c>
      <c r="L184" s="17">
        <v>2.1215062447475199E-2</v>
      </c>
      <c r="M184" s="17"/>
      <c r="N184" s="17">
        <v>1.38460877390576E-2</v>
      </c>
      <c r="O184" s="17">
        <v>2.7599158780204799E-2</v>
      </c>
      <c r="P184" s="17">
        <v>1.9567715088523899E-2</v>
      </c>
      <c r="Q184" s="17">
        <v>8.1585141869159206E-3</v>
      </c>
      <c r="R184" s="17">
        <v>0</v>
      </c>
    </row>
    <row r="185" spans="2:18" x14ac:dyDescent="0.3">
      <c r="B185" s="18" t="s">
        <v>306</v>
      </c>
      <c r="C185" s="17">
        <v>3.39721111306878E-2</v>
      </c>
      <c r="D185" s="17">
        <v>2.4259316709218801E-2</v>
      </c>
      <c r="E185" s="17">
        <v>4.34658831024263E-2</v>
      </c>
      <c r="F185" s="17"/>
      <c r="G185" s="17">
        <v>2.8359143560774101E-2</v>
      </c>
      <c r="H185" s="17">
        <v>4.0044991981705302E-2</v>
      </c>
      <c r="I185" s="17">
        <v>3.4942334326443503E-2</v>
      </c>
      <c r="J185" s="17">
        <v>2.8991911992288101E-2</v>
      </c>
      <c r="K185" s="17">
        <v>4.2116531496255202E-2</v>
      </c>
      <c r="L185" s="17">
        <v>3.0537378130635399E-2</v>
      </c>
      <c r="M185" s="17"/>
      <c r="N185" s="17">
        <v>2.8149260000191901E-2</v>
      </c>
      <c r="O185" s="17">
        <v>4.2290978133117003E-2</v>
      </c>
      <c r="P185" s="17">
        <v>2.82354174817167E-2</v>
      </c>
      <c r="Q185" s="17">
        <v>4.0447393426853703E-2</v>
      </c>
      <c r="R185" s="17">
        <v>0</v>
      </c>
    </row>
    <row r="186" spans="2:18" x14ac:dyDescent="0.3">
      <c r="B186" s="18" t="s">
        <v>307</v>
      </c>
      <c r="C186" s="17">
        <v>0</v>
      </c>
      <c r="D186" s="17">
        <v>0</v>
      </c>
      <c r="E186" s="17">
        <v>0</v>
      </c>
      <c r="F186" s="17"/>
      <c r="G186" s="17">
        <v>0</v>
      </c>
      <c r="H186" s="17">
        <v>0</v>
      </c>
      <c r="I186" s="17">
        <v>0</v>
      </c>
      <c r="J186" s="17">
        <v>0</v>
      </c>
      <c r="K186" s="17">
        <v>0</v>
      </c>
      <c r="L186" s="17">
        <v>0</v>
      </c>
      <c r="M186" s="17"/>
      <c r="N186" s="17">
        <v>0</v>
      </c>
      <c r="O186" s="17">
        <v>0</v>
      </c>
      <c r="P186" s="17">
        <v>0</v>
      </c>
      <c r="Q186" s="17">
        <v>0</v>
      </c>
      <c r="R186" s="17">
        <v>0</v>
      </c>
    </row>
    <row r="187" spans="2:18" x14ac:dyDescent="0.3">
      <c r="B187" s="18" t="s">
        <v>308</v>
      </c>
      <c r="C187" s="17">
        <v>2.5878949192916102E-3</v>
      </c>
      <c r="D187" s="17">
        <v>3.2977259878127002E-3</v>
      </c>
      <c r="E187" s="17">
        <v>1.8940704635717199E-3</v>
      </c>
      <c r="F187" s="17"/>
      <c r="G187" s="17">
        <v>7.0768285116935897E-3</v>
      </c>
      <c r="H187" s="17">
        <v>0</v>
      </c>
      <c r="I187" s="17">
        <v>6.5490600661510202E-3</v>
      </c>
      <c r="J187" s="17">
        <v>2.8872585971214601E-3</v>
      </c>
      <c r="K187" s="17">
        <v>0</v>
      </c>
      <c r="L187" s="17">
        <v>0</v>
      </c>
      <c r="M187" s="17"/>
      <c r="N187" s="17">
        <v>2.1832186724774398E-3</v>
      </c>
      <c r="O187" s="17">
        <v>4.4904530061235497E-3</v>
      </c>
      <c r="P187" s="17">
        <v>0</v>
      </c>
      <c r="Q187" s="17">
        <v>0</v>
      </c>
      <c r="R187" s="17">
        <v>3.3222089835555003E-2</v>
      </c>
    </row>
    <row r="188" spans="2:18" x14ac:dyDescent="0.3">
      <c r="B188" s="18" t="s">
        <v>309</v>
      </c>
      <c r="C188" s="17">
        <v>5.4585011287927403E-4</v>
      </c>
      <c r="D188" s="17">
        <v>1.1042930528523899E-3</v>
      </c>
      <c r="E188" s="17">
        <v>0</v>
      </c>
      <c r="F188" s="17"/>
      <c r="G188" s="17">
        <v>0</v>
      </c>
      <c r="H188" s="17">
        <v>3.2031073299565601E-3</v>
      </c>
      <c r="I188" s="17">
        <v>0</v>
      </c>
      <c r="J188" s="17">
        <v>0</v>
      </c>
      <c r="K188" s="17">
        <v>0</v>
      </c>
      <c r="L188" s="17">
        <v>0</v>
      </c>
      <c r="M188" s="17"/>
      <c r="N188" s="17">
        <v>0</v>
      </c>
      <c r="O188" s="17">
        <v>0</v>
      </c>
      <c r="P188" s="17">
        <v>2.01071568226359E-3</v>
      </c>
      <c r="Q188" s="17">
        <v>0</v>
      </c>
      <c r="R188" s="17">
        <v>0</v>
      </c>
    </row>
    <row r="189" spans="2:18" x14ac:dyDescent="0.3">
      <c r="B189" s="18" t="s">
        <v>310</v>
      </c>
      <c r="C189" s="17">
        <v>0</v>
      </c>
      <c r="D189" s="17">
        <v>0</v>
      </c>
      <c r="E189" s="17">
        <v>0</v>
      </c>
      <c r="F189" s="17"/>
      <c r="G189" s="17">
        <v>0</v>
      </c>
      <c r="H189" s="17">
        <v>0</v>
      </c>
      <c r="I189" s="17">
        <v>0</v>
      </c>
      <c r="J189" s="17">
        <v>0</v>
      </c>
      <c r="K189" s="17">
        <v>0</v>
      </c>
      <c r="L189" s="17">
        <v>0</v>
      </c>
      <c r="M189" s="17"/>
      <c r="N189" s="17">
        <v>0</v>
      </c>
      <c r="O189" s="17">
        <v>0</v>
      </c>
      <c r="P189" s="17">
        <v>0</v>
      </c>
      <c r="Q189" s="17">
        <v>0</v>
      </c>
      <c r="R189" s="17">
        <v>0</v>
      </c>
    </row>
    <row r="190" spans="2:18" x14ac:dyDescent="0.3">
      <c r="B190" s="18" t="s">
        <v>311</v>
      </c>
      <c r="C190" s="17">
        <v>0</v>
      </c>
      <c r="D190" s="17">
        <v>0</v>
      </c>
      <c r="E190" s="17">
        <v>0</v>
      </c>
      <c r="F190" s="17"/>
      <c r="G190" s="17">
        <v>0</v>
      </c>
      <c r="H190" s="17">
        <v>0</v>
      </c>
      <c r="I190" s="17">
        <v>0</v>
      </c>
      <c r="J190" s="17">
        <v>0</v>
      </c>
      <c r="K190" s="17">
        <v>0</v>
      </c>
      <c r="L190" s="17">
        <v>0</v>
      </c>
      <c r="M190" s="17"/>
      <c r="N190" s="17">
        <v>0</v>
      </c>
      <c r="O190" s="17">
        <v>0</v>
      </c>
      <c r="P190" s="17">
        <v>0</v>
      </c>
      <c r="Q190" s="17">
        <v>0</v>
      </c>
      <c r="R190" s="17">
        <v>0</v>
      </c>
    </row>
    <row r="191" spans="2:18" x14ac:dyDescent="0.3">
      <c r="B191" s="18" t="s">
        <v>312</v>
      </c>
      <c r="C191" s="17">
        <v>0</v>
      </c>
      <c r="D191" s="17">
        <v>0</v>
      </c>
      <c r="E191" s="17">
        <v>0</v>
      </c>
      <c r="F191" s="17"/>
      <c r="G191" s="17">
        <v>0</v>
      </c>
      <c r="H191" s="17">
        <v>0</v>
      </c>
      <c r="I191" s="17">
        <v>0</v>
      </c>
      <c r="J191" s="17">
        <v>0</v>
      </c>
      <c r="K191" s="17">
        <v>0</v>
      </c>
      <c r="L191" s="17">
        <v>0</v>
      </c>
      <c r="M191" s="17"/>
      <c r="N191" s="17">
        <v>0</v>
      </c>
      <c r="O191" s="17">
        <v>0</v>
      </c>
      <c r="P191" s="17">
        <v>0</v>
      </c>
      <c r="Q191" s="17">
        <v>0</v>
      </c>
      <c r="R191" s="17">
        <v>0</v>
      </c>
    </row>
    <row r="192" spans="2:18" x14ac:dyDescent="0.3">
      <c r="B192" s="18" t="s">
        <v>313</v>
      </c>
      <c r="C192" s="17">
        <v>0</v>
      </c>
      <c r="D192" s="17">
        <v>0</v>
      </c>
      <c r="E192" s="17">
        <v>0</v>
      </c>
      <c r="F192" s="17"/>
      <c r="G192" s="17">
        <v>0</v>
      </c>
      <c r="H192" s="17">
        <v>0</v>
      </c>
      <c r="I192" s="17">
        <v>0</v>
      </c>
      <c r="J192" s="17">
        <v>0</v>
      </c>
      <c r="K192" s="17">
        <v>0</v>
      </c>
      <c r="L192" s="17">
        <v>0</v>
      </c>
      <c r="M192" s="17"/>
      <c r="N192" s="17">
        <v>0</v>
      </c>
      <c r="O192" s="17">
        <v>0</v>
      </c>
      <c r="P192" s="17">
        <v>0</v>
      </c>
      <c r="Q192" s="17">
        <v>0</v>
      </c>
      <c r="R192" s="17">
        <v>0</v>
      </c>
    </row>
    <row r="193" spans="2:18" x14ac:dyDescent="0.3">
      <c r="B193" s="18" t="s">
        <v>314</v>
      </c>
      <c r="C193" s="17">
        <v>0</v>
      </c>
      <c r="D193" s="17">
        <v>0</v>
      </c>
      <c r="E193" s="17">
        <v>0</v>
      </c>
      <c r="F193" s="17"/>
      <c r="G193" s="17">
        <v>0</v>
      </c>
      <c r="H193" s="17">
        <v>0</v>
      </c>
      <c r="I193" s="17">
        <v>0</v>
      </c>
      <c r="J193" s="17">
        <v>0</v>
      </c>
      <c r="K193" s="17">
        <v>0</v>
      </c>
      <c r="L193" s="17">
        <v>0</v>
      </c>
      <c r="M193" s="17"/>
      <c r="N193" s="17">
        <v>0</v>
      </c>
      <c r="O193" s="17">
        <v>0</v>
      </c>
      <c r="P193" s="17">
        <v>0</v>
      </c>
      <c r="Q193" s="17">
        <v>0</v>
      </c>
      <c r="R193" s="17">
        <v>0</v>
      </c>
    </row>
    <row r="194" spans="2:18" x14ac:dyDescent="0.3">
      <c r="B194" s="18" t="s">
        <v>315</v>
      </c>
      <c r="C194" s="17">
        <v>0</v>
      </c>
      <c r="D194" s="17">
        <v>0</v>
      </c>
      <c r="E194" s="17">
        <v>0</v>
      </c>
      <c r="F194" s="17"/>
      <c r="G194" s="17">
        <v>0</v>
      </c>
      <c r="H194" s="17">
        <v>0</v>
      </c>
      <c r="I194" s="17">
        <v>0</v>
      </c>
      <c r="J194" s="17">
        <v>0</v>
      </c>
      <c r="K194" s="17">
        <v>0</v>
      </c>
      <c r="L194" s="17">
        <v>0</v>
      </c>
      <c r="M194" s="17"/>
      <c r="N194" s="17">
        <v>0</v>
      </c>
      <c r="O194" s="17">
        <v>0</v>
      </c>
      <c r="P194" s="17">
        <v>0</v>
      </c>
      <c r="Q194" s="17">
        <v>0</v>
      </c>
      <c r="R194" s="17">
        <v>0</v>
      </c>
    </row>
    <row r="195" spans="2:18" x14ac:dyDescent="0.3">
      <c r="B195" s="18" t="s">
        <v>316</v>
      </c>
      <c r="C195" s="17">
        <v>0</v>
      </c>
      <c r="D195" s="17">
        <v>0</v>
      </c>
      <c r="E195" s="17">
        <v>0</v>
      </c>
      <c r="F195" s="17"/>
      <c r="G195" s="17">
        <v>0</v>
      </c>
      <c r="H195" s="17">
        <v>0</v>
      </c>
      <c r="I195" s="17">
        <v>0</v>
      </c>
      <c r="J195" s="17">
        <v>0</v>
      </c>
      <c r="K195" s="17">
        <v>0</v>
      </c>
      <c r="L195" s="17">
        <v>0</v>
      </c>
      <c r="M195" s="17"/>
      <c r="N195" s="17">
        <v>0</v>
      </c>
      <c r="O195" s="17">
        <v>0</v>
      </c>
      <c r="P195" s="17">
        <v>0</v>
      </c>
      <c r="Q195" s="17">
        <v>0</v>
      </c>
      <c r="R195" s="17">
        <v>0</v>
      </c>
    </row>
    <row r="196" spans="2:18" x14ac:dyDescent="0.3">
      <c r="B196" s="18" t="s">
        <v>317</v>
      </c>
      <c r="C196" s="17">
        <v>0</v>
      </c>
      <c r="D196" s="17">
        <v>0</v>
      </c>
      <c r="E196" s="17">
        <v>0</v>
      </c>
      <c r="F196" s="17"/>
      <c r="G196" s="17">
        <v>0</v>
      </c>
      <c r="H196" s="17">
        <v>0</v>
      </c>
      <c r="I196" s="17">
        <v>0</v>
      </c>
      <c r="J196" s="17">
        <v>0</v>
      </c>
      <c r="K196" s="17">
        <v>0</v>
      </c>
      <c r="L196" s="17">
        <v>0</v>
      </c>
      <c r="M196" s="17"/>
      <c r="N196" s="17">
        <v>0</v>
      </c>
      <c r="O196" s="17">
        <v>0</v>
      </c>
      <c r="P196" s="17">
        <v>0</v>
      </c>
      <c r="Q196" s="17">
        <v>0</v>
      </c>
      <c r="R196" s="17">
        <v>0</v>
      </c>
    </row>
    <row r="197" spans="2:18" x14ac:dyDescent="0.3">
      <c r="B197" s="18" t="s">
        <v>318</v>
      </c>
      <c r="C197" s="17">
        <v>0</v>
      </c>
      <c r="D197" s="17">
        <v>0</v>
      </c>
      <c r="E197" s="17">
        <v>0</v>
      </c>
      <c r="F197" s="17"/>
      <c r="G197" s="17">
        <v>0</v>
      </c>
      <c r="H197" s="17">
        <v>0</v>
      </c>
      <c r="I197" s="17">
        <v>0</v>
      </c>
      <c r="J197" s="17">
        <v>0</v>
      </c>
      <c r="K197" s="17">
        <v>0</v>
      </c>
      <c r="L197" s="17">
        <v>0</v>
      </c>
      <c r="M197" s="17"/>
      <c r="N197" s="17">
        <v>0</v>
      </c>
      <c r="O197" s="17">
        <v>0</v>
      </c>
      <c r="P197" s="17">
        <v>0</v>
      </c>
      <c r="Q197" s="17">
        <v>0</v>
      </c>
      <c r="R197" s="17">
        <v>0</v>
      </c>
    </row>
    <row r="198" spans="2:18" x14ac:dyDescent="0.3">
      <c r="B198" s="18" t="s">
        <v>319</v>
      </c>
      <c r="C198" s="17">
        <v>0</v>
      </c>
      <c r="D198" s="17">
        <v>0</v>
      </c>
      <c r="E198" s="17">
        <v>0</v>
      </c>
      <c r="F198" s="17"/>
      <c r="G198" s="17">
        <v>0</v>
      </c>
      <c r="H198" s="17">
        <v>0</v>
      </c>
      <c r="I198" s="17">
        <v>0</v>
      </c>
      <c r="J198" s="17">
        <v>0</v>
      </c>
      <c r="K198" s="17">
        <v>0</v>
      </c>
      <c r="L198" s="17">
        <v>0</v>
      </c>
      <c r="M198" s="17"/>
      <c r="N198" s="17">
        <v>0</v>
      </c>
      <c r="O198" s="17">
        <v>0</v>
      </c>
      <c r="P198" s="17">
        <v>0</v>
      </c>
      <c r="Q198" s="17">
        <v>0</v>
      </c>
      <c r="R198" s="17">
        <v>0</v>
      </c>
    </row>
    <row r="199" spans="2:18" x14ac:dyDescent="0.3">
      <c r="B199" s="18" t="s">
        <v>320</v>
      </c>
      <c r="C199" s="17">
        <v>0</v>
      </c>
      <c r="D199" s="17">
        <v>0</v>
      </c>
      <c r="E199" s="17">
        <v>0</v>
      </c>
      <c r="F199" s="17"/>
      <c r="G199" s="17">
        <v>0</v>
      </c>
      <c r="H199" s="17">
        <v>0</v>
      </c>
      <c r="I199" s="17">
        <v>0</v>
      </c>
      <c r="J199" s="17">
        <v>0</v>
      </c>
      <c r="K199" s="17">
        <v>0</v>
      </c>
      <c r="L199" s="17">
        <v>0</v>
      </c>
      <c r="M199" s="17"/>
      <c r="N199" s="17">
        <v>0</v>
      </c>
      <c r="O199" s="17">
        <v>0</v>
      </c>
      <c r="P199" s="17">
        <v>0</v>
      </c>
      <c r="Q199" s="17">
        <v>0</v>
      </c>
      <c r="R199" s="17">
        <v>0</v>
      </c>
    </row>
    <row r="200" spans="2:18" x14ac:dyDescent="0.3">
      <c r="B200" s="18" t="s">
        <v>321</v>
      </c>
      <c r="C200" s="17">
        <v>1.01589888348316E-3</v>
      </c>
      <c r="D200" s="17">
        <v>2.05523467516269E-3</v>
      </c>
      <c r="E200" s="17">
        <v>0</v>
      </c>
      <c r="F200" s="17"/>
      <c r="G200" s="17">
        <v>3.5190175397129099E-3</v>
      </c>
      <c r="H200" s="17">
        <v>0</v>
      </c>
      <c r="I200" s="17">
        <v>3.1049930526058302E-3</v>
      </c>
      <c r="J200" s="17">
        <v>0</v>
      </c>
      <c r="K200" s="17">
        <v>0</v>
      </c>
      <c r="L200" s="17">
        <v>0</v>
      </c>
      <c r="M200" s="17"/>
      <c r="N200" s="17">
        <v>0</v>
      </c>
      <c r="O200" s="17">
        <v>0</v>
      </c>
      <c r="P200" s="17">
        <v>0</v>
      </c>
      <c r="Q200" s="17">
        <v>8.0653823489774401E-3</v>
      </c>
      <c r="R200" s="17">
        <v>0</v>
      </c>
    </row>
    <row r="201" spans="2:18" x14ac:dyDescent="0.3">
      <c r="B201" s="18" t="s">
        <v>322</v>
      </c>
      <c r="C201" s="17">
        <v>4.0151018651760897E-3</v>
      </c>
      <c r="D201" s="17">
        <v>4.9942374787654703E-3</v>
      </c>
      <c r="E201" s="17">
        <v>3.0580456523647899E-3</v>
      </c>
      <c r="F201" s="17"/>
      <c r="G201" s="17">
        <v>1.7820466275658101E-2</v>
      </c>
      <c r="H201" s="17">
        <v>6.2344145668644102E-3</v>
      </c>
      <c r="I201" s="17">
        <v>0</v>
      </c>
      <c r="J201" s="17">
        <v>2.8409023504579402E-3</v>
      </c>
      <c r="K201" s="17">
        <v>0</v>
      </c>
      <c r="L201" s="17">
        <v>0</v>
      </c>
      <c r="M201" s="17"/>
      <c r="N201" s="17">
        <v>2.40258396957652E-3</v>
      </c>
      <c r="O201" s="17">
        <v>1.06226702229597E-2</v>
      </c>
      <c r="P201" s="17">
        <v>1.9553378385731499E-3</v>
      </c>
      <c r="Q201" s="17">
        <v>3.8511522689664399E-3</v>
      </c>
      <c r="R201" s="17">
        <v>0</v>
      </c>
    </row>
    <row r="202" spans="2:18" x14ac:dyDescent="0.3">
      <c r="B202" s="18" t="s">
        <v>323</v>
      </c>
      <c r="C202" s="17">
        <v>0.115869770871944</v>
      </c>
      <c r="D202" s="17">
        <v>0.12677481994752701</v>
      </c>
      <c r="E202" s="17">
        <v>0.105210629457876</v>
      </c>
      <c r="F202" s="17"/>
      <c r="G202" s="17">
        <v>0.135560175084915</v>
      </c>
      <c r="H202" s="17">
        <v>0.118851292672117</v>
      </c>
      <c r="I202" s="17">
        <v>9.5534178891005794E-2</v>
      </c>
      <c r="J202" s="17">
        <v>0.105643252977959</v>
      </c>
      <c r="K202" s="17">
        <v>0.101441433003915</v>
      </c>
      <c r="L202" s="17">
        <v>0.135000492329126</v>
      </c>
      <c r="M202" s="17"/>
      <c r="N202" s="17">
        <v>0.113206470937138</v>
      </c>
      <c r="O202" s="17">
        <v>0.102780706729125</v>
      </c>
      <c r="P202" s="17">
        <v>0.128740740409448</v>
      </c>
      <c r="Q202" s="17">
        <v>0.12165197251410299</v>
      </c>
      <c r="R202" s="17">
        <v>6.3511025146896105E-2</v>
      </c>
    </row>
    <row r="203" spans="2:18" x14ac:dyDescent="0.3">
      <c r="B203" s="18" t="s">
        <v>324</v>
      </c>
      <c r="C203" s="17">
        <v>9.4555946615705697E-2</v>
      </c>
      <c r="D203" s="17">
        <v>8.3791778498551905E-2</v>
      </c>
      <c r="E203" s="17">
        <v>0.105077383921517</v>
      </c>
      <c r="F203" s="17"/>
      <c r="G203" s="17">
        <v>7.8608597390712506E-2</v>
      </c>
      <c r="H203" s="17">
        <v>0.104079013527488</v>
      </c>
      <c r="I203" s="17">
        <v>7.0155695140850002E-2</v>
      </c>
      <c r="J203" s="17">
        <v>7.7393363354836001E-2</v>
      </c>
      <c r="K203" s="17">
        <v>7.9911996750723593E-2</v>
      </c>
      <c r="L203" s="17">
        <v>0.141042320539876</v>
      </c>
      <c r="M203" s="17"/>
      <c r="N203" s="17">
        <v>9.5576665621699905E-2</v>
      </c>
      <c r="O203" s="17">
        <v>9.6986483191595405E-2</v>
      </c>
      <c r="P203" s="17">
        <v>9.8036197643318501E-2</v>
      </c>
      <c r="Q203" s="17">
        <v>9.8292498924857502E-2</v>
      </c>
      <c r="R203" s="17">
        <v>0</v>
      </c>
    </row>
    <row r="204" spans="2:18" x14ac:dyDescent="0.3">
      <c r="B204" s="18" t="s">
        <v>325</v>
      </c>
      <c r="C204" s="17">
        <v>0</v>
      </c>
      <c r="D204" s="17">
        <v>0</v>
      </c>
      <c r="E204" s="17">
        <v>0</v>
      </c>
      <c r="F204" s="17"/>
      <c r="G204" s="17">
        <v>0</v>
      </c>
      <c r="H204" s="17">
        <v>0</v>
      </c>
      <c r="I204" s="17">
        <v>0</v>
      </c>
      <c r="J204" s="17">
        <v>0</v>
      </c>
      <c r="K204" s="17">
        <v>0</v>
      </c>
      <c r="L204" s="17">
        <v>0</v>
      </c>
      <c r="M204" s="17"/>
      <c r="N204" s="17">
        <v>0</v>
      </c>
      <c r="O204" s="17">
        <v>0</v>
      </c>
      <c r="P204" s="17">
        <v>0</v>
      </c>
      <c r="Q204" s="17">
        <v>0</v>
      </c>
      <c r="R204" s="17">
        <v>0</v>
      </c>
    </row>
    <row r="205" spans="2:18" x14ac:dyDescent="0.3">
      <c r="B205" s="18" t="s">
        <v>326</v>
      </c>
      <c r="C205" s="17">
        <v>0</v>
      </c>
      <c r="D205" s="17">
        <v>0</v>
      </c>
      <c r="E205" s="17">
        <v>0</v>
      </c>
      <c r="F205" s="17"/>
      <c r="G205" s="17">
        <v>0</v>
      </c>
      <c r="H205" s="17">
        <v>0</v>
      </c>
      <c r="I205" s="17">
        <v>0</v>
      </c>
      <c r="J205" s="17">
        <v>0</v>
      </c>
      <c r="K205" s="17">
        <v>0</v>
      </c>
      <c r="L205" s="17">
        <v>0</v>
      </c>
      <c r="M205" s="17"/>
      <c r="N205" s="17">
        <v>0</v>
      </c>
      <c r="O205" s="17">
        <v>0</v>
      </c>
      <c r="P205" s="17">
        <v>0</v>
      </c>
      <c r="Q205" s="17">
        <v>0</v>
      </c>
      <c r="R205" s="17">
        <v>0</v>
      </c>
    </row>
    <row r="206" spans="2:18" x14ac:dyDescent="0.3">
      <c r="B206" s="18" t="s">
        <v>327</v>
      </c>
      <c r="C206" s="17">
        <v>0</v>
      </c>
      <c r="D206" s="17">
        <v>0</v>
      </c>
      <c r="E206" s="17">
        <v>0</v>
      </c>
      <c r="F206" s="17"/>
      <c r="G206" s="17">
        <v>0</v>
      </c>
      <c r="H206" s="17">
        <v>0</v>
      </c>
      <c r="I206" s="17">
        <v>0</v>
      </c>
      <c r="J206" s="17">
        <v>0</v>
      </c>
      <c r="K206" s="17">
        <v>0</v>
      </c>
      <c r="L206" s="17">
        <v>0</v>
      </c>
      <c r="M206" s="17"/>
      <c r="N206" s="17">
        <v>0</v>
      </c>
      <c r="O206" s="17">
        <v>0</v>
      </c>
      <c r="P206" s="17">
        <v>0</v>
      </c>
      <c r="Q206" s="17">
        <v>0</v>
      </c>
      <c r="R206" s="17">
        <v>0</v>
      </c>
    </row>
    <row r="207" spans="2:18" x14ac:dyDescent="0.3">
      <c r="B207" s="18" t="s">
        <v>328</v>
      </c>
      <c r="C207" s="17">
        <v>4.6963269894113299E-4</v>
      </c>
      <c r="D207" s="17">
        <v>0</v>
      </c>
      <c r="E207" s="17">
        <v>9.2867523199053996E-4</v>
      </c>
      <c r="F207" s="17"/>
      <c r="G207" s="17">
        <v>0</v>
      </c>
      <c r="H207" s="17">
        <v>2.7558553252480999E-3</v>
      </c>
      <c r="I207" s="17">
        <v>0</v>
      </c>
      <c r="J207" s="17">
        <v>0</v>
      </c>
      <c r="K207" s="17">
        <v>0</v>
      </c>
      <c r="L207" s="17">
        <v>0</v>
      </c>
      <c r="M207" s="17"/>
      <c r="N207" s="17">
        <v>0</v>
      </c>
      <c r="O207" s="17">
        <v>2.0053999954873598E-3</v>
      </c>
      <c r="P207" s="17">
        <v>0</v>
      </c>
      <c r="Q207" s="17">
        <v>0</v>
      </c>
      <c r="R207" s="17">
        <v>0</v>
      </c>
    </row>
    <row r="208" spans="2:18" x14ac:dyDescent="0.3">
      <c r="B208" s="18" t="s">
        <v>329</v>
      </c>
      <c r="C208" s="17">
        <v>0</v>
      </c>
      <c r="D208" s="17">
        <v>0</v>
      </c>
      <c r="E208" s="17">
        <v>0</v>
      </c>
      <c r="F208" s="17"/>
      <c r="G208" s="17">
        <v>0</v>
      </c>
      <c r="H208" s="17">
        <v>0</v>
      </c>
      <c r="I208" s="17">
        <v>0</v>
      </c>
      <c r="J208" s="17">
        <v>0</v>
      </c>
      <c r="K208" s="17">
        <v>0</v>
      </c>
      <c r="L208" s="17">
        <v>0</v>
      </c>
      <c r="M208" s="17"/>
      <c r="N208" s="17">
        <v>0</v>
      </c>
      <c r="O208" s="17">
        <v>0</v>
      </c>
      <c r="P208" s="17">
        <v>0</v>
      </c>
      <c r="Q208" s="17">
        <v>0</v>
      </c>
      <c r="R208" s="17">
        <v>0</v>
      </c>
    </row>
    <row r="209" spans="2:18" x14ac:dyDescent="0.3">
      <c r="B209" s="18" t="s">
        <v>330</v>
      </c>
      <c r="C209" s="17">
        <v>5.1384092099395796E-4</v>
      </c>
      <c r="D209" s="17">
        <v>1.0395362132139001E-3</v>
      </c>
      <c r="E209" s="17">
        <v>0</v>
      </c>
      <c r="F209" s="17"/>
      <c r="G209" s="17">
        <v>3.7108534433362701E-3</v>
      </c>
      <c r="H209" s="17">
        <v>0</v>
      </c>
      <c r="I209" s="17">
        <v>0</v>
      </c>
      <c r="J209" s="17">
        <v>0</v>
      </c>
      <c r="K209" s="17">
        <v>0</v>
      </c>
      <c r="L209" s="17">
        <v>0</v>
      </c>
      <c r="M209" s="17"/>
      <c r="N209" s="17">
        <v>0</v>
      </c>
      <c r="O209" s="17">
        <v>0</v>
      </c>
      <c r="P209" s="17">
        <v>0</v>
      </c>
      <c r="Q209" s="17">
        <v>0</v>
      </c>
      <c r="R209" s="17">
        <v>0</v>
      </c>
    </row>
    <row r="210" spans="2:18" x14ac:dyDescent="0.3">
      <c r="B210" s="18" t="s">
        <v>331</v>
      </c>
      <c r="C210" s="17">
        <v>0</v>
      </c>
      <c r="D210" s="17">
        <v>0</v>
      </c>
      <c r="E210" s="17">
        <v>0</v>
      </c>
      <c r="F210" s="17"/>
      <c r="G210" s="17">
        <v>0</v>
      </c>
      <c r="H210" s="17">
        <v>0</v>
      </c>
      <c r="I210" s="17">
        <v>0</v>
      </c>
      <c r="J210" s="17">
        <v>0</v>
      </c>
      <c r="K210" s="17">
        <v>0</v>
      </c>
      <c r="L210" s="17">
        <v>0</v>
      </c>
      <c r="M210" s="17"/>
      <c r="N210" s="17">
        <v>0</v>
      </c>
      <c r="O210" s="17">
        <v>0</v>
      </c>
      <c r="P210" s="17">
        <v>0</v>
      </c>
      <c r="Q210" s="17">
        <v>0</v>
      </c>
      <c r="R210" s="17">
        <v>0</v>
      </c>
    </row>
    <row r="211" spans="2:18" x14ac:dyDescent="0.3">
      <c r="B211" s="18" t="s">
        <v>332</v>
      </c>
      <c r="C211" s="19">
        <v>4.4188133697058401E-4</v>
      </c>
      <c r="D211" s="19">
        <v>8.9395692899611799E-4</v>
      </c>
      <c r="E211" s="19">
        <v>0</v>
      </c>
      <c r="F211" s="19"/>
      <c r="G211" s="19">
        <v>0</v>
      </c>
      <c r="H211" s="19">
        <v>0</v>
      </c>
      <c r="I211" s="19">
        <v>0</v>
      </c>
      <c r="J211" s="19">
        <v>0</v>
      </c>
      <c r="K211" s="19">
        <v>0</v>
      </c>
      <c r="L211" s="19">
        <v>2.1108147387694201E-3</v>
      </c>
      <c r="M211" s="19"/>
      <c r="N211" s="19">
        <v>0</v>
      </c>
      <c r="O211" s="19">
        <v>0</v>
      </c>
      <c r="P211" s="19">
        <v>0</v>
      </c>
      <c r="Q211" s="19">
        <v>0</v>
      </c>
      <c r="R211" s="19">
        <v>0</v>
      </c>
    </row>
    <row r="212" spans="2:18" x14ac:dyDescent="0.3">
      <c r="B212" s="16"/>
    </row>
    <row r="213" spans="2:18" x14ac:dyDescent="0.3">
      <c r="B213" t="s">
        <v>50</v>
      </c>
    </row>
    <row r="214" spans="2:18" x14ac:dyDescent="0.3">
      <c r="B214" t="s">
        <v>51</v>
      </c>
    </row>
    <row r="216" spans="2:18" x14ac:dyDescent="0.3">
      <c r="B2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R2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337</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130</v>
      </c>
      <c r="C9" s="17">
        <v>1.9082945390062999E-3</v>
      </c>
      <c r="D9" s="17">
        <v>3.8606136602318199E-3</v>
      </c>
      <c r="E9" s="17">
        <v>0</v>
      </c>
      <c r="F9" s="17"/>
      <c r="G9" s="17">
        <v>3.3702264770140598E-3</v>
      </c>
      <c r="H9" s="17">
        <v>0</v>
      </c>
      <c r="I9" s="17">
        <v>0</v>
      </c>
      <c r="J9" s="17">
        <v>0</v>
      </c>
      <c r="K9" s="17">
        <v>0</v>
      </c>
      <c r="L9" s="17">
        <v>6.8864484603117799E-3</v>
      </c>
      <c r="M9" s="17"/>
      <c r="N9" s="17">
        <v>0</v>
      </c>
      <c r="O9" s="17">
        <v>3.9858818657807901E-3</v>
      </c>
      <c r="P9" s="17">
        <v>0</v>
      </c>
      <c r="Q9" s="17">
        <v>0</v>
      </c>
      <c r="R9" s="17">
        <v>0</v>
      </c>
    </row>
    <row r="10" spans="2:18" x14ac:dyDescent="0.3">
      <c r="B10" s="18" t="s">
        <v>131</v>
      </c>
      <c r="C10" s="17">
        <v>2.47915568394255E-3</v>
      </c>
      <c r="D10" s="17">
        <v>9.4427926209564197E-4</v>
      </c>
      <c r="E10" s="17">
        <v>3.9794208106915998E-3</v>
      </c>
      <c r="F10" s="17"/>
      <c r="G10" s="17">
        <v>0</v>
      </c>
      <c r="H10" s="17">
        <v>5.7706439617939299E-3</v>
      </c>
      <c r="I10" s="17">
        <v>2.8958925054422902E-3</v>
      </c>
      <c r="J10" s="17">
        <v>3.1390212295483301E-3</v>
      </c>
      <c r="K10" s="17">
        <v>0</v>
      </c>
      <c r="L10" s="17">
        <v>2.2296360364744698E-3</v>
      </c>
      <c r="M10" s="17"/>
      <c r="N10" s="17">
        <v>2.1922331514653598E-3</v>
      </c>
      <c r="O10" s="17">
        <v>0</v>
      </c>
      <c r="P10" s="17">
        <v>1.7943914307224399E-3</v>
      </c>
      <c r="Q10" s="17">
        <v>8.1694671371838092E-3</v>
      </c>
      <c r="R10" s="17">
        <v>0</v>
      </c>
    </row>
    <row r="11" spans="2:18" x14ac:dyDescent="0.3">
      <c r="B11" s="18" t="s">
        <v>132</v>
      </c>
      <c r="C11" s="17">
        <v>1.9241576746432201E-3</v>
      </c>
      <c r="D11" s="17">
        <v>9.8829729354669104E-4</v>
      </c>
      <c r="E11" s="17">
        <v>2.8389145067116502E-3</v>
      </c>
      <c r="F11" s="17"/>
      <c r="G11" s="17">
        <v>6.8829922557310397E-3</v>
      </c>
      <c r="H11" s="17">
        <v>0</v>
      </c>
      <c r="I11" s="17">
        <v>0</v>
      </c>
      <c r="J11" s="17">
        <v>0</v>
      </c>
      <c r="K11" s="17">
        <v>3.5757916513051401E-3</v>
      </c>
      <c r="L11" s="17">
        <v>2.2340549347823501E-3</v>
      </c>
      <c r="M11" s="17"/>
      <c r="N11" s="17">
        <v>2.3642998831213402E-3</v>
      </c>
      <c r="O11" s="17">
        <v>4.0698166817486102E-3</v>
      </c>
      <c r="P11" s="17">
        <v>1.7227674205017899E-3</v>
      </c>
      <c r="Q11" s="17">
        <v>0</v>
      </c>
      <c r="R11" s="17">
        <v>0</v>
      </c>
    </row>
    <row r="12" spans="2:18" x14ac:dyDescent="0.3">
      <c r="B12" s="18" t="s">
        <v>133</v>
      </c>
      <c r="C12" s="17">
        <v>2.0902073771970299E-3</v>
      </c>
      <c r="D12" s="17">
        <v>2.1084618106217601E-3</v>
      </c>
      <c r="E12" s="17">
        <v>2.07236457924542E-3</v>
      </c>
      <c r="F12" s="17"/>
      <c r="G12" s="17">
        <v>3.4001247540488698E-3</v>
      </c>
      <c r="H12" s="17">
        <v>6.2997022941480296E-3</v>
      </c>
      <c r="I12" s="17">
        <v>3.2061530986593999E-3</v>
      </c>
      <c r="J12" s="17">
        <v>0</v>
      </c>
      <c r="K12" s="17">
        <v>0</v>
      </c>
      <c r="L12" s="17">
        <v>0</v>
      </c>
      <c r="M12" s="17"/>
      <c r="N12" s="17">
        <v>0</v>
      </c>
      <c r="O12" s="17">
        <v>0</v>
      </c>
      <c r="P12" s="17">
        <v>5.9652618537840603E-3</v>
      </c>
      <c r="Q12" s="17">
        <v>0</v>
      </c>
      <c r="R12" s="17">
        <v>0</v>
      </c>
    </row>
    <row r="13" spans="2:18" x14ac:dyDescent="0.3">
      <c r="B13" s="18" t="s">
        <v>134</v>
      </c>
      <c r="C13" s="17">
        <v>4.0950282350267096E-3</v>
      </c>
      <c r="D13" s="17">
        <v>5.3260569278614101E-3</v>
      </c>
      <c r="E13" s="17">
        <v>2.8917591043008399E-3</v>
      </c>
      <c r="F13" s="17"/>
      <c r="G13" s="17">
        <v>3.4042225880607001E-3</v>
      </c>
      <c r="H13" s="17">
        <v>6.4062146599131202E-3</v>
      </c>
      <c r="I13" s="17">
        <v>9.2261237950040393E-3</v>
      </c>
      <c r="J13" s="17">
        <v>2.7861161935214601E-3</v>
      </c>
      <c r="K13" s="17">
        <v>0</v>
      </c>
      <c r="L13" s="17">
        <v>2.3190849462046401E-3</v>
      </c>
      <c r="M13" s="17"/>
      <c r="N13" s="17">
        <v>4.4941429955299801E-3</v>
      </c>
      <c r="O13" s="17">
        <v>0</v>
      </c>
      <c r="P13" s="17">
        <v>1.15598739341872E-2</v>
      </c>
      <c r="Q13" s="17">
        <v>0</v>
      </c>
      <c r="R13" s="17">
        <v>0</v>
      </c>
    </row>
    <row r="14" spans="2:18" x14ac:dyDescent="0.3">
      <c r="B14" s="18" t="s">
        <v>135</v>
      </c>
      <c r="C14" s="17">
        <v>2.54993646198132E-3</v>
      </c>
      <c r="D14" s="17">
        <v>4.1888216102202802E-3</v>
      </c>
      <c r="E14" s="17">
        <v>9.4800799422153101E-4</v>
      </c>
      <c r="F14" s="17"/>
      <c r="G14" s="17">
        <v>3.4621954366381501E-3</v>
      </c>
      <c r="H14" s="17">
        <v>3.1195251677703299E-3</v>
      </c>
      <c r="I14" s="17">
        <v>6.4437398450221802E-3</v>
      </c>
      <c r="J14" s="17">
        <v>0</v>
      </c>
      <c r="K14" s="17">
        <v>0</v>
      </c>
      <c r="L14" s="17">
        <v>2.1108147387694201E-3</v>
      </c>
      <c r="M14" s="17"/>
      <c r="N14" s="17">
        <v>2.2516645425853699E-3</v>
      </c>
      <c r="O14" s="17">
        <v>2.2700377991744301E-3</v>
      </c>
      <c r="P14" s="17">
        <v>2.1308670351638599E-3</v>
      </c>
      <c r="Q14" s="17">
        <v>4.1170213304913697E-3</v>
      </c>
      <c r="R14" s="17">
        <v>0</v>
      </c>
    </row>
    <row r="15" spans="2:18" x14ac:dyDescent="0.3">
      <c r="B15" s="18" t="s">
        <v>136</v>
      </c>
      <c r="C15" s="17">
        <v>4.8108704246662398E-3</v>
      </c>
      <c r="D15" s="17">
        <v>6.7429140922489802E-3</v>
      </c>
      <c r="E15" s="17">
        <v>2.92239413004516E-3</v>
      </c>
      <c r="F15" s="17"/>
      <c r="G15" s="17">
        <v>1.3797093404130399E-2</v>
      </c>
      <c r="H15" s="17">
        <v>5.5718712303766196E-3</v>
      </c>
      <c r="I15" s="17">
        <v>3.1033536846455899E-3</v>
      </c>
      <c r="J15" s="17">
        <v>2.7415166688335101E-3</v>
      </c>
      <c r="K15" s="17">
        <v>3.34891449681631E-3</v>
      </c>
      <c r="L15" s="17">
        <v>2.3070704126451798E-3</v>
      </c>
      <c r="M15" s="17"/>
      <c r="N15" s="17">
        <v>4.3875964904595199E-3</v>
      </c>
      <c r="O15" s="17">
        <v>4.1110444824141203E-3</v>
      </c>
      <c r="P15" s="17">
        <v>1.946223301741E-3</v>
      </c>
      <c r="Q15" s="17">
        <v>3.8685729759145001E-3</v>
      </c>
      <c r="R15" s="17">
        <v>0</v>
      </c>
    </row>
    <row r="16" spans="2:18" x14ac:dyDescent="0.3">
      <c r="B16" s="18" t="s">
        <v>137</v>
      </c>
      <c r="C16" s="17">
        <v>2.52357236117569E-3</v>
      </c>
      <c r="D16" s="17">
        <v>4.1058652576720098E-3</v>
      </c>
      <c r="E16" s="17">
        <v>9.7695999608397107E-4</v>
      </c>
      <c r="F16" s="17"/>
      <c r="G16" s="17">
        <v>0</v>
      </c>
      <c r="H16" s="17">
        <v>3.2502488031033298E-3</v>
      </c>
      <c r="I16" s="17">
        <v>5.91635945166706E-3</v>
      </c>
      <c r="J16" s="17">
        <v>2.7479365363893699E-3</v>
      </c>
      <c r="K16" s="17">
        <v>0</v>
      </c>
      <c r="L16" s="17">
        <v>2.3560829769404398E-3</v>
      </c>
      <c r="M16" s="17"/>
      <c r="N16" s="17">
        <v>2.2037576343739698E-3</v>
      </c>
      <c r="O16" s="17">
        <v>4.3011180921158996E-3</v>
      </c>
      <c r="P16" s="17">
        <v>0</v>
      </c>
      <c r="Q16" s="17">
        <v>0</v>
      </c>
      <c r="R16" s="17">
        <v>3.1810198438369103E-2</v>
      </c>
    </row>
    <row r="17" spans="2:18" x14ac:dyDescent="0.3">
      <c r="B17" s="18" t="s">
        <v>138</v>
      </c>
      <c r="C17" s="17">
        <v>6.9616878874822596E-2</v>
      </c>
      <c r="D17" s="17">
        <v>6.3227609073169697E-2</v>
      </c>
      <c r="E17" s="17">
        <v>7.5862071342680304E-2</v>
      </c>
      <c r="F17" s="17"/>
      <c r="G17" s="17">
        <v>4.8931013563443197E-2</v>
      </c>
      <c r="H17" s="17">
        <v>7.3019149925825103E-2</v>
      </c>
      <c r="I17" s="17">
        <v>8.3873749008678194E-2</v>
      </c>
      <c r="J17" s="17">
        <v>7.1941612559810506E-2</v>
      </c>
      <c r="K17" s="17">
        <v>6.6327143287318396E-2</v>
      </c>
      <c r="L17" s="17">
        <v>6.9251609621654206E-2</v>
      </c>
      <c r="M17" s="17"/>
      <c r="N17" s="17">
        <v>6.5190728342467405E-2</v>
      </c>
      <c r="O17" s="17">
        <v>8.1895845797194403E-2</v>
      </c>
      <c r="P17" s="17">
        <v>5.3479738179000001E-2</v>
      </c>
      <c r="Q17" s="17">
        <v>8.6040438436609898E-2</v>
      </c>
      <c r="R17" s="17">
        <v>2.78115888680774E-2</v>
      </c>
    </row>
    <row r="18" spans="2:18" x14ac:dyDescent="0.3">
      <c r="B18" s="18" t="s">
        <v>139</v>
      </c>
      <c r="C18" s="17">
        <v>9.0059551241244793E-3</v>
      </c>
      <c r="D18" s="17">
        <v>8.0771261142105304E-3</v>
      </c>
      <c r="E18" s="17">
        <v>9.9138391416598894E-3</v>
      </c>
      <c r="F18" s="17"/>
      <c r="G18" s="17">
        <v>1.3734302123302801E-2</v>
      </c>
      <c r="H18" s="17">
        <v>6.3986549859130302E-3</v>
      </c>
      <c r="I18" s="17">
        <v>2.83647216120444E-3</v>
      </c>
      <c r="J18" s="17">
        <v>9.0196470520804792E-3</v>
      </c>
      <c r="K18" s="17">
        <v>1.0478921494586201E-2</v>
      </c>
      <c r="L18" s="17">
        <v>1.20165029837245E-2</v>
      </c>
      <c r="M18" s="17"/>
      <c r="N18" s="17">
        <v>9.4305453016816001E-3</v>
      </c>
      <c r="O18" s="17">
        <v>8.4010790167205092E-3</v>
      </c>
      <c r="P18" s="17">
        <v>1.0954121082239299E-2</v>
      </c>
      <c r="Q18" s="17">
        <v>4.01162789098858E-3</v>
      </c>
      <c r="R18" s="17">
        <v>0</v>
      </c>
    </row>
    <row r="19" spans="2:18" x14ac:dyDescent="0.3">
      <c r="B19" s="18" t="s">
        <v>140</v>
      </c>
      <c r="C19" s="17">
        <v>1.5270192666251999E-3</v>
      </c>
      <c r="D19" s="17">
        <v>2.0592583075897501E-3</v>
      </c>
      <c r="E19" s="17">
        <v>1.00678215770365E-3</v>
      </c>
      <c r="F19" s="17"/>
      <c r="G19" s="17">
        <v>3.3103236653928502E-3</v>
      </c>
      <c r="H19" s="17">
        <v>6.2708924260931002E-3</v>
      </c>
      <c r="I19" s="17">
        <v>0</v>
      </c>
      <c r="J19" s="17">
        <v>0</v>
      </c>
      <c r="K19" s="17">
        <v>0</v>
      </c>
      <c r="L19" s="17">
        <v>0</v>
      </c>
      <c r="M19" s="17"/>
      <c r="N19" s="17">
        <v>0</v>
      </c>
      <c r="O19" s="17">
        <v>2.1740656636099801E-3</v>
      </c>
      <c r="P19" s="17">
        <v>1.68850598472523E-3</v>
      </c>
      <c r="Q19" s="17">
        <v>0</v>
      </c>
      <c r="R19" s="17">
        <v>3.2133218726946799E-2</v>
      </c>
    </row>
    <row r="20" spans="2:18" x14ac:dyDescent="0.3">
      <c r="B20" s="18" t="s">
        <v>141</v>
      </c>
      <c r="C20" s="17">
        <v>9.73661330588892E-4</v>
      </c>
      <c r="D20" s="17">
        <v>9.987093865791209E-4</v>
      </c>
      <c r="E20" s="17">
        <v>9.4917810551610005E-4</v>
      </c>
      <c r="F20" s="17"/>
      <c r="G20" s="17">
        <v>0</v>
      </c>
      <c r="H20" s="17">
        <v>0</v>
      </c>
      <c r="I20" s="17">
        <v>2.8194087531005999E-3</v>
      </c>
      <c r="J20" s="17">
        <v>0</v>
      </c>
      <c r="K20" s="17">
        <v>0</v>
      </c>
      <c r="L20" s="17">
        <v>2.3581566679122799E-3</v>
      </c>
      <c r="M20" s="17"/>
      <c r="N20" s="17">
        <v>0</v>
      </c>
      <c r="O20" s="17">
        <v>0</v>
      </c>
      <c r="P20" s="17">
        <v>1.8184671364467201E-3</v>
      </c>
      <c r="Q20" s="17">
        <v>3.8108043660767701E-3</v>
      </c>
      <c r="R20" s="17">
        <v>0</v>
      </c>
    </row>
    <row r="21" spans="2:18" x14ac:dyDescent="0.3">
      <c r="B21" s="18" t="s">
        <v>142</v>
      </c>
      <c r="C21" s="17">
        <v>9.39988959135454E-4</v>
      </c>
      <c r="D21" s="17">
        <v>0</v>
      </c>
      <c r="E21" s="17">
        <v>1.8587812702605001E-3</v>
      </c>
      <c r="F21" s="17"/>
      <c r="G21" s="17">
        <v>6.7884069236029097E-3</v>
      </c>
      <c r="H21" s="17">
        <v>0</v>
      </c>
      <c r="I21" s="17">
        <v>0</v>
      </c>
      <c r="J21" s="17">
        <v>0</v>
      </c>
      <c r="K21" s="17">
        <v>0</v>
      </c>
      <c r="L21" s="17">
        <v>0</v>
      </c>
      <c r="M21" s="17"/>
      <c r="N21" s="17">
        <v>2.1224807962011102E-3</v>
      </c>
      <c r="O21" s="17">
        <v>2.08419223553306E-3</v>
      </c>
      <c r="P21" s="17">
        <v>0</v>
      </c>
      <c r="Q21" s="17">
        <v>0</v>
      </c>
      <c r="R21" s="17">
        <v>0</v>
      </c>
    </row>
    <row r="22" spans="2:18" x14ac:dyDescent="0.3">
      <c r="B22" s="18" t="s">
        <v>143</v>
      </c>
      <c r="C22" s="17">
        <v>1.6197163122283499E-3</v>
      </c>
      <c r="D22" s="17">
        <v>3.2767996726256101E-3</v>
      </c>
      <c r="E22" s="17">
        <v>0</v>
      </c>
      <c r="F22" s="17"/>
      <c r="G22" s="17">
        <v>3.8879312390690001E-3</v>
      </c>
      <c r="H22" s="17">
        <v>0</v>
      </c>
      <c r="I22" s="17">
        <v>3.6255161436640599E-3</v>
      </c>
      <c r="J22" s="17">
        <v>2.7181051713832702E-3</v>
      </c>
      <c r="K22" s="17">
        <v>0</v>
      </c>
      <c r="L22" s="17">
        <v>0</v>
      </c>
      <c r="M22" s="17"/>
      <c r="N22" s="17">
        <v>0</v>
      </c>
      <c r="O22" s="17">
        <v>1.9818411676118201E-3</v>
      </c>
      <c r="P22" s="17">
        <v>0</v>
      </c>
      <c r="Q22" s="17">
        <v>4.2741320706526399E-3</v>
      </c>
      <c r="R22" s="17">
        <v>0</v>
      </c>
    </row>
    <row r="23" spans="2:18" x14ac:dyDescent="0.3">
      <c r="B23" s="18" t="s">
        <v>144</v>
      </c>
      <c r="C23" s="17">
        <v>1.03924938356198E-3</v>
      </c>
      <c r="D23" s="17">
        <v>0</v>
      </c>
      <c r="E23" s="17">
        <v>2.05506380742118E-3</v>
      </c>
      <c r="F23" s="17"/>
      <c r="G23" s="17">
        <v>0</v>
      </c>
      <c r="H23" s="17">
        <v>2.99114783784003E-3</v>
      </c>
      <c r="I23" s="17">
        <v>0</v>
      </c>
      <c r="J23" s="17">
        <v>0</v>
      </c>
      <c r="K23" s="17">
        <v>0</v>
      </c>
      <c r="L23" s="17">
        <v>2.5294535517321201E-3</v>
      </c>
      <c r="M23" s="17"/>
      <c r="N23" s="17">
        <v>0</v>
      </c>
      <c r="O23" s="17">
        <v>2.26112687621462E-3</v>
      </c>
      <c r="P23" s="17">
        <v>0</v>
      </c>
      <c r="Q23" s="17">
        <v>4.04682355538341E-3</v>
      </c>
      <c r="R23" s="17">
        <v>0</v>
      </c>
    </row>
    <row r="24" spans="2:18" x14ac:dyDescent="0.3">
      <c r="B24" s="18" t="s">
        <v>145</v>
      </c>
      <c r="C24" s="17">
        <v>9.3990482077102697E-4</v>
      </c>
      <c r="D24" s="17">
        <v>0</v>
      </c>
      <c r="E24" s="17">
        <v>1.8586148908425399E-3</v>
      </c>
      <c r="F24" s="17"/>
      <c r="G24" s="17">
        <v>3.2635604407227001E-3</v>
      </c>
      <c r="H24" s="17">
        <v>2.8636392499792099E-3</v>
      </c>
      <c r="I24" s="17">
        <v>0</v>
      </c>
      <c r="J24" s="17">
        <v>0</v>
      </c>
      <c r="K24" s="17">
        <v>0</v>
      </c>
      <c r="L24" s="17">
        <v>0</v>
      </c>
      <c r="M24" s="17"/>
      <c r="N24" s="17">
        <v>0</v>
      </c>
      <c r="O24" s="17">
        <v>2.0838329524677599E-3</v>
      </c>
      <c r="P24" s="17">
        <v>0</v>
      </c>
      <c r="Q24" s="17">
        <v>3.5877404939770301E-3</v>
      </c>
      <c r="R24" s="17">
        <v>0</v>
      </c>
    </row>
    <row r="25" spans="2:18" x14ac:dyDescent="0.3">
      <c r="B25" s="18" t="s">
        <v>146</v>
      </c>
      <c r="C25" s="17">
        <v>1.13988576916662E-2</v>
      </c>
      <c r="D25" s="17">
        <v>8.1921744609586393E-3</v>
      </c>
      <c r="E25" s="17">
        <v>1.4533230566957701E-2</v>
      </c>
      <c r="F25" s="17"/>
      <c r="G25" s="17">
        <v>1.33606160533992E-2</v>
      </c>
      <c r="H25" s="17">
        <v>1.1669723641746701E-2</v>
      </c>
      <c r="I25" s="17">
        <v>2.4248884606114001E-2</v>
      </c>
      <c r="J25" s="17">
        <v>5.7406212307616498E-3</v>
      </c>
      <c r="K25" s="17">
        <v>7.21272676583981E-3</v>
      </c>
      <c r="L25" s="17">
        <v>6.86058041362907E-3</v>
      </c>
      <c r="M25" s="17"/>
      <c r="N25" s="17">
        <v>1.4575106887271099E-2</v>
      </c>
      <c r="O25" s="17">
        <v>7.9433869602184293E-3</v>
      </c>
      <c r="P25" s="17">
        <v>1.6700512925326001E-2</v>
      </c>
      <c r="Q25" s="17">
        <v>3.7858033242527001E-3</v>
      </c>
      <c r="R25" s="17">
        <v>0</v>
      </c>
    </row>
    <row r="26" spans="2:18" x14ac:dyDescent="0.3">
      <c r="B26" s="18" t="s">
        <v>147</v>
      </c>
      <c r="C26" s="17">
        <v>4.73838205715885E-4</v>
      </c>
      <c r="D26" s="17">
        <v>9.5860791525350503E-4</v>
      </c>
      <c r="E26" s="17">
        <v>0</v>
      </c>
      <c r="F26" s="17"/>
      <c r="G26" s="17">
        <v>0</v>
      </c>
      <c r="H26" s="17">
        <v>0</v>
      </c>
      <c r="I26" s="17">
        <v>0</v>
      </c>
      <c r="J26" s="17">
        <v>2.77504588357052E-3</v>
      </c>
      <c r="K26" s="17">
        <v>0</v>
      </c>
      <c r="L26" s="17">
        <v>0</v>
      </c>
      <c r="M26" s="17"/>
      <c r="N26" s="17">
        <v>0</v>
      </c>
      <c r="O26" s="17">
        <v>2.0233581216700701E-3</v>
      </c>
      <c r="P26" s="17">
        <v>0</v>
      </c>
      <c r="Q26" s="17">
        <v>0</v>
      </c>
      <c r="R26" s="17">
        <v>0</v>
      </c>
    </row>
    <row r="27" spans="2:18" x14ac:dyDescent="0.3">
      <c r="B27" s="18" t="s">
        <v>148</v>
      </c>
      <c r="C27" s="17">
        <v>4.3553154041681098E-4</v>
      </c>
      <c r="D27" s="17">
        <v>0</v>
      </c>
      <c r="E27" s="17">
        <v>8.6124189232930398E-4</v>
      </c>
      <c r="F27" s="17"/>
      <c r="G27" s="17">
        <v>3.1453192036768099E-3</v>
      </c>
      <c r="H27" s="17">
        <v>0</v>
      </c>
      <c r="I27" s="17">
        <v>0</v>
      </c>
      <c r="J27" s="17">
        <v>0</v>
      </c>
      <c r="K27" s="17">
        <v>0</v>
      </c>
      <c r="L27" s="17">
        <v>0</v>
      </c>
      <c r="M27" s="17"/>
      <c r="N27" s="17">
        <v>0</v>
      </c>
      <c r="O27" s="17">
        <v>1.8597830840053099E-3</v>
      </c>
      <c r="P27" s="17">
        <v>0</v>
      </c>
      <c r="Q27" s="17">
        <v>0</v>
      </c>
      <c r="R27" s="17">
        <v>0</v>
      </c>
    </row>
    <row r="28" spans="2:18" x14ac:dyDescent="0.3">
      <c r="B28" s="18" t="s">
        <v>149</v>
      </c>
      <c r="C28" s="17">
        <v>4.8794821497593802E-4</v>
      </c>
      <c r="D28" s="17">
        <v>0</v>
      </c>
      <c r="E28" s="17">
        <v>9.6489325118085496E-4</v>
      </c>
      <c r="F28" s="17"/>
      <c r="G28" s="17">
        <v>0</v>
      </c>
      <c r="H28" s="17">
        <v>0</v>
      </c>
      <c r="I28" s="17">
        <v>0</v>
      </c>
      <c r="J28" s="17">
        <v>0</v>
      </c>
      <c r="K28" s="17">
        <v>0</v>
      </c>
      <c r="L28" s="17">
        <v>2.3308707513845601E-3</v>
      </c>
      <c r="M28" s="17"/>
      <c r="N28" s="17">
        <v>2.2917696204111898E-3</v>
      </c>
      <c r="O28" s="17">
        <v>0</v>
      </c>
      <c r="P28" s="17">
        <v>0</v>
      </c>
      <c r="Q28" s="17">
        <v>0</v>
      </c>
      <c r="R28" s="17">
        <v>0</v>
      </c>
    </row>
    <row r="29" spans="2:18" x14ac:dyDescent="0.3">
      <c r="B29" s="18" t="s">
        <v>150</v>
      </c>
      <c r="C29" s="17">
        <v>4.5531883522109998E-4</v>
      </c>
      <c r="D29" s="17">
        <v>0</v>
      </c>
      <c r="E29" s="17">
        <v>9.0037028060863296E-4</v>
      </c>
      <c r="F29" s="17"/>
      <c r="G29" s="17">
        <v>3.2882189768532401E-3</v>
      </c>
      <c r="H29" s="17">
        <v>0</v>
      </c>
      <c r="I29" s="17">
        <v>0</v>
      </c>
      <c r="J29" s="17">
        <v>0</v>
      </c>
      <c r="K29" s="17">
        <v>0</v>
      </c>
      <c r="L29" s="17">
        <v>0</v>
      </c>
      <c r="M29" s="17"/>
      <c r="N29" s="17">
        <v>0</v>
      </c>
      <c r="O29" s="17">
        <v>0</v>
      </c>
      <c r="P29" s="17">
        <v>1.67723098485745E-3</v>
      </c>
      <c r="Q29" s="17">
        <v>0</v>
      </c>
      <c r="R29" s="17">
        <v>0</v>
      </c>
    </row>
    <row r="30" spans="2:18" x14ac:dyDescent="0.3">
      <c r="B30" s="18" t="s">
        <v>151</v>
      </c>
      <c r="C30" s="17">
        <v>0</v>
      </c>
      <c r="D30" s="17">
        <v>0</v>
      </c>
      <c r="E30" s="17">
        <v>0</v>
      </c>
      <c r="F30" s="17"/>
      <c r="G30" s="17">
        <v>0</v>
      </c>
      <c r="H30" s="17">
        <v>0</v>
      </c>
      <c r="I30" s="17">
        <v>0</v>
      </c>
      <c r="J30" s="17">
        <v>0</v>
      </c>
      <c r="K30" s="17">
        <v>0</v>
      </c>
      <c r="L30" s="17">
        <v>0</v>
      </c>
      <c r="M30" s="17"/>
      <c r="N30" s="17">
        <v>0</v>
      </c>
      <c r="O30" s="17">
        <v>0</v>
      </c>
      <c r="P30" s="17">
        <v>0</v>
      </c>
      <c r="Q30" s="17">
        <v>0</v>
      </c>
      <c r="R30" s="17">
        <v>0</v>
      </c>
    </row>
    <row r="31" spans="2:18" x14ac:dyDescent="0.3">
      <c r="B31" s="18" t="s">
        <v>152</v>
      </c>
      <c r="C31" s="17">
        <v>4.7154600458144301E-4</v>
      </c>
      <c r="D31" s="17">
        <v>9.5397063163153804E-4</v>
      </c>
      <c r="E31" s="17">
        <v>0</v>
      </c>
      <c r="F31" s="17"/>
      <c r="G31" s="17">
        <v>3.4054082563289801E-3</v>
      </c>
      <c r="H31" s="17">
        <v>0</v>
      </c>
      <c r="I31" s="17">
        <v>0</v>
      </c>
      <c r="J31" s="17">
        <v>0</v>
      </c>
      <c r="K31" s="17">
        <v>0</v>
      </c>
      <c r="L31" s="17">
        <v>0</v>
      </c>
      <c r="M31" s="17"/>
      <c r="N31" s="17">
        <v>0</v>
      </c>
      <c r="O31" s="17">
        <v>2.0135700891181899E-3</v>
      </c>
      <c r="P31" s="17">
        <v>0</v>
      </c>
      <c r="Q31" s="17">
        <v>0</v>
      </c>
      <c r="R31" s="17">
        <v>0</v>
      </c>
    </row>
    <row r="32" spans="2:18" x14ac:dyDescent="0.3">
      <c r="B32" s="18" t="s">
        <v>153</v>
      </c>
      <c r="C32" s="17">
        <v>0</v>
      </c>
      <c r="D32" s="17">
        <v>0</v>
      </c>
      <c r="E32" s="17">
        <v>0</v>
      </c>
      <c r="F32" s="17"/>
      <c r="G32" s="17">
        <v>0</v>
      </c>
      <c r="H32" s="17">
        <v>0</v>
      </c>
      <c r="I32" s="17">
        <v>0</v>
      </c>
      <c r="J32" s="17">
        <v>0</v>
      </c>
      <c r="K32" s="17">
        <v>0</v>
      </c>
      <c r="L32" s="17">
        <v>0</v>
      </c>
      <c r="M32" s="17"/>
      <c r="N32" s="17">
        <v>0</v>
      </c>
      <c r="O32" s="17">
        <v>0</v>
      </c>
      <c r="P32" s="17">
        <v>0</v>
      </c>
      <c r="Q32" s="17">
        <v>0</v>
      </c>
      <c r="R32" s="17">
        <v>0</v>
      </c>
    </row>
    <row r="33" spans="2:18" x14ac:dyDescent="0.3">
      <c r="B33" s="18" t="s">
        <v>154</v>
      </c>
      <c r="C33" s="17">
        <v>4.5824602915818698E-3</v>
      </c>
      <c r="D33" s="17">
        <v>2.1261487226079501E-3</v>
      </c>
      <c r="E33" s="17">
        <v>6.9833823038748903E-3</v>
      </c>
      <c r="F33" s="17"/>
      <c r="G33" s="17">
        <v>6.9731868195461299E-3</v>
      </c>
      <c r="H33" s="17">
        <v>0</v>
      </c>
      <c r="I33" s="17">
        <v>1.2050285152067099E-2</v>
      </c>
      <c r="J33" s="17">
        <v>2.93305071381761E-3</v>
      </c>
      <c r="K33" s="17">
        <v>7.5617253006199196E-3</v>
      </c>
      <c r="L33" s="17">
        <v>0</v>
      </c>
      <c r="M33" s="17"/>
      <c r="N33" s="17">
        <v>4.50920107140347E-3</v>
      </c>
      <c r="O33" s="17">
        <v>8.8040686635876397E-3</v>
      </c>
      <c r="P33" s="17">
        <v>1.82043149651298E-3</v>
      </c>
      <c r="Q33" s="17">
        <v>0</v>
      </c>
      <c r="R33" s="17">
        <v>2.9304951535859498E-2</v>
      </c>
    </row>
    <row r="34" spans="2:18" x14ac:dyDescent="0.3">
      <c r="B34" s="18" t="s">
        <v>155</v>
      </c>
      <c r="C34" s="17">
        <v>0</v>
      </c>
      <c r="D34" s="17">
        <v>0</v>
      </c>
      <c r="E34" s="17">
        <v>0</v>
      </c>
      <c r="F34" s="17"/>
      <c r="G34" s="17">
        <v>0</v>
      </c>
      <c r="H34" s="17">
        <v>0</v>
      </c>
      <c r="I34" s="17">
        <v>0</v>
      </c>
      <c r="J34" s="17">
        <v>0</v>
      </c>
      <c r="K34" s="17">
        <v>0</v>
      </c>
      <c r="L34" s="17">
        <v>0</v>
      </c>
      <c r="M34" s="17"/>
      <c r="N34" s="17">
        <v>0</v>
      </c>
      <c r="O34" s="17">
        <v>0</v>
      </c>
      <c r="P34" s="17">
        <v>0</v>
      </c>
      <c r="Q34" s="17">
        <v>0</v>
      </c>
      <c r="R34" s="17">
        <v>0</v>
      </c>
    </row>
    <row r="35" spans="2:18" x14ac:dyDescent="0.3">
      <c r="B35" s="18" t="s">
        <v>156</v>
      </c>
      <c r="C35" s="17">
        <v>0</v>
      </c>
      <c r="D35" s="17">
        <v>0</v>
      </c>
      <c r="E35" s="17">
        <v>0</v>
      </c>
      <c r="F35" s="17"/>
      <c r="G35" s="17">
        <v>0</v>
      </c>
      <c r="H35" s="17">
        <v>0</v>
      </c>
      <c r="I35" s="17">
        <v>0</v>
      </c>
      <c r="J35" s="17">
        <v>0</v>
      </c>
      <c r="K35" s="17">
        <v>0</v>
      </c>
      <c r="L35" s="17">
        <v>0</v>
      </c>
      <c r="M35" s="17"/>
      <c r="N35" s="17">
        <v>0</v>
      </c>
      <c r="O35" s="17">
        <v>0</v>
      </c>
      <c r="P35" s="17">
        <v>0</v>
      </c>
      <c r="Q35" s="17">
        <v>0</v>
      </c>
      <c r="R35" s="17">
        <v>0</v>
      </c>
    </row>
    <row r="36" spans="2:18" x14ac:dyDescent="0.3">
      <c r="B36" s="18" t="s">
        <v>157</v>
      </c>
      <c r="C36" s="17">
        <v>0</v>
      </c>
      <c r="D36" s="17">
        <v>0</v>
      </c>
      <c r="E36" s="17">
        <v>0</v>
      </c>
      <c r="F36" s="17"/>
      <c r="G36" s="17">
        <v>0</v>
      </c>
      <c r="H36" s="17">
        <v>0</v>
      </c>
      <c r="I36" s="17">
        <v>0</v>
      </c>
      <c r="J36" s="17">
        <v>0</v>
      </c>
      <c r="K36" s="17">
        <v>0</v>
      </c>
      <c r="L36" s="17">
        <v>0</v>
      </c>
      <c r="M36" s="17"/>
      <c r="N36" s="17">
        <v>0</v>
      </c>
      <c r="O36" s="17">
        <v>0</v>
      </c>
      <c r="P36" s="17">
        <v>0</v>
      </c>
      <c r="Q36" s="17">
        <v>0</v>
      </c>
      <c r="R36" s="17">
        <v>0</v>
      </c>
    </row>
    <row r="37" spans="2:18" x14ac:dyDescent="0.3">
      <c r="B37" s="18" t="s">
        <v>158</v>
      </c>
      <c r="C37" s="17">
        <v>0</v>
      </c>
      <c r="D37" s="17">
        <v>0</v>
      </c>
      <c r="E37" s="17">
        <v>0</v>
      </c>
      <c r="F37" s="17"/>
      <c r="G37" s="17">
        <v>0</v>
      </c>
      <c r="H37" s="17">
        <v>0</v>
      </c>
      <c r="I37" s="17">
        <v>0</v>
      </c>
      <c r="J37" s="17">
        <v>0</v>
      </c>
      <c r="K37" s="17">
        <v>0</v>
      </c>
      <c r="L37" s="17">
        <v>0</v>
      </c>
      <c r="M37" s="17"/>
      <c r="N37" s="17">
        <v>0</v>
      </c>
      <c r="O37" s="17">
        <v>0</v>
      </c>
      <c r="P37" s="17">
        <v>0</v>
      </c>
      <c r="Q37" s="17">
        <v>0</v>
      </c>
      <c r="R37" s="17">
        <v>0</v>
      </c>
    </row>
    <row r="38" spans="2:18" x14ac:dyDescent="0.3">
      <c r="B38" s="18" t="s">
        <v>159</v>
      </c>
      <c r="C38" s="17">
        <v>0</v>
      </c>
      <c r="D38" s="17">
        <v>0</v>
      </c>
      <c r="E38" s="17">
        <v>0</v>
      </c>
      <c r="F38" s="17"/>
      <c r="G38" s="17">
        <v>0</v>
      </c>
      <c r="H38" s="17">
        <v>0</v>
      </c>
      <c r="I38" s="17">
        <v>0</v>
      </c>
      <c r="J38" s="17">
        <v>0</v>
      </c>
      <c r="K38" s="17">
        <v>0</v>
      </c>
      <c r="L38" s="17">
        <v>0</v>
      </c>
      <c r="M38" s="17"/>
      <c r="N38" s="17">
        <v>0</v>
      </c>
      <c r="O38" s="17">
        <v>0</v>
      </c>
      <c r="P38" s="17">
        <v>0</v>
      </c>
      <c r="Q38" s="17">
        <v>0</v>
      </c>
      <c r="R38" s="17">
        <v>0</v>
      </c>
    </row>
    <row r="39" spans="2:18" x14ac:dyDescent="0.3">
      <c r="B39" s="18" t="s">
        <v>160</v>
      </c>
      <c r="C39" s="17">
        <v>0</v>
      </c>
      <c r="D39" s="17">
        <v>0</v>
      </c>
      <c r="E39" s="17">
        <v>0</v>
      </c>
      <c r="F39" s="17"/>
      <c r="G39" s="17">
        <v>0</v>
      </c>
      <c r="H39" s="17">
        <v>0</v>
      </c>
      <c r="I39" s="17">
        <v>0</v>
      </c>
      <c r="J39" s="17">
        <v>0</v>
      </c>
      <c r="K39" s="17">
        <v>0</v>
      </c>
      <c r="L39" s="17">
        <v>0</v>
      </c>
      <c r="M39" s="17"/>
      <c r="N39" s="17">
        <v>0</v>
      </c>
      <c r="O39" s="17">
        <v>0</v>
      </c>
      <c r="P39" s="17">
        <v>0</v>
      </c>
      <c r="Q39" s="17">
        <v>0</v>
      </c>
      <c r="R39" s="17">
        <v>0</v>
      </c>
    </row>
    <row r="40" spans="2:18" x14ac:dyDescent="0.3">
      <c r="B40" s="18" t="s">
        <v>161</v>
      </c>
      <c r="C40" s="17">
        <v>4.3078438348177803E-2</v>
      </c>
      <c r="D40" s="17">
        <v>3.7750540592007699E-2</v>
      </c>
      <c r="E40" s="17">
        <v>4.8286192593857198E-2</v>
      </c>
      <c r="F40" s="17"/>
      <c r="G40" s="17">
        <v>4.09545149425714E-2</v>
      </c>
      <c r="H40" s="17">
        <v>6.30242324268286E-2</v>
      </c>
      <c r="I40" s="17">
        <v>3.3634703493649103E-2</v>
      </c>
      <c r="J40" s="17">
        <v>3.1396092902259101E-2</v>
      </c>
      <c r="K40" s="17">
        <v>3.8153429757068799E-2</v>
      </c>
      <c r="L40" s="17">
        <v>4.8767487425334502E-2</v>
      </c>
      <c r="M40" s="17"/>
      <c r="N40" s="17">
        <v>3.2362008986480499E-2</v>
      </c>
      <c r="O40" s="17">
        <v>3.71476295241625E-2</v>
      </c>
      <c r="P40" s="17">
        <v>5.4059209068963297E-2</v>
      </c>
      <c r="Q40" s="17">
        <v>4.7750499894322403E-2</v>
      </c>
      <c r="R40" s="17">
        <v>5.3634829358779702E-2</v>
      </c>
    </row>
    <row r="41" spans="2:18" x14ac:dyDescent="0.3">
      <c r="B41" s="18" t="s">
        <v>162</v>
      </c>
      <c r="C41" s="17">
        <v>4.6667439265673898E-4</v>
      </c>
      <c r="D41" s="17">
        <v>9.4411501911500497E-4</v>
      </c>
      <c r="E41" s="17">
        <v>0</v>
      </c>
      <c r="F41" s="17"/>
      <c r="G41" s="17">
        <v>3.3702264770140598E-3</v>
      </c>
      <c r="H41" s="17">
        <v>0</v>
      </c>
      <c r="I41" s="17">
        <v>0</v>
      </c>
      <c r="J41" s="17">
        <v>0</v>
      </c>
      <c r="K41" s="17">
        <v>0</v>
      </c>
      <c r="L41" s="17">
        <v>0</v>
      </c>
      <c r="M41" s="17"/>
      <c r="N41" s="17">
        <v>0</v>
      </c>
      <c r="O41" s="17">
        <v>1.99276759697093E-3</v>
      </c>
      <c r="P41" s="17">
        <v>0</v>
      </c>
      <c r="Q41" s="17">
        <v>0</v>
      </c>
      <c r="R41" s="17">
        <v>0</v>
      </c>
    </row>
    <row r="42" spans="2:18" x14ac:dyDescent="0.3">
      <c r="B42" s="18" t="s">
        <v>163</v>
      </c>
      <c r="C42" s="17">
        <v>4.87124447105717E-4</v>
      </c>
      <c r="D42" s="17">
        <v>0</v>
      </c>
      <c r="E42" s="17">
        <v>9.6326429131560502E-4</v>
      </c>
      <c r="F42" s="17"/>
      <c r="G42" s="17">
        <v>0</v>
      </c>
      <c r="H42" s="17">
        <v>2.8584987898875001E-3</v>
      </c>
      <c r="I42" s="17">
        <v>0</v>
      </c>
      <c r="J42" s="17">
        <v>0</v>
      </c>
      <c r="K42" s="17">
        <v>0</v>
      </c>
      <c r="L42" s="17">
        <v>0</v>
      </c>
      <c r="M42" s="17"/>
      <c r="N42" s="17">
        <v>0</v>
      </c>
      <c r="O42" s="17">
        <v>0</v>
      </c>
      <c r="P42" s="17">
        <v>1.7943914307224399E-3</v>
      </c>
      <c r="Q42" s="17">
        <v>0</v>
      </c>
      <c r="R42" s="17">
        <v>0</v>
      </c>
    </row>
    <row r="43" spans="2:18" x14ac:dyDescent="0.3">
      <c r="B43" s="18" t="s">
        <v>164</v>
      </c>
      <c r="C43" s="17">
        <v>0</v>
      </c>
      <c r="D43" s="17">
        <v>0</v>
      </c>
      <c r="E43" s="17">
        <v>0</v>
      </c>
      <c r="F43" s="17"/>
      <c r="G43" s="17">
        <v>0</v>
      </c>
      <c r="H43" s="17">
        <v>0</v>
      </c>
      <c r="I43" s="17">
        <v>0</v>
      </c>
      <c r="J43" s="17">
        <v>0</v>
      </c>
      <c r="K43" s="17">
        <v>0</v>
      </c>
      <c r="L43" s="17">
        <v>0</v>
      </c>
      <c r="M43" s="17"/>
      <c r="N43" s="17">
        <v>0</v>
      </c>
      <c r="O43" s="17">
        <v>0</v>
      </c>
      <c r="P43" s="17">
        <v>0</v>
      </c>
      <c r="Q43" s="17">
        <v>0</v>
      </c>
      <c r="R43" s="17">
        <v>0</v>
      </c>
    </row>
    <row r="44" spans="2:18" x14ac:dyDescent="0.3">
      <c r="B44" s="18" t="s">
        <v>165</v>
      </c>
      <c r="C44" s="17">
        <v>0</v>
      </c>
      <c r="D44" s="17">
        <v>0</v>
      </c>
      <c r="E44" s="17">
        <v>0</v>
      </c>
      <c r="F44" s="17"/>
      <c r="G44" s="17">
        <v>0</v>
      </c>
      <c r="H44" s="17">
        <v>0</v>
      </c>
      <c r="I44" s="17">
        <v>0</v>
      </c>
      <c r="J44" s="17">
        <v>0</v>
      </c>
      <c r="K44" s="17">
        <v>0</v>
      </c>
      <c r="L44" s="17">
        <v>0</v>
      </c>
      <c r="M44" s="17"/>
      <c r="N44" s="17">
        <v>0</v>
      </c>
      <c r="O44" s="17">
        <v>0</v>
      </c>
      <c r="P44" s="17">
        <v>0</v>
      </c>
      <c r="Q44" s="17">
        <v>0</v>
      </c>
      <c r="R44" s="17">
        <v>0</v>
      </c>
    </row>
    <row r="45" spans="2:18" x14ac:dyDescent="0.3">
      <c r="B45" s="18" t="s">
        <v>166</v>
      </c>
      <c r="C45" s="17">
        <v>8.1745417029311401E-2</v>
      </c>
      <c r="D45" s="17">
        <v>9.3636192764309803E-2</v>
      </c>
      <c r="E45" s="17">
        <v>7.01227769839676E-2</v>
      </c>
      <c r="F45" s="17"/>
      <c r="G45" s="17">
        <v>4.8993323807144301E-2</v>
      </c>
      <c r="H45" s="17">
        <v>9.5877250184387502E-2</v>
      </c>
      <c r="I45" s="17">
        <v>6.4141063597272494E-2</v>
      </c>
      <c r="J45" s="17">
        <v>9.5063168487852304E-2</v>
      </c>
      <c r="K45" s="17">
        <v>9.5039808099097497E-2</v>
      </c>
      <c r="L45" s="17">
        <v>8.6419587833589301E-2</v>
      </c>
      <c r="M45" s="17"/>
      <c r="N45" s="17">
        <v>8.4555072937030795E-2</v>
      </c>
      <c r="O45" s="17">
        <v>8.8383432216769905E-2</v>
      </c>
      <c r="P45" s="17">
        <v>9.3820841709831598E-2</v>
      </c>
      <c r="Q45" s="17">
        <v>8.1980225044873498E-2</v>
      </c>
      <c r="R45" s="17">
        <v>8.4713610580451404E-2</v>
      </c>
    </row>
    <row r="46" spans="2:18" x14ac:dyDescent="0.3">
      <c r="B46" s="18" t="s">
        <v>167</v>
      </c>
      <c r="C46" s="17">
        <v>1.5909457277212501E-3</v>
      </c>
      <c r="D46" s="17">
        <v>2.2027007877443599E-3</v>
      </c>
      <c r="E46" s="17">
        <v>9.9298567725635196E-4</v>
      </c>
      <c r="F46" s="17"/>
      <c r="G46" s="17">
        <v>0</v>
      </c>
      <c r="H46" s="17">
        <v>2.9466973730918702E-3</v>
      </c>
      <c r="I46" s="17">
        <v>6.3952928841743599E-3</v>
      </c>
      <c r="J46" s="17">
        <v>0</v>
      </c>
      <c r="K46" s="17">
        <v>0</v>
      </c>
      <c r="L46" s="17">
        <v>0</v>
      </c>
      <c r="M46" s="17"/>
      <c r="N46" s="17">
        <v>2.7570247813766499E-3</v>
      </c>
      <c r="O46" s="17">
        <v>2.1442732659302699E-3</v>
      </c>
      <c r="P46" s="17">
        <v>0</v>
      </c>
      <c r="Q46" s="17">
        <v>3.9837419640553103E-3</v>
      </c>
      <c r="R46" s="17">
        <v>0</v>
      </c>
    </row>
    <row r="47" spans="2:18" x14ac:dyDescent="0.3">
      <c r="B47" s="18" t="s">
        <v>168</v>
      </c>
      <c r="C47" s="17">
        <v>4.6577836944353601E-4</v>
      </c>
      <c r="D47" s="17">
        <v>0</v>
      </c>
      <c r="E47" s="17">
        <v>9.2105348770310297E-4</v>
      </c>
      <c r="F47" s="17"/>
      <c r="G47" s="17">
        <v>0</v>
      </c>
      <c r="H47" s="17">
        <v>0</v>
      </c>
      <c r="I47" s="17">
        <v>0</v>
      </c>
      <c r="J47" s="17">
        <v>2.7278432409806402E-3</v>
      </c>
      <c r="K47" s="17">
        <v>0</v>
      </c>
      <c r="L47" s="17">
        <v>0</v>
      </c>
      <c r="M47" s="17"/>
      <c r="N47" s="17">
        <v>2.18764345103301E-3</v>
      </c>
      <c r="O47" s="17">
        <v>0</v>
      </c>
      <c r="P47" s="17">
        <v>0</v>
      </c>
      <c r="Q47" s="17">
        <v>0</v>
      </c>
      <c r="R47" s="17">
        <v>0</v>
      </c>
    </row>
    <row r="48" spans="2:18" ht="28.8" x14ac:dyDescent="0.3">
      <c r="B48" s="18" t="s">
        <v>169</v>
      </c>
      <c r="C48" s="17">
        <v>0</v>
      </c>
      <c r="D48" s="17">
        <v>0</v>
      </c>
      <c r="E48" s="17">
        <v>0</v>
      </c>
      <c r="F48" s="17"/>
      <c r="G48" s="17">
        <v>0</v>
      </c>
      <c r="H48" s="17">
        <v>0</v>
      </c>
      <c r="I48" s="17">
        <v>0</v>
      </c>
      <c r="J48" s="17">
        <v>0</v>
      </c>
      <c r="K48" s="17">
        <v>0</v>
      </c>
      <c r="L48" s="17">
        <v>0</v>
      </c>
      <c r="M48" s="17"/>
      <c r="N48" s="17">
        <v>0</v>
      </c>
      <c r="O48" s="17">
        <v>0</v>
      </c>
      <c r="P48" s="17">
        <v>0</v>
      </c>
      <c r="Q48" s="17">
        <v>0</v>
      </c>
      <c r="R48" s="17">
        <v>0</v>
      </c>
    </row>
    <row r="49" spans="2:18" x14ac:dyDescent="0.3">
      <c r="B49" s="18" t="s">
        <v>170</v>
      </c>
      <c r="C49" s="17">
        <v>0</v>
      </c>
      <c r="D49" s="17">
        <v>0</v>
      </c>
      <c r="E49" s="17">
        <v>0</v>
      </c>
      <c r="F49" s="17"/>
      <c r="G49" s="17">
        <v>0</v>
      </c>
      <c r="H49" s="17">
        <v>0</v>
      </c>
      <c r="I49" s="17">
        <v>0</v>
      </c>
      <c r="J49" s="17">
        <v>0</v>
      </c>
      <c r="K49" s="17">
        <v>0</v>
      </c>
      <c r="L49" s="17">
        <v>0</v>
      </c>
      <c r="M49" s="17"/>
      <c r="N49" s="17">
        <v>0</v>
      </c>
      <c r="O49" s="17">
        <v>0</v>
      </c>
      <c r="P49" s="17">
        <v>0</v>
      </c>
      <c r="Q49" s="17">
        <v>0</v>
      </c>
      <c r="R49" s="17">
        <v>0</v>
      </c>
    </row>
    <row r="50" spans="2:18" x14ac:dyDescent="0.3">
      <c r="B50" s="18" t="s">
        <v>171</v>
      </c>
      <c r="C50" s="17">
        <v>4.9405038910643403E-4</v>
      </c>
      <c r="D50" s="17">
        <v>0</v>
      </c>
      <c r="E50" s="17">
        <v>9.7695999608397107E-4</v>
      </c>
      <c r="F50" s="17"/>
      <c r="G50" s="17">
        <v>0</v>
      </c>
      <c r="H50" s="17">
        <v>0</v>
      </c>
      <c r="I50" s="17">
        <v>2.9019312059358898E-3</v>
      </c>
      <c r="J50" s="17">
        <v>0</v>
      </c>
      <c r="K50" s="17">
        <v>0</v>
      </c>
      <c r="L50" s="17">
        <v>0</v>
      </c>
      <c r="M50" s="17"/>
      <c r="N50" s="17">
        <v>2.3204299922734398E-3</v>
      </c>
      <c r="O50" s="17">
        <v>0</v>
      </c>
      <c r="P50" s="17">
        <v>0</v>
      </c>
      <c r="Q50" s="17">
        <v>0</v>
      </c>
      <c r="R50" s="17">
        <v>0</v>
      </c>
    </row>
    <row r="51" spans="2:18" x14ac:dyDescent="0.3">
      <c r="B51" s="18" t="s">
        <v>172</v>
      </c>
      <c r="C51" s="17">
        <v>0</v>
      </c>
      <c r="D51" s="17">
        <v>0</v>
      </c>
      <c r="E51" s="17">
        <v>0</v>
      </c>
      <c r="F51" s="17"/>
      <c r="G51" s="17">
        <v>0</v>
      </c>
      <c r="H51" s="17">
        <v>0</v>
      </c>
      <c r="I51" s="17">
        <v>0</v>
      </c>
      <c r="J51" s="17">
        <v>0</v>
      </c>
      <c r="K51" s="17">
        <v>0</v>
      </c>
      <c r="L51" s="17">
        <v>0</v>
      </c>
      <c r="M51" s="17"/>
      <c r="N51" s="17">
        <v>0</v>
      </c>
      <c r="O51" s="17">
        <v>0</v>
      </c>
      <c r="P51" s="17">
        <v>0</v>
      </c>
      <c r="Q51" s="17">
        <v>0</v>
      </c>
      <c r="R51" s="17">
        <v>0</v>
      </c>
    </row>
    <row r="52" spans="2:18" x14ac:dyDescent="0.3">
      <c r="B52" s="18" t="s">
        <v>173</v>
      </c>
      <c r="C52" s="17">
        <v>1.0343637260431999E-3</v>
      </c>
      <c r="D52" s="17">
        <v>2.0925903463990801E-3</v>
      </c>
      <c r="E52" s="17">
        <v>0</v>
      </c>
      <c r="F52" s="17"/>
      <c r="G52" s="17">
        <v>3.52794483557163E-3</v>
      </c>
      <c r="H52" s="17">
        <v>3.2031073299565601E-3</v>
      </c>
      <c r="I52" s="17">
        <v>0</v>
      </c>
      <c r="J52" s="17">
        <v>0</v>
      </c>
      <c r="K52" s="17">
        <v>0</v>
      </c>
      <c r="L52" s="17">
        <v>0</v>
      </c>
      <c r="M52" s="17"/>
      <c r="N52" s="17">
        <v>0</v>
      </c>
      <c r="O52" s="17">
        <v>0</v>
      </c>
      <c r="P52" s="17">
        <v>2.01071568226359E-3</v>
      </c>
      <c r="Q52" s="17">
        <v>0</v>
      </c>
      <c r="R52" s="17">
        <v>0</v>
      </c>
    </row>
    <row r="53" spans="2:18" x14ac:dyDescent="0.3">
      <c r="B53" s="18" t="s">
        <v>174</v>
      </c>
      <c r="C53" s="17">
        <v>1.53523770232334E-3</v>
      </c>
      <c r="D53" s="17">
        <v>2.0037742942057299E-3</v>
      </c>
      <c r="E53" s="17">
        <v>1.0772665592386299E-3</v>
      </c>
      <c r="F53" s="17"/>
      <c r="G53" s="17">
        <v>7.1529136212901204E-3</v>
      </c>
      <c r="H53" s="17">
        <v>0</v>
      </c>
      <c r="I53" s="17">
        <v>0</v>
      </c>
      <c r="J53" s="17">
        <v>0</v>
      </c>
      <c r="K53" s="17">
        <v>3.86976429520917E-3</v>
      </c>
      <c r="L53" s="17">
        <v>0</v>
      </c>
      <c r="M53" s="17"/>
      <c r="N53" s="17">
        <v>0</v>
      </c>
      <c r="O53" s="17">
        <v>4.4460330825239801E-3</v>
      </c>
      <c r="P53" s="17">
        <v>1.8198940411144999E-3</v>
      </c>
      <c r="Q53" s="17">
        <v>0</v>
      </c>
      <c r="R53" s="17">
        <v>0</v>
      </c>
    </row>
    <row r="54" spans="2:18" x14ac:dyDescent="0.3">
      <c r="B54" s="18" t="s">
        <v>175</v>
      </c>
      <c r="C54" s="17">
        <v>0</v>
      </c>
      <c r="D54" s="17">
        <v>0</v>
      </c>
      <c r="E54" s="17">
        <v>0</v>
      </c>
      <c r="F54" s="17"/>
      <c r="G54" s="17">
        <v>0</v>
      </c>
      <c r="H54" s="17">
        <v>0</v>
      </c>
      <c r="I54" s="17">
        <v>0</v>
      </c>
      <c r="J54" s="17">
        <v>0</v>
      </c>
      <c r="K54" s="17">
        <v>0</v>
      </c>
      <c r="L54" s="17">
        <v>0</v>
      </c>
      <c r="M54" s="17"/>
      <c r="N54" s="17">
        <v>0</v>
      </c>
      <c r="O54" s="17">
        <v>0</v>
      </c>
      <c r="P54" s="17">
        <v>0</v>
      </c>
      <c r="Q54" s="17">
        <v>0</v>
      </c>
      <c r="R54" s="17">
        <v>0</v>
      </c>
    </row>
    <row r="55" spans="2:18" x14ac:dyDescent="0.3">
      <c r="B55" s="18" t="s">
        <v>176</v>
      </c>
      <c r="C55" s="17">
        <v>1.0481055296560099E-3</v>
      </c>
      <c r="D55" s="17">
        <v>1.0791282025498399E-3</v>
      </c>
      <c r="E55" s="17">
        <v>1.0177824146360101E-3</v>
      </c>
      <c r="F55" s="17"/>
      <c r="G55" s="17">
        <v>0</v>
      </c>
      <c r="H55" s="17">
        <v>0</v>
      </c>
      <c r="I55" s="17">
        <v>3.1331268201642902E-3</v>
      </c>
      <c r="J55" s="17">
        <v>3.0143210113425501E-3</v>
      </c>
      <c r="K55" s="17">
        <v>0</v>
      </c>
      <c r="L55" s="17">
        <v>0</v>
      </c>
      <c r="M55" s="17"/>
      <c r="N55" s="17">
        <v>2.4173895041725798E-3</v>
      </c>
      <c r="O55" s="17">
        <v>0</v>
      </c>
      <c r="P55" s="17">
        <v>0</v>
      </c>
      <c r="Q55" s="17">
        <v>0</v>
      </c>
      <c r="R55" s="17">
        <v>0</v>
      </c>
    </row>
    <row r="56" spans="2:18" x14ac:dyDescent="0.3">
      <c r="B56" s="18" t="s">
        <v>177</v>
      </c>
      <c r="C56" s="17">
        <v>3.4544045395177498E-3</v>
      </c>
      <c r="D56" s="17">
        <v>1.9554605005691001E-3</v>
      </c>
      <c r="E56" s="17">
        <v>4.9195475546648798E-3</v>
      </c>
      <c r="F56" s="17"/>
      <c r="G56" s="17">
        <v>0</v>
      </c>
      <c r="H56" s="17">
        <v>6.0000924947948503E-3</v>
      </c>
      <c r="I56" s="17">
        <v>5.8723597148450397E-3</v>
      </c>
      <c r="J56" s="17">
        <v>5.5694258009309997E-3</v>
      </c>
      <c r="K56" s="17">
        <v>0</v>
      </c>
      <c r="L56" s="17">
        <v>2.29850456643116E-3</v>
      </c>
      <c r="M56" s="17"/>
      <c r="N56" s="17">
        <v>4.5977870712528898E-3</v>
      </c>
      <c r="O56" s="17">
        <v>1.9353168126745701E-3</v>
      </c>
      <c r="P56" s="17">
        <v>1.8910350677813E-3</v>
      </c>
      <c r="Q56" s="17">
        <v>7.9180205399410897E-3</v>
      </c>
      <c r="R56" s="17">
        <v>0</v>
      </c>
    </row>
    <row r="57" spans="2:18" x14ac:dyDescent="0.3">
      <c r="B57" s="18" t="s">
        <v>178</v>
      </c>
      <c r="C57" s="17">
        <v>2.2303875105606E-2</v>
      </c>
      <c r="D57" s="17">
        <v>1.6086931944832301E-2</v>
      </c>
      <c r="E57" s="17">
        <v>2.8380626879450199E-2</v>
      </c>
      <c r="F57" s="17"/>
      <c r="G57" s="17">
        <v>3.10143817499869E-2</v>
      </c>
      <c r="H57" s="17">
        <v>8.8177035474845608E-3</v>
      </c>
      <c r="I57" s="17">
        <v>3.6223117790418501E-2</v>
      </c>
      <c r="J57" s="17">
        <v>2.9151290173322002E-3</v>
      </c>
      <c r="K57" s="17">
        <v>2.8278558141832701E-2</v>
      </c>
      <c r="L57" s="17">
        <v>2.7997248194844199E-2</v>
      </c>
      <c r="M57" s="17"/>
      <c r="N57" s="17">
        <v>1.9027909826703601E-2</v>
      </c>
      <c r="O57" s="17">
        <v>2.2916652017929199E-2</v>
      </c>
      <c r="P57" s="17">
        <v>1.8739645017606901E-2</v>
      </c>
      <c r="Q57" s="17">
        <v>2.0417533500288E-2</v>
      </c>
      <c r="R57" s="17">
        <v>2.70828110984765E-2</v>
      </c>
    </row>
    <row r="58" spans="2:18" x14ac:dyDescent="0.3">
      <c r="B58" s="18" t="s">
        <v>179</v>
      </c>
      <c r="C58" s="17">
        <v>5.3818723547040704E-4</v>
      </c>
      <c r="D58" s="17">
        <v>1.08879051454048E-3</v>
      </c>
      <c r="E58" s="17">
        <v>0</v>
      </c>
      <c r="F58" s="17"/>
      <c r="G58" s="17">
        <v>0</v>
      </c>
      <c r="H58" s="17">
        <v>0</v>
      </c>
      <c r="I58" s="17">
        <v>3.1611802514165898E-3</v>
      </c>
      <c r="J58" s="17">
        <v>0</v>
      </c>
      <c r="K58" s="17">
        <v>0</v>
      </c>
      <c r="L58" s="17">
        <v>0</v>
      </c>
      <c r="M58" s="17"/>
      <c r="N58" s="17">
        <v>0</v>
      </c>
      <c r="O58" s="17">
        <v>0</v>
      </c>
      <c r="P58" s="17">
        <v>0</v>
      </c>
      <c r="Q58" s="17">
        <v>4.2727538143612197E-3</v>
      </c>
      <c r="R58" s="17">
        <v>0</v>
      </c>
    </row>
    <row r="59" spans="2:18" x14ac:dyDescent="0.3">
      <c r="B59" s="18" t="s">
        <v>180</v>
      </c>
      <c r="C59" s="17">
        <v>9.5934973342296599E-4</v>
      </c>
      <c r="D59" s="17">
        <v>0</v>
      </c>
      <c r="E59" s="17">
        <v>1.8970662354971799E-3</v>
      </c>
      <c r="F59" s="17"/>
      <c r="G59" s="17">
        <v>0</v>
      </c>
      <c r="H59" s="17">
        <v>2.7819564139180898E-3</v>
      </c>
      <c r="I59" s="17">
        <v>2.8503519309071999E-3</v>
      </c>
      <c r="J59" s="17">
        <v>0</v>
      </c>
      <c r="K59" s="17">
        <v>0</v>
      </c>
      <c r="L59" s="17">
        <v>0</v>
      </c>
      <c r="M59" s="17"/>
      <c r="N59" s="17">
        <v>0</v>
      </c>
      <c r="O59" s="17">
        <v>0</v>
      </c>
      <c r="P59" s="17">
        <v>1.78755691738938E-3</v>
      </c>
      <c r="Q59" s="17">
        <v>0</v>
      </c>
      <c r="R59" s="17">
        <v>0</v>
      </c>
    </row>
    <row r="60" spans="2:18" x14ac:dyDescent="0.3">
      <c r="B60" s="18" t="s">
        <v>181</v>
      </c>
      <c r="C60" s="17">
        <v>4.8583641314044602E-4</v>
      </c>
      <c r="D60" s="17">
        <v>0</v>
      </c>
      <c r="E60" s="17">
        <v>9.6071726840981904E-4</v>
      </c>
      <c r="F60" s="17"/>
      <c r="G60" s="17">
        <v>3.5086106476552299E-3</v>
      </c>
      <c r="H60" s="17">
        <v>0</v>
      </c>
      <c r="I60" s="17">
        <v>0</v>
      </c>
      <c r="J60" s="17">
        <v>0</v>
      </c>
      <c r="K60" s="17">
        <v>0</v>
      </c>
      <c r="L60" s="17">
        <v>0</v>
      </c>
      <c r="M60" s="17"/>
      <c r="N60" s="17">
        <v>0</v>
      </c>
      <c r="O60" s="17">
        <v>2.07459221412003E-3</v>
      </c>
      <c r="P60" s="17">
        <v>0</v>
      </c>
      <c r="Q60" s="17">
        <v>0</v>
      </c>
      <c r="R60" s="17">
        <v>0</v>
      </c>
    </row>
    <row r="61" spans="2:18" x14ac:dyDescent="0.3">
      <c r="B61" s="18" t="s">
        <v>182</v>
      </c>
      <c r="C61" s="17">
        <v>0</v>
      </c>
      <c r="D61" s="17">
        <v>0</v>
      </c>
      <c r="E61" s="17">
        <v>0</v>
      </c>
      <c r="F61" s="17"/>
      <c r="G61" s="17">
        <v>0</v>
      </c>
      <c r="H61" s="17">
        <v>0</v>
      </c>
      <c r="I61" s="17">
        <v>0</v>
      </c>
      <c r="J61" s="17">
        <v>0</v>
      </c>
      <c r="K61" s="17">
        <v>0</v>
      </c>
      <c r="L61" s="17">
        <v>0</v>
      </c>
      <c r="M61" s="17"/>
      <c r="N61" s="17">
        <v>0</v>
      </c>
      <c r="O61" s="17">
        <v>0</v>
      </c>
      <c r="P61" s="17">
        <v>0</v>
      </c>
      <c r="Q61" s="17">
        <v>0</v>
      </c>
      <c r="R61" s="17">
        <v>0</v>
      </c>
    </row>
    <row r="62" spans="2:18" x14ac:dyDescent="0.3">
      <c r="B62" s="18" t="s">
        <v>183</v>
      </c>
      <c r="C62" s="17">
        <v>4.64836275273762E-4</v>
      </c>
      <c r="D62" s="17">
        <v>0</v>
      </c>
      <c r="E62" s="17">
        <v>9.1919054348383396E-4</v>
      </c>
      <c r="F62" s="17"/>
      <c r="G62" s="17">
        <v>3.3569519713427701E-3</v>
      </c>
      <c r="H62" s="17">
        <v>0</v>
      </c>
      <c r="I62" s="17">
        <v>0</v>
      </c>
      <c r="J62" s="17">
        <v>0</v>
      </c>
      <c r="K62" s="17">
        <v>0</v>
      </c>
      <c r="L62" s="17">
        <v>0</v>
      </c>
      <c r="M62" s="17"/>
      <c r="N62" s="17">
        <v>2.1832186724774398E-3</v>
      </c>
      <c r="O62" s="17">
        <v>0</v>
      </c>
      <c r="P62" s="17">
        <v>0</v>
      </c>
      <c r="Q62" s="17">
        <v>0</v>
      </c>
      <c r="R62" s="17">
        <v>0</v>
      </c>
    </row>
    <row r="63" spans="2:18" x14ac:dyDescent="0.3">
      <c r="B63" s="18" t="s">
        <v>184</v>
      </c>
      <c r="C63" s="17">
        <v>2.08975559846833E-3</v>
      </c>
      <c r="D63" s="17">
        <v>2.2241273857976302E-3</v>
      </c>
      <c r="E63" s="17">
        <v>1.95841388021682E-3</v>
      </c>
      <c r="F63" s="17"/>
      <c r="G63" s="17">
        <v>0</v>
      </c>
      <c r="H63" s="17">
        <v>1.2262911222942499E-2</v>
      </c>
      <c r="I63" s="17">
        <v>0</v>
      </c>
      <c r="J63" s="17">
        <v>0</v>
      </c>
      <c r="K63" s="17">
        <v>0</v>
      </c>
      <c r="L63" s="17">
        <v>0</v>
      </c>
      <c r="M63" s="17"/>
      <c r="N63" s="17">
        <v>0</v>
      </c>
      <c r="O63" s="17">
        <v>2.03924590998311E-3</v>
      </c>
      <c r="P63" s="17">
        <v>4.0497291931918099E-3</v>
      </c>
      <c r="Q63" s="17">
        <v>4.0713154286436499E-3</v>
      </c>
      <c r="R63" s="17">
        <v>0</v>
      </c>
    </row>
    <row r="64" spans="2:18" x14ac:dyDescent="0.3">
      <c r="B64" s="18" t="s">
        <v>185</v>
      </c>
      <c r="C64" s="17">
        <v>5.1469435800049503E-4</v>
      </c>
      <c r="D64" s="17">
        <v>0</v>
      </c>
      <c r="E64" s="17">
        <v>1.0177824146360101E-3</v>
      </c>
      <c r="F64" s="17"/>
      <c r="G64" s="17">
        <v>0</v>
      </c>
      <c r="H64" s="17">
        <v>0</v>
      </c>
      <c r="I64" s="17">
        <v>0</v>
      </c>
      <c r="J64" s="17">
        <v>3.0143210113425501E-3</v>
      </c>
      <c r="K64" s="17">
        <v>0</v>
      </c>
      <c r="L64" s="17">
        <v>0</v>
      </c>
      <c r="M64" s="17"/>
      <c r="N64" s="17">
        <v>0</v>
      </c>
      <c r="O64" s="17">
        <v>2.1978198399275999E-3</v>
      </c>
      <c r="P64" s="17">
        <v>0</v>
      </c>
      <c r="Q64" s="17">
        <v>0</v>
      </c>
      <c r="R64" s="17">
        <v>0</v>
      </c>
    </row>
    <row r="65" spans="2:18" x14ac:dyDescent="0.3">
      <c r="B65" s="18" t="s">
        <v>186</v>
      </c>
      <c r="C65" s="17">
        <v>9.9301002767035007E-4</v>
      </c>
      <c r="D65" s="17">
        <v>2.0089289149082799E-3</v>
      </c>
      <c r="E65" s="17">
        <v>0</v>
      </c>
      <c r="F65" s="17"/>
      <c r="G65" s="17">
        <v>3.59372016007913E-3</v>
      </c>
      <c r="H65" s="17">
        <v>0</v>
      </c>
      <c r="I65" s="17">
        <v>2.9097910729179899E-3</v>
      </c>
      <c r="J65" s="17">
        <v>0</v>
      </c>
      <c r="K65" s="17">
        <v>0</v>
      </c>
      <c r="L65" s="17">
        <v>0</v>
      </c>
      <c r="M65" s="17"/>
      <c r="N65" s="17">
        <v>0</v>
      </c>
      <c r="O65" s="17">
        <v>2.1249162738558001E-3</v>
      </c>
      <c r="P65" s="17">
        <v>0</v>
      </c>
      <c r="Q65" s="17">
        <v>0</v>
      </c>
      <c r="R65" s="17">
        <v>2.84507551606679E-2</v>
      </c>
    </row>
    <row r="66" spans="2:18" x14ac:dyDescent="0.3">
      <c r="B66" s="18" t="s">
        <v>187</v>
      </c>
      <c r="C66" s="17">
        <v>0</v>
      </c>
      <c r="D66" s="17">
        <v>0</v>
      </c>
      <c r="E66" s="17">
        <v>0</v>
      </c>
      <c r="F66" s="17"/>
      <c r="G66" s="17">
        <v>0</v>
      </c>
      <c r="H66" s="17">
        <v>0</v>
      </c>
      <c r="I66" s="17">
        <v>0</v>
      </c>
      <c r="J66" s="17">
        <v>0</v>
      </c>
      <c r="K66" s="17">
        <v>0</v>
      </c>
      <c r="L66" s="17">
        <v>0</v>
      </c>
      <c r="M66" s="17"/>
      <c r="N66" s="17">
        <v>0</v>
      </c>
      <c r="O66" s="17">
        <v>0</v>
      </c>
      <c r="P66" s="17">
        <v>0</v>
      </c>
      <c r="Q66" s="17">
        <v>0</v>
      </c>
      <c r="R66" s="17">
        <v>0</v>
      </c>
    </row>
    <row r="67" spans="2:18" x14ac:dyDescent="0.3">
      <c r="B67" s="18" t="s">
        <v>188</v>
      </c>
      <c r="C67" s="17">
        <v>0</v>
      </c>
      <c r="D67" s="17">
        <v>0</v>
      </c>
      <c r="E67" s="17">
        <v>0</v>
      </c>
      <c r="F67" s="17"/>
      <c r="G67" s="17">
        <v>0</v>
      </c>
      <c r="H67" s="17">
        <v>0</v>
      </c>
      <c r="I67" s="17">
        <v>0</v>
      </c>
      <c r="J67" s="17">
        <v>0</v>
      </c>
      <c r="K67" s="17">
        <v>0</v>
      </c>
      <c r="L67" s="17">
        <v>0</v>
      </c>
      <c r="M67" s="17"/>
      <c r="N67" s="17">
        <v>0</v>
      </c>
      <c r="O67" s="17">
        <v>0</v>
      </c>
      <c r="P67" s="17">
        <v>0</v>
      </c>
      <c r="Q67" s="17">
        <v>0</v>
      </c>
      <c r="R67" s="17">
        <v>0</v>
      </c>
    </row>
    <row r="68" spans="2:18" x14ac:dyDescent="0.3">
      <c r="B68" s="18" t="s">
        <v>189</v>
      </c>
      <c r="C68" s="17">
        <v>0</v>
      </c>
      <c r="D68" s="17">
        <v>0</v>
      </c>
      <c r="E68" s="17">
        <v>0</v>
      </c>
      <c r="F68" s="17"/>
      <c r="G68" s="17">
        <v>0</v>
      </c>
      <c r="H68" s="17">
        <v>0</v>
      </c>
      <c r="I68" s="17">
        <v>0</v>
      </c>
      <c r="J68" s="17">
        <v>0</v>
      </c>
      <c r="K68" s="17">
        <v>0</v>
      </c>
      <c r="L68" s="17">
        <v>0</v>
      </c>
      <c r="M68" s="17"/>
      <c r="N68" s="17">
        <v>0</v>
      </c>
      <c r="O68" s="17">
        <v>0</v>
      </c>
      <c r="P68" s="17">
        <v>0</v>
      </c>
      <c r="Q68" s="17">
        <v>0</v>
      </c>
      <c r="R68" s="17">
        <v>0</v>
      </c>
    </row>
    <row r="69" spans="2:18" x14ac:dyDescent="0.3">
      <c r="B69" s="18" t="s">
        <v>190</v>
      </c>
      <c r="C69" s="17">
        <v>0</v>
      </c>
      <c r="D69" s="17">
        <v>0</v>
      </c>
      <c r="E69" s="17">
        <v>0</v>
      </c>
      <c r="F69" s="17"/>
      <c r="G69" s="17">
        <v>0</v>
      </c>
      <c r="H69" s="17">
        <v>0</v>
      </c>
      <c r="I69" s="17">
        <v>0</v>
      </c>
      <c r="J69" s="17">
        <v>0</v>
      </c>
      <c r="K69" s="17">
        <v>0</v>
      </c>
      <c r="L69" s="17">
        <v>0</v>
      </c>
      <c r="M69" s="17"/>
      <c r="N69" s="17">
        <v>0</v>
      </c>
      <c r="O69" s="17">
        <v>0</v>
      </c>
      <c r="P69" s="17">
        <v>0</v>
      </c>
      <c r="Q69" s="17">
        <v>0</v>
      </c>
      <c r="R69" s="17">
        <v>0</v>
      </c>
    </row>
    <row r="70" spans="2:18" x14ac:dyDescent="0.3">
      <c r="B70" s="18" t="s">
        <v>191</v>
      </c>
      <c r="C70" s="17">
        <v>4.9720756665576297E-3</v>
      </c>
      <c r="D70" s="17">
        <v>2.1048189874907099E-3</v>
      </c>
      <c r="E70" s="17">
        <v>7.7746760217485902E-3</v>
      </c>
      <c r="F70" s="17"/>
      <c r="G70" s="17">
        <v>3.7198765403508301E-3</v>
      </c>
      <c r="H70" s="17">
        <v>5.8384778552528103E-3</v>
      </c>
      <c r="I70" s="17">
        <v>2.8782177108987702E-3</v>
      </c>
      <c r="J70" s="17">
        <v>8.6004256915866197E-3</v>
      </c>
      <c r="K70" s="17">
        <v>3.9410743353992996E-3</v>
      </c>
      <c r="L70" s="17">
        <v>4.5317655097293899E-3</v>
      </c>
      <c r="M70" s="17"/>
      <c r="N70" s="17">
        <v>2.2591657169464298E-3</v>
      </c>
      <c r="O70" s="17">
        <v>4.2919384481952703E-3</v>
      </c>
      <c r="P70" s="17">
        <v>5.3506571944400803E-3</v>
      </c>
      <c r="Q70" s="17">
        <v>4.1705827137541304E-3</v>
      </c>
      <c r="R70" s="17">
        <v>0</v>
      </c>
    </row>
    <row r="71" spans="2:18" x14ac:dyDescent="0.3">
      <c r="B71" s="18" t="s">
        <v>192</v>
      </c>
      <c r="C71" s="17">
        <v>0.10135695819856</v>
      </c>
      <c r="D71" s="17">
        <v>0.10511192438223101</v>
      </c>
      <c r="E71" s="17">
        <v>9.7686666090806507E-2</v>
      </c>
      <c r="F71" s="17"/>
      <c r="G71" s="17">
        <v>9.2471674506250406E-2</v>
      </c>
      <c r="H71" s="17">
        <v>7.1032754729850003E-2</v>
      </c>
      <c r="I71" s="17">
        <v>7.3065784682755694E-2</v>
      </c>
      <c r="J71" s="17">
        <v>0.121873912152842</v>
      </c>
      <c r="K71" s="17">
        <v>9.8975450078656699E-2</v>
      </c>
      <c r="L71" s="17">
        <v>0.139794183296782</v>
      </c>
      <c r="M71" s="17"/>
      <c r="N71" s="17">
        <v>0.104208188783141</v>
      </c>
      <c r="O71" s="17">
        <v>0.10910356973735801</v>
      </c>
      <c r="P71" s="17">
        <v>0.10356030095614201</v>
      </c>
      <c r="Q71" s="17">
        <v>9.1442376185723803E-2</v>
      </c>
      <c r="R71" s="17">
        <v>0</v>
      </c>
    </row>
    <row r="72" spans="2:18" x14ac:dyDescent="0.3">
      <c r="B72" s="18" t="s">
        <v>193</v>
      </c>
      <c r="C72" s="17">
        <v>4.7940931081982699E-4</v>
      </c>
      <c r="D72" s="17">
        <v>0</v>
      </c>
      <c r="E72" s="17">
        <v>9.4800799422153101E-4</v>
      </c>
      <c r="F72" s="17"/>
      <c r="G72" s="17">
        <v>3.4621954366381501E-3</v>
      </c>
      <c r="H72" s="17">
        <v>0</v>
      </c>
      <c r="I72" s="17">
        <v>0</v>
      </c>
      <c r="J72" s="17">
        <v>0</v>
      </c>
      <c r="K72" s="17">
        <v>0</v>
      </c>
      <c r="L72" s="17">
        <v>0</v>
      </c>
      <c r="M72" s="17"/>
      <c r="N72" s="17">
        <v>2.2516645425853699E-3</v>
      </c>
      <c r="O72" s="17">
        <v>0</v>
      </c>
      <c r="P72" s="17">
        <v>0</v>
      </c>
      <c r="Q72" s="17">
        <v>0</v>
      </c>
      <c r="R72" s="17">
        <v>0</v>
      </c>
    </row>
    <row r="73" spans="2:18" x14ac:dyDescent="0.3">
      <c r="B73" s="18" t="s">
        <v>194</v>
      </c>
      <c r="C73" s="17">
        <v>0</v>
      </c>
      <c r="D73" s="17">
        <v>0</v>
      </c>
      <c r="E73" s="17">
        <v>0</v>
      </c>
      <c r="F73" s="17"/>
      <c r="G73" s="17">
        <v>0</v>
      </c>
      <c r="H73" s="17">
        <v>0</v>
      </c>
      <c r="I73" s="17">
        <v>0</v>
      </c>
      <c r="J73" s="17">
        <v>0</v>
      </c>
      <c r="K73" s="17">
        <v>0</v>
      </c>
      <c r="L73" s="17">
        <v>0</v>
      </c>
      <c r="M73" s="17"/>
      <c r="N73" s="17">
        <v>0</v>
      </c>
      <c r="O73" s="17">
        <v>0</v>
      </c>
      <c r="P73" s="17">
        <v>0</v>
      </c>
      <c r="Q73" s="17">
        <v>0</v>
      </c>
      <c r="R73" s="17">
        <v>0</v>
      </c>
    </row>
    <row r="74" spans="2:18" x14ac:dyDescent="0.3">
      <c r="B74" s="18" t="s">
        <v>195</v>
      </c>
      <c r="C74" s="17">
        <v>0</v>
      </c>
      <c r="D74" s="17">
        <v>0</v>
      </c>
      <c r="E74" s="17">
        <v>0</v>
      </c>
      <c r="F74" s="17"/>
      <c r="G74" s="17">
        <v>0</v>
      </c>
      <c r="H74" s="17">
        <v>0</v>
      </c>
      <c r="I74" s="17">
        <v>0</v>
      </c>
      <c r="J74" s="17">
        <v>0</v>
      </c>
      <c r="K74" s="17">
        <v>0</v>
      </c>
      <c r="L74" s="17">
        <v>0</v>
      </c>
      <c r="M74" s="17"/>
      <c r="N74" s="17">
        <v>0</v>
      </c>
      <c r="O74" s="17">
        <v>0</v>
      </c>
      <c r="P74" s="17">
        <v>0</v>
      </c>
      <c r="Q74" s="17">
        <v>0</v>
      </c>
      <c r="R74" s="17">
        <v>0</v>
      </c>
    </row>
    <row r="75" spans="2:18" x14ac:dyDescent="0.3">
      <c r="B75" s="18" t="s">
        <v>196</v>
      </c>
      <c r="C75" s="17">
        <v>0.14096020307315299</v>
      </c>
      <c r="D75" s="17">
        <v>0.147296406498896</v>
      </c>
      <c r="E75" s="17">
        <v>0.134766880340246</v>
      </c>
      <c r="F75" s="17"/>
      <c r="G75" s="17">
        <v>0.120855476694278</v>
      </c>
      <c r="H75" s="17">
        <v>0.12895748681539701</v>
      </c>
      <c r="I75" s="17">
        <v>0.14836988630686099</v>
      </c>
      <c r="J75" s="17">
        <v>0.15095772615589501</v>
      </c>
      <c r="K75" s="17">
        <v>0.16152840151049</v>
      </c>
      <c r="L75" s="17">
        <v>0.136017128256498</v>
      </c>
      <c r="M75" s="17"/>
      <c r="N75" s="17">
        <v>0.134879125414954</v>
      </c>
      <c r="O75" s="17">
        <v>0.120444463283932</v>
      </c>
      <c r="P75" s="17">
        <v>0.16813134292715701</v>
      </c>
      <c r="Q75" s="17">
        <v>0.147946605298579</v>
      </c>
      <c r="R75" s="17">
        <v>0.118004977320999</v>
      </c>
    </row>
    <row r="76" spans="2:18" x14ac:dyDescent="0.3">
      <c r="B76" s="18" t="s">
        <v>197</v>
      </c>
      <c r="C76" s="17">
        <v>4.7156968919851301E-4</v>
      </c>
      <c r="D76" s="17">
        <v>0</v>
      </c>
      <c r="E76" s="17">
        <v>9.3250553358728105E-4</v>
      </c>
      <c r="F76" s="17"/>
      <c r="G76" s="17">
        <v>0</v>
      </c>
      <c r="H76" s="17">
        <v>0</v>
      </c>
      <c r="I76" s="17">
        <v>2.7698850704959998E-3</v>
      </c>
      <c r="J76" s="17">
        <v>0</v>
      </c>
      <c r="K76" s="17">
        <v>0</v>
      </c>
      <c r="L76" s="17">
        <v>0</v>
      </c>
      <c r="M76" s="17"/>
      <c r="N76" s="17">
        <v>0</v>
      </c>
      <c r="O76" s="17">
        <v>0</v>
      </c>
      <c r="P76" s="17">
        <v>1.7370932916914599E-3</v>
      </c>
      <c r="Q76" s="17">
        <v>0</v>
      </c>
      <c r="R76" s="17">
        <v>0</v>
      </c>
    </row>
    <row r="77" spans="2:18" x14ac:dyDescent="0.3">
      <c r="B77" s="18" t="s">
        <v>198</v>
      </c>
      <c r="C77" s="17">
        <v>4.86082178150672E-3</v>
      </c>
      <c r="D77" s="17">
        <v>5.9203114552754399E-3</v>
      </c>
      <c r="E77" s="17">
        <v>3.8252234837667098E-3</v>
      </c>
      <c r="F77" s="17"/>
      <c r="G77" s="17">
        <v>1.0242794549438199E-2</v>
      </c>
      <c r="H77" s="17">
        <v>5.6903858018631497E-3</v>
      </c>
      <c r="I77" s="17">
        <v>3.2815021962994402E-3</v>
      </c>
      <c r="J77" s="17">
        <v>5.4619012271315201E-3</v>
      </c>
      <c r="K77" s="17">
        <v>0</v>
      </c>
      <c r="L77" s="17">
        <v>4.6885135683852703E-3</v>
      </c>
      <c r="M77" s="17"/>
      <c r="N77" s="17">
        <v>4.4112471784429202E-3</v>
      </c>
      <c r="O77" s="17">
        <v>4.1211744533875801E-3</v>
      </c>
      <c r="P77" s="17">
        <v>5.3139980800153202E-3</v>
      </c>
      <c r="Q77" s="17">
        <v>1.20191021053929E-2</v>
      </c>
      <c r="R77" s="17">
        <v>0</v>
      </c>
    </row>
    <row r="78" spans="2:18" x14ac:dyDescent="0.3">
      <c r="B78" s="18" t="s">
        <v>199</v>
      </c>
      <c r="C78" s="17">
        <v>0</v>
      </c>
      <c r="D78" s="17">
        <v>0</v>
      </c>
      <c r="E78" s="17">
        <v>0</v>
      </c>
      <c r="F78" s="17"/>
      <c r="G78" s="17">
        <v>0</v>
      </c>
      <c r="H78" s="17">
        <v>0</v>
      </c>
      <c r="I78" s="17">
        <v>0</v>
      </c>
      <c r="J78" s="17">
        <v>0</v>
      </c>
      <c r="K78" s="17">
        <v>0</v>
      </c>
      <c r="L78" s="17">
        <v>0</v>
      </c>
      <c r="M78" s="17"/>
      <c r="N78" s="17">
        <v>0</v>
      </c>
      <c r="O78" s="17">
        <v>0</v>
      </c>
      <c r="P78" s="17">
        <v>0</v>
      </c>
      <c r="Q78" s="17">
        <v>0</v>
      </c>
      <c r="R78" s="17">
        <v>0</v>
      </c>
    </row>
    <row r="79" spans="2:18" x14ac:dyDescent="0.3">
      <c r="B79" s="18" t="s">
        <v>200</v>
      </c>
      <c r="C79" s="17">
        <v>0</v>
      </c>
      <c r="D79" s="17">
        <v>0</v>
      </c>
      <c r="E79" s="17">
        <v>0</v>
      </c>
      <c r="F79" s="17"/>
      <c r="G79" s="17">
        <v>0</v>
      </c>
      <c r="H79" s="17">
        <v>0</v>
      </c>
      <c r="I79" s="17">
        <v>0</v>
      </c>
      <c r="J79" s="17">
        <v>0</v>
      </c>
      <c r="K79" s="17">
        <v>0</v>
      </c>
      <c r="L79" s="17">
        <v>0</v>
      </c>
      <c r="M79" s="17"/>
      <c r="N79" s="17">
        <v>0</v>
      </c>
      <c r="O79" s="17">
        <v>0</v>
      </c>
      <c r="P79" s="17">
        <v>0</v>
      </c>
      <c r="Q79" s="17">
        <v>0</v>
      </c>
      <c r="R79" s="17">
        <v>0</v>
      </c>
    </row>
    <row r="80" spans="2:18" x14ac:dyDescent="0.3">
      <c r="B80" s="18" t="s">
        <v>201</v>
      </c>
      <c r="C80" s="17">
        <v>4.6315076951536301E-4</v>
      </c>
      <c r="D80" s="17">
        <v>9.36986482426854E-4</v>
      </c>
      <c r="E80" s="17">
        <v>0</v>
      </c>
      <c r="F80" s="17"/>
      <c r="G80" s="17">
        <v>0</v>
      </c>
      <c r="H80" s="17">
        <v>0</v>
      </c>
      <c r="I80" s="17">
        <v>0</v>
      </c>
      <c r="J80" s="17">
        <v>0</v>
      </c>
      <c r="K80" s="17">
        <v>0</v>
      </c>
      <c r="L80" s="17">
        <v>2.2124162954420198E-3</v>
      </c>
      <c r="M80" s="17"/>
      <c r="N80" s="17">
        <v>0</v>
      </c>
      <c r="O80" s="17">
        <v>0</v>
      </c>
      <c r="P80" s="17">
        <v>0</v>
      </c>
      <c r="Q80" s="17">
        <v>0</v>
      </c>
      <c r="R80" s="17">
        <v>0</v>
      </c>
    </row>
    <row r="81" spans="2:18" x14ac:dyDescent="0.3">
      <c r="B81" s="18" t="s">
        <v>202</v>
      </c>
      <c r="C81" s="17">
        <v>0</v>
      </c>
      <c r="D81" s="17">
        <v>0</v>
      </c>
      <c r="E81" s="17">
        <v>0</v>
      </c>
      <c r="F81" s="17"/>
      <c r="G81" s="17">
        <v>0</v>
      </c>
      <c r="H81" s="17">
        <v>0</v>
      </c>
      <c r="I81" s="17">
        <v>0</v>
      </c>
      <c r="J81" s="17">
        <v>0</v>
      </c>
      <c r="K81" s="17">
        <v>0</v>
      </c>
      <c r="L81" s="17">
        <v>0</v>
      </c>
      <c r="M81" s="17"/>
      <c r="N81" s="17">
        <v>0</v>
      </c>
      <c r="O81" s="17">
        <v>0</v>
      </c>
      <c r="P81" s="17">
        <v>0</v>
      </c>
      <c r="Q81" s="17">
        <v>0</v>
      </c>
      <c r="R81" s="17">
        <v>0</v>
      </c>
    </row>
    <row r="82" spans="2:18" x14ac:dyDescent="0.3">
      <c r="B82" s="18" t="s">
        <v>203</v>
      </c>
      <c r="C82" s="17">
        <v>0</v>
      </c>
      <c r="D82" s="17">
        <v>0</v>
      </c>
      <c r="E82" s="17">
        <v>0</v>
      </c>
      <c r="F82" s="17"/>
      <c r="G82" s="17">
        <v>0</v>
      </c>
      <c r="H82" s="17">
        <v>0</v>
      </c>
      <c r="I82" s="17">
        <v>0</v>
      </c>
      <c r="J82" s="17">
        <v>0</v>
      </c>
      <c r="K82" s="17">
        <v>0</v>
      </c>
      <c r="L82" s="17">
        <v>0</v>
      </c>
      <c r="M82" s="17"/>
      <c r="N82" s="17">
        <v>0</v>
      </c>
      <c r="O82" s="17">
        <v>0</v>
      </c>
      <c r="P82" s="17">
        <v>0</v>
      </c>
      <c r="Q82" s="17">
        <v>0</v>
      </c>
      <c r="R82" s="17">
        <v>0</v>
      </c>
    </row>
    <row r="83" spans="2:18" x14ac:dyDescent="0.3">
      <c r="B83" s="18" t="s">
        <v>204</v>
      </c>
      <c r="C83" s="17">
        <v>1.0077438871031201E-3</v>
      </c>
      <c r="D83" s="17">
        <v>2.0387365456651699E-3</v>
      </c>
      <c r="E83" s="17">
        <v>0</v>
      </c>
      <c r="F83" s="17"/>
      <c r="G83" s="17">
        <v>0</v>
      </c>
      <c r="H83" s="17">
        <v>3.1413361322119001E-3</v>
      </c>
      <c r="I83" s="17">
        <v>0</v>
      </c>
      <c r="J83" s="17">
        <v>0</v>
      </c>
      <c r="K83" s="17">
        <v>3.35579548219332E-3</v>
      </c>
      <c r="L83" s="17">
        <v>0</v>
      </c>
      <c r="M83" s="17"/>
      <c r="N83" s="17">
        <v>2.21883925016518E-3</v>
      </c>
      <c r="O83" s="17">
        <v>0</v>
      </c>
      <c r="P83" s="17">
        <v>0</v>
      </c>
      <c r="Q83" s="17">
        <v>0</v>
      </c>
      <c r="R83" s="17">
        <v>3.0744269679253401E-2</v>
      </c>
    </row>
    <row r="84" spans="2:18" x14ac:dyDescent="0.3">
      <c r="B84" s="18" t="s">
        <v>205</v>
      </c>
      <c r="C84" s="17">
        <v>0</v>
      </c>
      <c r="D84" s="17">
        <v>0</v>
      </c>
      <c r="E84" s="17">
        <v>0</v>
      </c>
      <c r="F84" s="17"/>
      <c r="G84" s="17">
        <v>0</v>
      </c>
      <c r="H84" s="17">
        <v>0</v>
      </c>
      <c r="I84" s="17">
        <v>0</v>
      </c>
      <c r="J84" s="17">
        <v>0</v>
      </c>
      <c r="K84" s="17">
        <v>0</v>
      </c>
      <c r="L84" s="17">
        <v>0</v>
      </c>
      <c r="M84" s="17"/>
      <c r="N84" s="17">
        <v>0</v>
      </c>
      <c r="O84" s="17">
        <v>0</v>
      </c>
      <c r="P84" s="17">
        <v>0</v>
      </c>
      <c r="Q84" s="17">
        <v>0</v>
      </c>
      <c r="R84" s="17">
        <v>0</v>
      </c>
    </row>
    <row r="85" spans="2:18" x14ac:dyDescent="0.3">
      <c r="B85" s="18" t="s">
        <v>206</v>
      </c>
      <c r="C85" s="17">
        <v>4.6885122918049902E-4</v>
      </c>
      <c r="D85" s="17">
        <v>0</v>
      </c>
      <c r="E85" s="17">
        <v>9.2712991452673001E-4</v>
      </c>
      <c r="F85" s="17"/>
      <c r="G85" s="17">
        <v>0</v>
      </c>
      <c r="H85" s="17">
        <v>0</v>
      </c>
      <c r="I85" s="17">
        <v>0</v>
      </c>
      <c r="J85" s="17">
        <v>2.74583952465086E-3</v>
      </c>
      <c r="K85" s="17">
        <v>0</v>
      </c>
      <c r="L85" s="17">
        <v>0</v>
      </c>
      <c r="M85" s="17"/>
      <c r="N85" s="17">
        <v>2.20207589770832E-3</v>
      </c>
      <c r="O85" s="17">
        <v>0</v>
      </c>
      <c r="P85" s="17">
        <v>0</v>
      </c>
      <c r="Q85" s="17">
        <v>0</v>
      </c>
      <c r="R85" s="17">
        <v>0</v>
      </c>
    </row>
    <row r="86" spans="2:18" x14ac:dyDescent="0.3">
      <c r="B86" s="18" t="s">
        <v>207</v>
      </c>
      <c r="C86" s="17">
        <v>1.45940182042431E-2</v>
      </c>
      <c r="D86" s="17">
        <v>9.2127669264236503E-3</v>
      </c>
      <c r="E86" s="17">
        <v>1.9853922855505898E-2</v>
      </c>
      <c r="F86" s="17"/>
      <c r="G86" s="17">
        <v>1.0117723419567799E-2</v>
      </c>
      <c r="H86" s="17">
        <v>1.8453559957511901E-2</v>
      </c>
      <c r="I86" s="17">
        <v>2.9692121228689101E-3</v>
      </c>
      <c r="J86" s="17">
        <v>1.45815536035352E-2</v>
      </c>
      <c r="K86" s="17">
        <v>3.9799135114350501E-2</v>
      </c>
      <c r="L86" s="17">
        <v>6.9273246236318201E-3</v>
      </c>
      <c r="M86" s="17"/>
      <c r="N86" s="17">
        <v>2.1835306345081101E-2</v>
      </c>
      <c r="O86" s="17">
        <v>1.6936630567944699E-2</v>
      </c>
      <c r="P86" s="17">
        <v>1.08143194966441E-2</v>
      </c>
      <c r="Q86" s="17">
        <v>8.0060867523179206E-3</v>
      </c>
      <c r="R86" s="17">
        <v>0</v>
      </c>
    </row>
    <row r="87" spans="2:18" x14ac:dyDescent="0.3">
      <c r="B87" s="18" t="s">
        <v>208</v>
      </c>
      <c r="C87" s="17">
        <v>0</v>
      </c>
      <c r="D87" s="17">
        <v>0</v>
      </c>
      <c r="E87" s="17">
        <v>0</v>
      </c>
      <c r="F87" s="17"/>
      <c r="G87" s="17">
        <v>0</v>
      </c>
      <c r="H87" s="17">
        <v>0</v>
      </c>
      <c r="I87" s="17">
        <v>0</v>
      </c>
      <c r="J87" s="17">
        <v>0</v>
      </c>
      <c r="K87" s="17">
        <v>0</v>
      </c>
      <c r="L87" s="17">
        <v>0</v>
      </c>
      <c r="M87" s="17"/>
      <c r="N87" s="17">
        <v>0</v>
      </c>
      <c r="O87" s="17">
        <v>0</v>
      </c>
      <c r="P87" s="17">
        <v>0</v>
      </c>
      <c r="Q87" s="17">
        <v>0</v>
      </c>
      <c r="R87" s="17">
        <v>0</v>
      </c>
    </row>
    <row r="88" spans="2:18" x14ac:dyDescent="0.3">
      <c r="B88" s="18" t="s">
        <v>209</v>
      </c>
      <c r="C88" s="17">
        <v>1.96493219659508E-3</v>
      </c>
      <c r="D88" s="17">
        <v>1.9968977559745998E-3</v>
      </c>
      <c r="E88" s="17">
        <v>1.9336874570763101E-3</v>
      </c>
      <c r="F88" s="17"/>
      <c r="G88" s="17">
        <v>0</v>
      </c>
      <c r="H88" s="17">
        <v>0</v>
      </c>
      <c r="I88" s="17">
        <v>0</v>
      </c>
      <c r="J88" s="17">
        <v>5.5927760924688701E-3</v>
      </c>
      <c r="K88" s="17">
        <v>3.7153292338998798E-3</v>
      </c>
      <c r="L88" s="17">
        <v>2.3260203847293901E-3</v>
      </c>
      <c r="M88" s="17"/>
      <c r="N88" s="17">
        <v>2.4565616037110702E-3</v>
      </c>
      <c r="O88" s="17">
        <v>2.07927407994234E-3</v>
      </c>
      <c r="P88" s="17">
        <v>1.80843299401641E-3</v>
      </c>
      <c r="Q88" s="17">
        <v>3.6839952832888002E-3</v>
      </c>
      <c r="R88" s="17">
        <v>0</v>
      </c>
    </row>
    <row r="89" spans="2:18" x14ac:dyDescent="0.3">
      <c r="B89" s="18" t="s">
        <v>210</v>
      </c>
      <c r="C89" s="17">
        <v>2.41646866845866E-2</v>
      </c>
      <c r="D89" s="17">
        <v>2.7212851650444701E-2</v>
      </c>
      <c r="E89" s="17">
        <v>2.1185257504644998E-2</v>
      </c>
      <c r="F89" s="17"/>
      <c r="G89" s="17">
        <v>4.9304440113151798E-2</v>
      </c>
      <c r="H89" s="17">
        <v>2.1302029080496301E-2</v>
      </c>
      <c r="I89" s="17">
        <v>2.43848687139397E-2</v>
      </c>
      <c r="J89" s="17">
        <v>2.1974442516172199E-2</v>
      </c>
      <c r="K89" s="17">
        <v>1.3485689841324399E-2</v>
      </c>
      <c r="L89" s="17">
        <v>1.86550212196364E-2</v>
      </c>
      <c r="M89" s="17"/>
      <c r="N89" s="17">
        <v>1.81561582361623E-2</v>
      </c>
      <c r="O89" s="17">
        <v>2.3197056331423702E-2</v>
      </c>
      <c r="P89" s="17">
        <v>2.36008342071473E-2</v>
      </c>
      <c r="Q89" s="17">
        <v>3.5994817304170902E-2</v>
      </c>
      <c r="R89" s="17">
        <v>5.4291082289804199E-2</v>
      </c>
    </row>
    <row r="90" spans="2:18" x14ac:dyDescent="0.3">
      <c r="B90" s="18" t="s">
        <v>211</v>
      </c>
      <c r="C90" s="17">
        <v>0</v>
      </c>
      <c r="D90" s="17">
        <v>0</v>
      </c>
      <c r="E90" s="17">
        <v>0</v>
      </c>
      <c r="F90" s="17"/>
      <c r="G90" s="17">
        <v>0</v>
      </c>
      <c r="H90" s="17">
        <v>0</v>
      </c>
      <c r="I90" s="17">
        <v>0</v>
      </c>
      <c r="J90" s="17">
        <v>0</v>
      </c>
      <c r="K90" s="17">
        <v>0</v>
      </c>
      <c r="L90" s="17">
        <v>0</v>
      </c>
      <c r="M90" s="17"/>
      <c r="N90" s="17">
        <v>0</v>
      </c>
      <c r="O90" s="17">
        <v>0</v>
      </c>
      <c r="P90" s="17">
        <v>0</v>
      </c>
      <c r="Q90" s="17">
        <v>0</v>
      </c>
      <c r="R90" s="17">
        <v>0</v>
      </c>
    </row>
    <row r="91" spans="2:18" x14ac:dyDescent="0.3">
      <c r="B91" s="18" t="s">
        <v>212</v>
      </c>
      <c r="C91" s="17">
        <v>0</v>
      </c>
      <c r="D91" s="17">
        <v>0</v>
      </c>
      <c r="E91" s="17">
        <v>0</v>
      </c>
      <c r="F91" s="17"/>
      <c r="G91" s="17">
        <v>0</v>
      </c>
      <c r="H91" s="17">
        <v>0</v>
      </c>
      <c r="I91" s="17">
        <v>0</v>
      </c>
      <c r="J91" s="17">
        <v>0</v>
      </c>
      <c r="K91" s="17">
        <v>0</v>
      </c>
      <c r="L91" s="17">
        <v>0</v>
      </c>
      <c r="M91" s="17"/>
      <c r="N91" s="17">
        <v>0</v>
      </c>
      <c r="O91" s="17">
        <v>0</v>
      </c>
      <c r="P91" s="17">
        <v>0</v>
      </c>
      <c r="Q91" s="17">
        <v>0</v>
      </c>
      <c r="R91" s="17">
        <v>0</v>
      </c>
    </row>
    <row r="92" spans="2:18" x14ac:dyDescent="0.3">
      <c r="B92" s="18" t="s">
        <v>213</v>
      </c>
      <c r="C92" s="17">
        <v>0</v>
      </c>
      <c r="D92" s="17">
        <v>0</v>
      </c>
      <c r="E92" s="17">
        <v>0</v>
      </c>
      <c r="F92" s="17"/>
      <c r="G92" s="17">
        <v>0</v>
      </c>
      <c r="H92" s="17">
        <v>0</v>
      </c>
      <c r="I92" s="17">
        <v>0</v>
      </c>
      <c r="J92" s="17">
        <v>0</v>
      </c>
      <c r="K92" s="17">
        <v>0</v>
      </c>
      <c r="L92" s="17">
        <v>0</v>
      </c>
      <c r="M92" s="17"/>
      <c r="N92" s="17">
        <v>0</v>
      </c>
      <c r="O92" s="17">
        <v>0</v>
      </c>
      <c r="P92" s="17">
        <v>0</v>
      </c>
      <c r="Q92" s="17">
        <v>0</v>
      </c>
      <c r="R92" s="17">
        <v>0</v>
      </c>
    </row>
    <row r="93" spans="2:18" x14ac:dyDescent="0.3">
      <c r="B93" s="18" t="s">
        <v>214</v>
      </c>
      <c r="C93" s="17">
        <v>6.3083096975409302E-3</v>
      </c>
      <c r="D93" s="17">
        <v>4.9548025095790104E-3</v>
      </c>
      <c r="E93" s="17">
        <v>7.6312954467519399E-3</v>
      </c>
      <c r="F93" s="17"/>
      <c r="G93" s="17">
        <v>3.2510814249717699E-3</v>
      </c>
      <c r="H93" s="17">
        <v>5.8944175781276897E-3</v>
      </c>
      <c r="I93" s="17">
        <v>6.1134573215118997E-3</v>
      </c>
      <c r="J93" s="17">
        <v>0</v>
      </c>
      <c r="K93" s="17">
        <v>1.36971642025278E-2</v>
      </c>
      <c r="L93" s="17">
        <v>9.0024572798355195E-3</v>
      </c>
      <c r="M93" s="17"/>
      <c r="N93" s="17">
        <v>8.9335450470618E-3</v>
      </c>
      <c r="O93" s="17">
        <v>4.0526220290418103E-3</v>
      </c>
      <c r="P93" s="17">
        <v>7.2235590183118798E-3</v>
      </c>
      <c r="Q93" s="17">
        <v>0</v>
      </c>
      <c r="R93" s="17">
        <v>0</v>
      </c>
    </row>
    <row r="94" spans="2:18" x14ac:dyDescent="0.3">
      <c r="B94" s="18" t="s">
        <v>215</v>
      </c>
      <c r="C94" s="17">
        <v>5.0155173087872099E-3</v>
      </c>
      <c r="D94" s="17">
        <v>7.1199053910049699E-3</v>
      </c>
      <c r="E94" s="17">
        <v>2.9585829471930301E-3</v>
      </c>
      <c r="F94" s="17"/>
      <c r="G94" s="17">
        <v>3.4652387188353799E-3</v>
      </c>
      <c r="H94" s="17">
        <v>6.4041144190318099E-3</v>
      </c>
      <c r="I94" s="17">
        <v>6.2103239519749002E-3</v>
      </c>
      <c r="J94" s="17">
        <v>5.43391918841429E-3</v>
      </c>
      <c r="K94" s="17">
        <v>3.54686687984016E-3</v>
      </c>
      <c r="L94" s="17">
        <v>4.5852568081138799E-3</v>
      </c>
      <c r="M94" s="17"/>
      <c r="N94" s="17">
        <v>6.7133747279329798E-3</v>
      </c>
      <c r="O94" s="17">
        <v>4.3398892374450597E-3</v>
      </c>
      <c r="P94" s="17">
        <v>0</v>
      </c>
      <c r="Q94" s="17">
        <v>1.27990395724578E-2</v>
      </c>
      <c r="R94" s="17">
        <v>0</v>
      </c>
    </row>
    <row r="95" spans="2:18" x14ac:dyDescent="0.3">
      <c r="B95" s="18" t="s">
        <v>216</v>
      </c>
      <c r="C95" s="17">
        <v>1.7146972196074101E-2</v>
      </c>
      <c r="D95" s="17">
        <v>1.5334517769127099E-2</v>
      </c>
      <c r="E95" s="17">
        <v>1.8918555974329399E-2</v>
      </c>
      <c r="F95" s="17"/>
      <c r="G95" s="17">
        <v>1.7207662943508398E-2</v>
      </c>
      <c r="H95" s="17">
        <v>1.24727951364942E-2</v>
      </c>
      <c r="I95" s="17">
        <v>1.22182632482779E-2</v>
      </c>
      <c r="J95" s="17">
        <v>2.0661623885321102E-2</v>
      </c>
      <c r="K95" s="17">
        <v>2.1881190891605999E-2</v>
      </c>
      <c r="L95" s="17">
        <v>1.8869731505279101E-2</v>
      </c>
      <c r="M95" s="17"/>
      <c r="N95" s="17">
        <v>2.6223729002975399E-2</v>
      </c>
      <c r="O95" s="17">
        <v>1.0975296251455101E-2</v>
      </c>
      <c r="P95" s="17">
        <v>9.0774092882973702E-3</v>
      </c>
      <c r="Q95" s="17">
        <v>1.9523427989626901E-2</v>
      </c>
      <c r="R95" s="17">
        <v>3.28158729884881E-2</v>
      </c>
    </row>
    <row r="96" spans="2:18" x14ac:dyDescent="0.3">
      <c r="B96" s="18" t="s">
        <v>217</v>
      </c>
      <c r="C96" s="17">
        <v>0</v>
      </c>
      <c r="D96" s="17">
        <v>0</v>
      </c>
      <c r="E96" s="17">
        <v>0</v>
      </c>
      <c r="F96" s="17"/>
      <c r="G96" s="17">
        <v>0</v>
      </c>
      <c r="H96" s="17">
        <v>0</v>
      </c>
      <c r="I96" s="17">
        <v>0</v>
      </c>
      <c r="J96" s="17">
        <v>0</v>
      </c>
      <c r="K96" s="17">
        <v>0</v>
      </c>
      <c r="L96" s="17">
        <v>0</v>
      </c>
      <c r="M96" s="17"/>
      <c r="N96" s="17">
        <v>0</v>
      </c>
      <c r="O96" s="17">
        <v>0</v>
      </c>
      <c r="P96" s="17">
        <v>0</v>
      </c>
      <c r="Q96" s="17">
        <v>0</v>
      </c>
      <c r="R96" s="17">
        <v>0</v>
      </c>
    </row>
    <row r="97" spans="2:18" x14ac:dyDescent="0.3">
      <c r="B97" s="18" t="s">
        <v>218</v>
      </c>
      <c r="C97" s="17">
        <v>6.4698710249780703E-2</v>
      </c>
      <c r="D97" s="17">
        <v>7.9657191491462095E-2</v>
      </c>
      <c r="E97" s="17">
        <v>5.0077541120724399E-2</v>
      </c>
      <c r="F97" s="17"/>
      <c r="G97" s="17">
        <v>4.4687571828702401E-2</v>
      </c>
      <c r="H97" s="17">
        <v>8.4092163538367806E-2</v>
      </c>
      <c r="I97" s="17">
        <v>7.8493985676010306E-2</v>
      </c>
      <c r="J97" s="17">
        <v>6.9189203563033097E-2</v>
      </c>
      <c r="K97" s="17">
        <v>7.6425619145273002E-2</v>
      </c>
      <c r="L97" s="17">
        <v>3.9380199975064901E-2</v>
      </c>
      <c r="M97" s="17"/>
      <c r="N97" s="17">
        <v>7.2768393466849796E-2</v>
      </c>
      <c r="O97" s="17">
        <v>5.1128130459178897E-2</v>
      </c>
      <c r="P97" s="17">
        <v>7.2597417562888802E-2</v>
      </c>
      <c r="Q97" s="17">
        <v>7.0401222588575299E-2</v>
      </c>
      <c r="R97" s="17">
        <v>9.2644199032697702E-2</v>
      </c>
    </row>
    <row r="98" spans="2:18" x14ac:dyDescent="0.3">
      <c r="B98" s="18" t="s">
        <v>219</v>
      </c>
      <c r="C98" s="17">
        <v>0</v>
      </c>
      <c r="D98" s="17">
        <v>0</v>
      </c>
      <c r="E98" s="17">
        <v>0</v>
      </c>
      <c r="F98" s="17"/>
      <c r="G98" s="17">
        <v>0</v>
      </c>
      <c r="H98" s="17">
        <v>0</v>
      </c>
      <c r="I98" s="17">
        <v>0</v>
      </c>
      <c r="J98" s="17">
        <v>0</v>
      </c>
      <c r="K98" s="17">
        <v>0</v>
      </c>
      <c r="L98" s="17">
        <v>0</v>
      </c>
      <c r="M98" s="17"/>
      <c r="N98" s="17">
        <v>0</v>
      </c>
      <c r="O98" s="17">
        <v>0</v>
      </c>
      <c r="P98" s="17">
        <v>0</v>
      </c>
      <c r="Q98" s="17">
        <v>0</v>
      </c>
      <c r="R98" s="17">
        <v>0</v>
      </c>
    </row>
    <row r="99" spans="2:18" x14ac:dyDescent="0.3">
      <c r="B99" s="18" t="s">
        <v>220</v>
      </c>
      <c r="C99" s="17">
        <v>0</v>
      </c>
      <c r="D99" s="17">
        <v>0</v>
      </c>
      <c r="E99" s="17">
        <v>0</v>
      </c>
      <c r="F99" s="17"/>
      <c r="G99" s="17">
        <v>0</v>
      </c>
      <c r="H99" s="17">
        <v>0</v>
      </c>
      <c r="I99" s="17">
        <v>0</v>
      </c>
      <c r="J99" s="17">
        <v>0</v>
      </c>
      <c r="K99" s="17">
        <v>0</v>
      </c>
      <c r="L99" s="17">
        <v>0</v>
      </c>
      <c r="M99" s="17"/>
      <c r="N99" s="17">
        <v>0</v>
      </c>
      <c r="O99" s="17">
        <v>0</v>
      </c>
      <c r="P99" s="17">
        <v>0</v>
      </c>
      <c r="Q99" s="17">
        <v>0</v>
      </c>
      <c r="R99" s="17">
        <v>0</v>
      </c>
    </row>
    <row r="100" spans="2:18" x14ac:dyDescent="0.3">
      <c r="B100" s="18" t="s">
        <v>221</v>
      </c>
      <c r="C100" s="17">
        <v>4.7656510829600202E-4</v>
      </c>
      <c r="D100" s="17">
        <v>0</v>
      </c>
      <c r="E100" s="17">
        <v>9.4238372562908403E-4</v>
      </c>
      <c r="F100" s="17"/>
      <c r="G100" s="17">
        <v>0</v>
      </c>
      <c r="H100" s="17">
        <v>2.7965354509729302E-3</v>
      </c>
      <c r="I100" s="17">
        <v>0</v>
      </c>
      <c r="J100" s="17">
        <v>0</v>
      </c>
      <c r="K100" s="17">
        <v>0</v>
      </c>
      <c r="L100" s="17">
        <v>0</v>
      </c>
      <c r="M100" s="17"/>
      <c r="N100" s="17">
        <v>2.2383060411330898E-3</v>
      </c>
      <c r="O100" s="17">
        <v>0</v>
      </c>
      <c r="P100" s="17">
        <v>0</v>
      </c>
      <c r="Q100" s="17">
        <v>0</v>
      </c>
      <c r="R100" s="17">
        <v>0</v>
      </c>
    </row>
    <row r="101" spans="2:18" x14ac:dyDescent="0.3">
      <c r="B101" s="18" t="s">
        <v>222</v>
      </c>
      <c r="C101" s="17">
        <v>0</v>
      </c>
      <c r="D101" s="17">
        <v>0</v>
      </c>
      <c r="E101" s="17">
        <v>0</v>
      </c>
      <c r="F101" s="17"/>
      <c r="G101" s="17">
        <v>0</v>
      </c>
      <c r="H101" s="17">
        <v>0</v>
      </c>
      <c r="I101" s="17">
        <v>0</v>
      </c>
      <c r="J101" s="17">
        <v>0</v>
      </c>
      <c r="K101" s="17">
        <v>0</v>
      </c>
      <c r="L101" s="17">
        <v>0</v>
      </c>
      <c r="M101" s="17"/>
      <c r="N101" s="17">
        <v>0</v>
      </c>
      <c r="O101" s="17">
        <v>0</v>
      </c>
      <c r="P101" s="17">
        <v>0</v>
      </c>
      <c r="Q101" s="17">
        <v>0</v>
      </c>
      <c r="R101" s="17">
        <v>0</v>
      </c>
    </row>
    <row r="102" spans="2:18" x14ac:dyDescent="0.3">
      <c r="B102" s="18" t="s">
        <v>223</v>
      </c>
      <c r="C102" s="17">
        <v>0</v>
      </c>
      <c r="D102" s="17">
        <v>0</v>
      </c>
      <c r="E102" s="17">
        <v>0</v>
      </c>
      <c r="F102" s="17"/>
      <c r="G102" s="17">
        <v>0</v>
      </c>
      <c r="H102" s="17">
        <v>0</v>
      </c>
      <c r="I102" s="17">
        <v>0</v>
      </c>
      <c r="J102" s="17">
        <v>0</v>
      </c>
      <c r="K102" s="17">
        <v>0</v>
      </c>
      <c r="L102" s="17">
        <v>0</v>
      </c>
      <c r="M102" s="17"/>
      <c r="N102" s="17">
        <v>0</v>
      </c>
      <c r="O102" s="17">
        <v>0</v>
      </c>
      <c r="P102" s="17">
        <v>0</v>
      </c>
      <c r="Q102" s="17">
        <v>0</v>
      </c>
      <c r="R102" s="17">
        <v>0</v>
      </c>
    </row>
    <row r="103" spans="2:18" x14ac:dyDescent="0.3">
      <c r="B103" s="18" t="s">
        <v>224</v>
      </c>
      <c r="C103" s="17">
        <v>0</v>
      </c>
      <c r="D103" s="17">
        <v>0</v>
      </c>
      <c r="E103" s="17">
        <v>0</v>
      </c>
      <c r="F103" s="17"/>
      <c r="G103" s="17">
        <v>0</v>
      </c>
      <c r="H103" s="17">
        <v>0</v>
      </c>
      <c r="I103" s="17">
        <v>0</v>
      </c>
      <c r="J103" s="17">
        <v>0</v>
      </c>
      <c r="K103" s="17">
        <v>0</v>
      </c>
      <c r="L103" s="17">
        <v>0</v>
      </c>
      <c r="M103" s="17"/>
      <c r="N103" s="17">
        <v>0</v>
      </c>
      <c r="O103" s="17">
        <v>0</v>
      </c>
      <c r="P103" s="17">
        <v>0</v>
      </c>
      <c r="Q103" s="17">
        <v>0</v>
      </c>
      <c r="R103" s="17">
        <v>0</v>
      </c>
    </row>
    <row r="104" spans="2:18" x14ac:dyDescent="0.3">
      <c r="B104" s="18" t="s">
        <v>225</v>
      </c>
      <c r="C104" s="17">
        <v>4.7179617171551601E-4</v>
      </c>
      <c r="D104" s="17">
        <v>9.5447673728525097E-4</v>
      </c>
      <c r="E104" s="17">
        <v>0</v>
      </c>
      <c r="F104" s="17"/>
      <c r="G104" s="17">
        <v>3.40721491191625E-3</v>
      </c>
      <c r="H104" s="17">
        <v>0</v>
      </c>
      <c r="I104" s="17">
        <v>0</v>
      </c>
      <c r="J104" s="17">
        <v>0</v>
      </c>
      <c r="K104" s="17">
        <v>0</v>
      </c>
      <c r="L104" s="17">
        <v>0</v>
      </c>
      <c r="M104" s="17"/>
      <c r="N104" s="17">
        <v>2.21590754956905E-3</v>
      </c>
      <c r="O104" s="17">
        <v>0</v>
      </c>
      <c r="P104" s="17">
        <v>0</v>
      </c>
      <c r="Q104" s="17">
        <v>0</v>
      </c>
      <c r="R104" s="17">
        <v>0</v>
      </c>
    </row>
    <row r="105" spans="2:18" x14ac:dyDescent="0.3">
      <c r="B105" s="18" t="s">
        <v>226</v>
      </c>
      <c r="C105" s="17">
        <v>4.7983071332222799E-4</v>
      </c>
      <c r="D105" s="17">
        <v>9.7073117833014705E-4</v>
      </c>
      <c r="E105" s="17">
        <v>0</v>
      </c>
      <c r="F105" s="17"/>
      <c r="G105" s="17">
        <v>3.4652387188353799E-3</v>
      </c>
      <c r="H105" s="17">
        <v>0</v>
      </c>
      <c r="I105" s="17">
        <v>0</v>
      </c>
      <c r="J105" s="17">
        <v>0</v>
      </c>
      <c r="K105" s="17">
        <v>0</v>
      </c>
      <c r="L105" s="17">
        <v>0</v>
      </c>
      <c r="M105" s="17"/>
      <c r="N105" s="17">
        <v>2.2536437637882198E-3</v>
      </c>
      <c r="O105" s="17">
        <v>0</v>
      </c>
      <c r="P105" s="17">
        <v>0</v>
      </c>
      <c r="Q105" s="17">
        <v>0</v>
      </c>
      <c r="R105" s="17">
        <v>0</v>
      </c>
    </row>
    <row r="106" spans="2:18" x14ac:dyDescent="0.3">
      <c r="B106" s="18" t="s">
        <v>227</v>
      </c>
      <c r="C106" s="17">
        <v>9.4850505329679795E-4</v>
      </c>
      <c r="D106" s="17">
        <v>9.52757146304707E-4</v>
      </c>
      <c r="E106" s="17">
        <v>9.4434884452020802E-4</v>
      </c>
      <c r="F106" s="17"/>
      <c r="G106" s="17">
        <v>0</v>
      </c>
      <c r="H106" s="17">
        <v>2.8023669657741201E-3</v>
      </c>
      <c r="I106" s="17">
        <v>0</v>
      </c>
      <c r="J106" s="17">
        <v>2.7581086644752699E-3</v>
      </c>
      <c r="K106" s="17">
        <v>0</v>
      </c>
      <c r="L106" s="17">
        <v>0</v>
      </c>
      <c r="M106" s="17"/>
      <c r="N106" s="17">
        <v>0</v>
      </c>
      <c r="O106" s="17">
        <v>4.0502546647408098E-3</v>
      </c>
      <c r="P106" s="17">
        <v>0</v>
      </c>
      <c r="Q106" s="17">
        <v>0</v>
      </c>
      <c r="R106" s="17">
        <v>0</v>
      </c>
    </row>
    <row r="107" spans="2:18" x14ac:dyDescent="0.3">
      <c r="B107" s="18" t="s">
        <v>228</v>
      </c>
      <c r="C107" s="17">
        <v>4.8173470510608901E-4</v>
      </c>
      <c r="D107" s="17">
        <v>0</v>
      </c>
      <c r="E107" s="17">
        <v>9.5260634540775301E-4</v>
      </c>
      <c r="F107" s="17"/>
      <c r="G107" s="17">
        <v>0</v>
      </c>
      <c r="H107" s="17">
        <v>0</v>
      </c>
      <c r="I107" s="17">
        <v>2.82959188891261E-3</v>
      </c>
      <c r="J107" s="17">
        <v>0</v>
      </c>
      <c r="K107" s="17">
        <v>0</v>
      </c>
      <c r="L107" s="17">
        <v>0</v>
      </c>
      <c r="M107" s="17"/>
      <c r="N107" s="17">
        <v>2.26258633267943E-3</v>
      </c>
      <c r="O107" s="17">
        <v>0</v>
      </c>
      <c r="P107" s="17">
        <v>0</v>
      </c>
      <c r="Q107" s="17">
        <v>0</v>
      </c>
      <c r="R107" s="17">
        <v>0</v>
      </c>
    </row>
    <row r="108" spans="2:18" x14ac:dyDescent="0.3">
      <c r="B108" s="18" t="s">
        <v>229</v>
      </c>
      <c r="C108" s="17">
        <v>0</v>
      </c>
      <c r="D108" s="17">
        <v>0</v>
      </c>
      <c r="E108" s="17">
        <v>0</v>
      </c>
      <c r="F108" s="17"/>
      <c r="G108" s="17">
        <v>0</v>
      </c>
      <c r="H108" s="17">
        <v>0</v>
      </c>
      <c r="I108" s="17">
        <v>0</v>
      </c>
      <c r="J108" s="17">
        <v>0</v>
      </c>
      <c r="K108" s="17">
        <v>0</v>
      </c>
      <c r="L108" s="17">
        <v>0</v>
      </c>
      <c r="M108" s="17"/>
      <c r="N108" s="17">
        <v>0</v>
      </c>
      <c r="O108" s="17">
        <v>0</v>
      </c>
      <c r="P108" s="17">
        <v>0</v>
      </c>
      <c r="Q108" s="17">
        <v>0</v>
      </c>
      <c r="R108" s="17">
        <v>0</v>
      </c>
    </row>
    <row r="109" spans="2:18" x14ac:dyDescent="0.3">
      <c r="B109" s="18" t="s">
        <v>230</v>
      </c>
      <c r="C109" s="17">
        <v>0</v>
      </c>
      <c r="D109" s="17">
        <v>0</v>
      </c>
      <c r="E109" s="17">
        <v>0</v>
      </c>
      <c r="F109" s="17"/>
      <c r="G109" s="17">
        <v>0</v>
      </c>
      <c r="H109" s="17">
        <v>0</v>
      </c>
      <c r="I109" s="17">
        <v>0</v>
      </c>
      <c r="J109" s="17">
        <v>0</v>
      </c>
      <c r="K109" s="17">
        <v>0</v>
      </c>
      <c r="L109" s="17">
        <v>0</v>
      </c>
      <c r="M109" s="17"/>
      <c r="N109" s="17">
        <v>0</v>
      </c>
      <c r="O109" s="17">
        <v>0</v>
      </c>
      <c r="P109" s="17">
        <v>0</v>
      </c>
      <c r="Q109" s="17">
        <v>0</v>
      </c>
      <c r="R109" s="17">
        <v>0</v>
      </c>
    </row>
    <row r="110" spans="2:18" x14ac:dyDescent="0.3">
      <c r="B110" s="18" t="s">
        <v>231</v>
      </c>
      <c r="C110" s="17">
        <v>0</v>
      </c>
      <c r="D110" s="17">
        <v>0</v>
      </c>
      <c r="E110" s="17">
        <v>0</v>
      </c>
      <c r="F110" s="17"/>
      <c r="G110" s="17">
        <v>0</v>
      </c>
      <c r="H110" s="17">
        <v>0</v>
      </c>
      <c r="I110" s="17">
        <v>0</v>
      </c>
      <c r="J110" s="17">
        <v>0</v>
      </c>
      <c r="K110" s="17">
        <v>0</v>
      </c>
      <c r="L110" s="17">
        <v>0</v>
      </c>
      <c r="M110" s="17"/>
      <c r="N110" s="17">
        <v>0</v>
      </c>
      <c r="O110" s="17">
        <v>0</v>
      </c>
      <c r="P110" s="17">
        <v>0</v>
      </c>
      <c r="Q110" s="17">
        <v>0</v>
      </c>
      <c r="R110" s="17">
        <v>0</v>
      </c>
    </row>
    <row r="111" spans="2:18" x14ac:dyDescent="0.3">
      <c r="B111" s="18" t="s">
        <v>232</v>
      </c>
      <c r="C111" s="17">
        <v>0</v>
      </c>
      <c r="D111" s="17">
        <v>0</v>
      </c>
      <c r="E111" s="17">
        <v>0</v>
      </c>
      <c r="F111" s="17"/>
      <c r="G111" s="17">
        <v>0</v>
      </c>
      <c r="H111" s="17">
        <v>0</v>
      </c>
      <c r="I111" s="17">
        <v>0</v>
      </c>
      <c r="J111" s="17">
        <v>0</v>
      </c>
      <c r="K111" s="17">
        <v>0</v>
      </c>
      <c r="L111" s="17">
        <v>0</v>
      </c>
      <c r="M111" s="17"/>
      <c r="N111" s="17">
        <v>0</v>
      </c>
      <c r="O111" s="17">
        <v>0</v>
      </c>
      <c r="P111" s="17">
        <v>0</v>
      </c>
      <c r="Q111" s="17">
        <v>0</v>
      </c>
      <c r="R111" s="17">
        <v>0</v>
      </c>
    </row>
    <row r="112" spans="2:18" x14ac:dyDescent="0.3">
      <c r="B112" s="18" t="s">
        <v>233</v>
      </c>
      <c r="C112" s="17">
        <v>0</v>
      </c>
      <c r="D112" s="17">
        <v>0</v>
      </c>
      <c r="E112" s="17">
        <v>0</v>
      </c>
      <c r="F112" s="17"/>
      <c r="G112" s="17">
        <v>0</v>
      </c>
      <c r="H112" s="17">
        <v>0</v>
      </c>
      <c r="I112" s="17">
        <v>0</v>
      </c>
      <c r="J112" s="17">
        <v>0</v>
      </c>
      <c r="K112" s="17">
        <v>0</v>
      </c>
      <c r="L112" s="17">
        <v>0</v>
      </c>
      <c r="M112" s="17"/>
      <c r="N112" s="17">
        <v>0</v>
      </c>
      <c r="O112" s="17">
        <v>0</v>
      </c>
      <c r="P112" s="17">
        <v>0</v>
      </c>
      <c r="Q112" s="17">
        <v>0</v>
      </c>
      <c r="R112" s="17">
        <v>0</v>
      </c>
    </row>
    <row r="113" spans="2:18" x14ac:dyDescent="0.3">
      <c r="B113" s="18" t="s">
        <v>234</v>
      </c>
      <c r="C113" s="17">
        <v>9.4417070115365698E-4</v>
      </c>
      <c r="D113" s="17">
        <v>9.1503785102628997E-4</v>
      </c>
      <c r="E113" s="17">
        <v>9.7264660870346705E-4</v>
      </c>
      <c r="F113" s="17"/>
      <c r="G113" s="17">
        <v>3.2664291220466102E-3</v>
      </c>
      <c r="H113" s="17">
        <v>0</v>
      </c>
      <c r="I113" s="17">
        <v>0</v>
      </c>
      <c r="J113" s="17">
        <v>2.88064429790179E-3</v>
      </c>
      <c r="K113" s="17">
        <v>0</v>
      </c>
      <c r="L113" s="17">
        <v>0</v>
      </c>
      <c r="M113" s="17"/>
      <c r="N113" s="17">
        <v>2.3101850349710501E-3</v>
      </c>
      <c r="O113" s="17">
        <v>1.9313936783215001E-3</v>
      </c>
      <c r="P113" s="17">
        <v>0</v>
      </c>
      <c r="Q113" s="17">
        <v>0</v>
      </c>
      <c r="R113" s="17">
        <v>0</v>
      </c>
    </row>
    <row r="114" spans="2:18" x14ac:dyDescent="0.3">
      <c r="B114" s="18" t="s">
        <v>235</v>
      </c>
      <c r="C114" s="17">
        <v>0</v>
      </c>
      <c r="D114" s="17">
        <v>0</v>
      </c>
      <c r="E114" s="17">
        <v>0</v>
      </c>
      <c r="F114" s="17"/>
      <c r="G114" s="17">
        <v>0</v>
      </c>
      <c r="H114" s="17">
        <v>0</v>
      </c>
      <c r="I114" s="17">
        <v>0</v>
      </c>
      <c r="J114" s="17">
        <v>0</v>
      </c>
      <c r="K114" s="17">
        <v>0</v>
      </c>
      <c r="L114" s="17">
        <v>0</v>
      </c>
      <c r="M114" s="17"/>
      <c r="N114" s="17">
        <v>0</v>
      </c>
      <c r="O114" s="17">
        <v>0</v>
      </c>
      <c r="P114" s="17">
        <v>0</v>
      </c>
      <c r="Q114" s="17">
        <v>0</v>
      </c>
      <c r="R114" s="17">
        <v>0</v>
      </c>
    </row>
    <row r="115" spans="2:18" x14ac:dyDescent="0.3">
      <c r="B115" s="18" t="s">
        <v>236</v>
      </c>
      <c r="C115" s="17">
        <v>0</v>
      </c>
      <c r="D115" s="17">
        <v>0</v>
      </c>
      <c r="E115" s="17">
        <v>0</v>
      </c>
      <c r="F115" s="17"/>
      <c r="G115" s="17">
        <v>0</v>
      </c>
      <c r="H115" s="17">
        <v>0</v>
      </c>
      <c r="I115" s="17">
        <v>0</v>
      </c>
      <c r="J115" s="17">
        <v>0</v>
      </c>
      <c r="K115" s="17">
        <v>0</v>
      </c>
      <c r="L115" s="17">
        <v>0</v>
      </c>
      <c r="M115" s="17"/>
      <c r="N115" s="17">
        <v>0</v>
      </c>
      <c r="O115" s="17">
        <v>0</v>
      </c>
      <c r="P115" s="17">
        <v>0</v>
      </c>
      <c r="Q115" s="17">
        <v>0</v>
      </c>
      <c r="R115" s="17">
        <v>0</v>
      </c>
    </row>
    <row r="116" spans="2:18" x14ac:dyDescent="0.3">
      <c r="B116" s="18" t="s">
        <v>237</v>
      </c>
      <c r="C116" s="17">
        <v>0</v>
      </c>
      <c r="D116" s="17">
        <v>0</v>
      </c>
      <c r="E116" s="17">
        <v>0</v>
      </c>
      <c r="F116" s="17"/>
      <c r="G116" s="17">
        <v>0</v>
      </c>
      <c r="H116" s="17">
        <v>0</v>
      </c>
      <c r="I116" s="17">
        <v>0</v>
      </c>
      <c r="J116" s="17">
        <v>0</v>
      </c>
      <c r="K116" s="17">
        <v>0</v>
      </c>
      <c r="L116" s="17">
        <v>0</v>
      </c>
      <c r="M116" s="17"/>
      <c r="N116" s="17">
        <v>0</v>
      </c>
      <c r="O116" s="17">
        <v>0</v>
      </c>
      <c r="P116" s="17">
        <v>0</v>
      </c>
      <c r="Q116" s="17">
        <v>0</v>
      </c>
      <c r="R116" s="17">
        <v>0</v>
      </c>
    </row>
    <row r="117" spans="2:18" x14ac:dyDescent="0.3">
      <c r="B117" s="18" t="s">
        <v>238</v>
      </c>
      <c r="C117" s="17">
        <v>0</v>
      </c>
      <c r="D117" s="17">
        <v>0</v>
      </c>
      <c r="E117" s="17">
        <v>0</v>
      </c>
      <c r="F117" s="17"/>
      <c r="G117" s="17">
        <v>0</v>
      </c>
      <c r="H117" s="17">
        <v>0</v>
      </c>
      <c r="I117" s="17">
        <v>0</v>
      </c>
      <c r="J117" s="17">
        <v>0</v>
      </c>
      <c r="K117" s="17">
        <v>0</v>
      </c>
      <c r="L117" s="17">
        <v>0</v>
      </c>
      <c r="M117" s="17"/>
      <c r="N117" s="17">
        <v>0</v>
      </c>
      <c r="O117" s="17">
        <v>0</v>
      </c>
      <c r="P117" s="17">
        <v>0</v>
      </c>
      <c r="Q117" s="17">
        <v>0</v>
      </c>
      <c r="R117" s="17">
        <v>0</v>
      </c>
    </row>
    <row r="118" spans="2:18" x14ac:dyDescent="0.3">
      <c r="B118" s="18" t="s">
        <v>239</v>
      </c>
      <c r="C118" s="17">
        <v>5.0081748043778404E-4</v>
      </c>
      <c r="D118" s="17">
        <v>1.0131888797773299E-3</v>
      </c>
      <c r="E118" s="17">
        <v>0</v>
      </c>
      <c r="F118" s="17"/>
      <c r="G118" s="17">
        <v>0</v>
      </c>
      <c r="H118" s="17">
        <v>0</v>
      </c>
      <c r="I118" s="17">
        <v>0</v>
      </c>
      <c r="J118" s="17">
        <v>2.93305071381761E-3</v>
      </c>
      <c r="K118" s="17">
        <v>0</v>
      </c>
      <c r="L118" s="17">
        <v>0</v>
      </c>
      <c r="M118" s="17"/>
      <c r="N118" s="17">
        <v>0</v>
      </c>
      <c r="O118" s="17">
        <v>0</v>
      </c>
      <c r="P118" s="17">
        <v>1.84483164536912E-3</v>
      </c>
      <c r="Q118" s="17">
        <v>0</v>
      </c>
      <c r="R118" s="17">
        <v>0</v>
      </c>
    </row>
    <row r="119" spans="2:18" x14ac:dyDescent="0.3">
      <c r="B119" s="18" t="s">
        <v>240</v>
      </c>
      <c r="C119" s="17">
        <v>9.7611314112463598E-4</v>
      </c>
      <c r="D119" s="17">
        <v>1.0207267813598601E-3</v>
      </c>
      <c r="E119" s="17">
        <v>9.3250553358728105E-4</v>
      </c>
      <c r="F119" s="17"/>
      <c r="G119" s="17">
        <v>3.6437090340549999E-3</v>
      </c>
      <c r="H119" s="17">
        <v>0</v>
      </c>
      <c r="I119" s="17">
        <v>2.7698850704959998E-3</v>
      </c>
      <c r="J119" s="17">
        <v>0</v>
      </c>
      <c r="K119" s="17">
        <v>0</v>
      </c>
      <c r="L119" s="17">
        <v>0</v>
      </c>
      <c r="M119" s="17"/>
      <c r="N119" s="17">
        <v>0</v>
      </c>
      <c r="O119" s="17">
        <v>0</v>
      </c>
      <c r="P119" s="17">
        <v>1.7370932916914599E-3</v>
      </c>
      <c r="Q119" s="17">
        <v>4.0056504811824996E-3</v>
      </c>
      <c r="R119" s="17">
        <v>0</v>
      </c>
    </row>
    <row r="120" spans="2:18" x14ac:dyDescent="0.3">
      <c r="B120" s="18" t="s">
        <v>241</v>
      </c>
      <c r="C120" s="17">
        <v>0</v>
      </c>
      <c r="D120" s="17">
        <v>0</v>
      </c>
      <c r="E120" s="17">
        <v>0</v>
      </c>
      <c r="F120" s="17"/>
      <c r="G120" s="17">
        <v>0</v>
      </c>
      <c r="H120" s="17">
        <v>0</v>
      </c>
      <c r="I120" s="17">
        <v>0</v>
      </c>
      <c r="J120" s="17">
        <v>0</v>
      </c>
      <c r="K120" s="17">
        <v>0</v>
      </c>
      <c r="L120" s="17">
        <v>0</v>
      </c>
      <c r="M120" s="17"/>
      <c r="N120" s="17">
        <v>0</v>
      </c>
      <c r="O120" s="17">
        <v>0</v>
      </c>
      <c r="P120" s="17">
        <v>0</v>
      </c>
      <c r="Q120" s="17">
        <v>0</v>
      </c>
      <c r="R120" s="17">
        <v>0</v>
      </c>
    </row>
    <row r="121" spans="2:18" x14ac:dyDescent="0.3">
      <c r="B121" s="18" t="s">
        <v>242</v>
      </c>
      <c r="C121" s="17">
        <v>0</v>
      </c>
      <c r="D121" s="17">
        <v>0</v>
      </c>
      <c r="E121" s="17">
        <v>0</v>
      </c>
      <c r="F121" s="17"/>
      <c r="G121" s="17">
        <v>0</v>
      </c>
      <c r="H121" s="17">
        <v>0</v>
      </c>
      <c r="I121" s="17">
        <v>0</v>
      </c>
      <c r="J121" s="17">
        <v>0</v>
      </c>
      <c r="K121" s="17">
        <v>0</v>
      </c>
      <c r="L121" s="17">
        <v>0</v>
      </c>
      <c r="M121" s="17"/>
      <c r="N121" s="17">
        <v>0</v>
      </c>
      <c r="O121" s="17">
        <v>0</v>
      </c>
      <c r="P121" s="17">
        <v>0</v>
      </c>
      <c r="Q121" s="17">
        <v>0</v>
      </c>
      <c r="R121" s="17">
        <v>0</v>
      </c>
    </row>
    <row r="122" spans="2:18" x14ac:dyDescent="0.3">
      <c r="B122" s="18" t="s">
        <v>243</v>
      </c>
      <c r="C122" s="17">
        <v>0</v>
      </c>
      <c r="D122" s="17">
        <v>0</v>
      </c>
      <c r="E122" s="17">
        <v>0</v>
      </c>
      <c r="F122" s="17"/>
      <c r="G122" s="17">
        <v>0</v>
      </c>
      <c r="H122" s="17">
        <v>0</v>
      </c>
      <c r="I122" s="17">
        <v>0</v>
      </c>
      <c r="J122" s="17">
        <v>0</v>
      </c>
      <c r="K122" s="17">
        <v>0</v>
      </c>
      <c r="L122" s="17">
        <v>0</v>
      </c>
      <c r="M122" s="17"/>
      <c r="N122" s="17">
        <v>0</v>
      </c>
      <c r="O122" s="17">
        <v>0</v>
      </c>
      <c r="P122" s="17">
        <v>0</v>
      </c>
      <c r="Q122" s="17">
        <v>0</v>
      </c>
      <c r="R122" s="17">
        <v>0</v>
      </c>
    </row>
    <row r="123" spans="2:18" x14ac:dyDescent="0.3">
      <c r="B123" s="18" t="s">
        <v>244</v>
      </c>
      <c r="C123" s="17">
        <v>0</v>
      </c>
      <c r="D123" s="17">
        <v>0</v>
      </c>
      <c r="E123" s="17">
        <v>0</v>
      </c>
      <c r="F123" s="17"/>
      <c r="G123" s="17">
        <v>0</v>
      </c>
      <c r="H123" s="17">
        <v>0</v>
      </c>
      <c r="I123" s="17">
        <v>0</v>
      </c>
      <c r="J123" s="17">
        <v>0</v>
      </c>
      <c r="K123" s="17">
        <v>0</v>
      </c>
      <c r="L123" s="17">
        <v>0</v>
      </c>
      <c r="M123" s="17"/>
      <c r="N123" s="17">
        <v>0</v>
      </c>
      <c r="O123" s="17">
        <v>0</v>
      </c>
      <c r="P123" s="17">
        <v>0</v>
      </c>
      <c r="Q123" s="17">
        <v>0</v>
      </c>
      <c r="R123" s="17">
        <v>0</v>
      </c>
    </row>
    <row r="124" spans="2:18" x14ac:dyDescent="0.3">
      <c r="B124" s="18" t="s">
        <v>245</v>
      </c>
      <c r="C124" s="17">
        <v>0</v>
      </c>
      <c r="D124" s="17">
        <v>0</v>
      </c>
      <c r="E124" s="17">
        <v>0</v>
      </c>
      <c r="F124" s="17"/>
      <c r="G124" s="17">
        <v>0</v>
      </c>
      <c r="H124" s="17">
        <v>0</v>
      </c>
      <c r="I124" s="17">
        <v>0</v>
      </c>
      <c r="J124" s="17">
        <v>0</v>
      </c>
      <c r="K124" s="17">
        <v>0</v>
      </c>
      <c r="L124" s="17">
        <v>0</v>
      </c>
      <c r="M124" s="17"/>
      <c r="N124" s="17">
        <v>0</v>
      </c>
      <c r="O124" s="17">
        <v>0</v>
      </c>
      <c r="P124" s="17">
        <v>0</v>
      </c>
      <c r="Q124" s="17">
        <v>0</v>
      </c>
      <c r="R124" s="17">
        <v>0</v>
      </c>
    </row>
    <row r="125" spans="2:18" x14ac:dyDescent="0.3">
      <c r="B125" s="18" t="s">
        <v>246</v>
      </c>
      <c r="C125" s="17">
        <v>1.47066676758549E-3</v>
      </c>
      <c r="D125" s="17">
        <v>0</v>
      </c>
      <c r="E125" s="17">
        <v>2.9081701607396502E-3</v>
      </c>
      <c r="F125" s="17"/>
      <c r="G125" s="17">
        <v>3.5086106476552299E-3</v>
      </c>
      <c r="H125" s="17">
        <v>2.9466973730918702E-3</v>
      </c>
      <c r="I125" s="17">
        <v>0</v>
      </c>
      <c r="J125" s="17">
        <v>2.8268031945339802E-3</v>
      </c>
      <c r="K125" s="17">
        <v>0</v>
      </c>
      <c r="L125" s="17">
        <v>0</v>
      </c>
      <c r="M125" s="17"/>
      <c r="N125" s="17">
        <v>0</v>
      </c>
      <c r="O125" s="17">
        <v>0</v>
      </c>
      <c r="P125" s="17">
        <v>1.78964677640773E-3</v>
      </c>
      <c r="Q125" s="17">
        <v>3.9866850408255801E-3</v>
      </c>
      <c r="R125" s="17">
        <v>0</v>
      </c>
    </row>
    <row r="126" spans="2:18" x14ac:dyDescent="0.3">
      <c r="B126" s="18" t="s">
        <v>247</v>
      </c>
      <c r="C126" s="17">
        <v>0</v>
      </c>
      <c r="D126" s="17">
        <v>0</v>
      </c>
      <c r="E126" s="17">
        <v>0</v>
      </c>
      <c r="F126" s="17"/>
      <c r="G126" s="17">
        <v>0</v>
      </c>
      <c r="H126" s="17">
        <v>0</v>
      </c>
      <c r="I126" s="17">
        <v>0</v>
      </c>
      <c r="J126" s="17">
        <v>0</v>
      </c>
      <c r="K126" s="17">
        <v>0</v>
      </c>
      <c r="L126" s="17">
        <v>0</v>
      </c>
      <c r="M126" s="17"/>
      <c r="N126" s="17">
        <v>0</v>
      </c>
      <c r="O126" s="17">
        <v>0</v>
      </c>
      <c r="P126" s="17">
        <v>0</v>
      </c>
      <c r="Q126" s="17">
        <v>0</v>
      </c>
      <c r="R126" s="17">
        <v>0</v>
      </c>
    </row>
    <row r="127" spans="2:18" x14ac:dyDescent="0.3">
      <c r="B127" s="18" t="s">
        <v>248</v>
      </c>
      <c r="C127" s="17">
        <v>0</v>
      </c>
      <c r="D127" s="17">
        <v>0</v>
      </c>
      <c r="E127" s="17">
        <v>0</v>
      </c>
      <c r="F127" s="17"/>
      <c r="G127" s="17">
        <v>0</v>
      </c>
      <c r="H127" s="17">
        <v>0</v>
      </c>
      <c r="I127" s="17">
        <v>0</v>
      </c>
      <c r="J127" s="17">
        <v>0</v>
      </c>
      <c r="K127" s="17">
        <v>0</v>
      </c>
      <c r="L127" s="17">
        <v>0</v>
      </c>
      <c r="M127" s="17"/>
      <c r="N127" s="17">
        <v>0</v>
      </c>
      <c r="O127" s="17">
        <v>0</v>
      </c>
      <c r="P127" s="17">
        <v>0</v>
      </c>
      <c r="Q127" s="17">
        <v>0</v>
      </c>
      <c r="R127" s="17">
        <v>0</v>
      </c>
    </row>
    <row r="128" spans="2:18" x14ac:dyDescent="0.3">
      <c r="B128" s="18" t="s">
        <v>249</v>
      </c>
      <c r="C128" s="17">
        <v>2.01421269263164E-3</v>
      </c>
      <c r="D128" s="17">
        <v>2.1065087495568098E-3</v>
      </c>
      <c r="E128" s="17">
        <v>1.92399790167495E-3</v>
      </c>
      <c r="F128" s="17"/>
      <c r="G128" s="17">
        <v>6.9837169138858802E-3</v>
      </c>
      <c r="H128" s="17">
        <v>3.3530049210561599E-3</v>
      </c>
      <c r="I128" s="17">
        <v>0</v>
      </c>
      <c r="J128" s="17">
        <v>0</v>
      </c>
      <c r="K128" s="17">
        <v>0</v>
      </c>
      <c r="L128" s="17">
        <v>2.2727668246340601E-3</v>
      </c>
      <c r="M128" s="17"/>
      <c r="N128" s="17">
        <v>2.23464040632916E-3</v>
      </c>
      <c r="O128" s="17">
        <v>4.1293737579142396E-3</v>
      </c>
      <c r="P128" s="17">
        <v>0</v>
      </c>
      <c r="Q128" s="17">
        <v>4.53639205798836E-3</v>
      </c>
      <c r="R128" s="17">
        <v>0</v>
      </c>
    </row>
    <row r="129" spans="2:18" x14ac:dyDescent="0.3">
      <c r="B129" s="18" t="s">
        <v>250</v>
      </c>
      <c r="C129" s="17">
        <v>0</v>
      </c>
      <c r="D129" s="17">
        <v>0</v>
      </c>
      <c r="E129" s="17">
        <v>0</v>
      </c>
      <c r="F129" s="17"/>
      <c r="G129" s="17">
        <v>0</v>
      </c>
      <c r="H129" s="17">
        <v>0</v>
      </c>
      <c r="I129" s="17">
        <v>0</v>
      </c>
      <c r="J129" s="17">
        <v>0</v>
      </c>
      <c r="K129" s="17">
        <v>0</v>
      </c>
      <c r="L129" s="17">
        <v>0</v>
      </c>
      <c r="M129" s="17"/>
      <c r="N129" s="17">
        <v>0</v>
      </c>
      <c r="O129" s="17">
        <v>0</v>
      </c>
      <c r="P129" s="17">
        <v>0</v>
      </c>
      <c r="Q129" s="17">
        <v>0</v>
      </c>
      <c r="R129" s="17">
        <v>0</v>
      </c>
    </row>
    <row r="130" spans="2:18" x14ac:dyDescent="0.3">
      <c r="B130" s="18" t="s">
        <v>251</v>
      </c>
      <c r="C130" s="17">
        <v>0</v>
      </c>
      <c r="D130" s="17">
        <v>0</v>
      </c>
      <c r="E130" s="17">
        <v>0</v>
      </c>
      <c r="F130" s="17"/>
      <c r="G130" s="17">
        <v>0</v>
      </c>
      <c r="H130" s="17">
        <v>0</v>
      </c>
      <c r="I130" s="17">
        <v>0</v>
      </c>
      <c r="J130" s="17">
        <v>0</v>
      </c>
      <c r="K130" s="17">
        <v>0</v>
      </c>
      <c r="L130" s="17">
        <v>0</v>
      </c>
      <c r="M130" s="17"/>
      <c r="N130" s="17">
        <v>0</v>
      </c>
      <c r="O130" s="17">
        <v>0</v>
      </c>
      <c r="P130" s="17">
        <v>0</v>
      </c>
      <c r="Q130" s="17">
        <v>0</v>
      </c>
      <c r="R130" s="17">
        <v>0</v>
      </c>
    </row>
    <row r="131" spans="2:18" x14ac:dyDescent="0.3">
      <c r="B131" s="18" t="s">
        <v>252</v>
      </c>
      <c r="C131" s="17">
        <v>0</v>
      </c>
      <c r="D131" s="17">
        <v>0</v>
      </c>
      <c r="E131" s="17">
        <v>0</v>
      </c>
      <c r="F131" s="17"/>
      <c r="G131" s="17">
        <v>0</v>
      </c>
      <c r="H131" s="17">
        <v>0</v>
      </c>
      <c r="I131" s="17">
        <v>0</v>
      </c>
      <c r="J131" s="17">
        <v>0</v>
      </c>
      <c r="K131" s="17">
        <v>0</v>
      </c>
      <c r="L131" s="17">
        <v>0</v>
      </c>
      <c r="M131" s="17"/>
      <c r="N131" s="17">
        <v>0</v>
      </c>
      <c r="O131" s="17">
        <v>0</v>
      </c>
      <c r="P131" s="17">
        <v>0</v>
      </c>
      <c r="Q131" s="17">
        <v>0</v>
      </c>
      <c r="R131" s="17">
        <v>0</v>
      </c>
    </row>
    <row r="132" spans="2:18" x14ac:dyDescent="0.3">
      <c r="B132" s="18" t="s">
        <v>253</v>
      </c>
      <c r="C132" s="17">
        <v>0</v>
      </c>
      <c r="D132" s="17">
        <v>0</v>
      </c>
      <c r="E132" s="17">
        <v>0</v>
      </c>
      <c r="F132" s="17"/>
      <c r="G132" s="17">
        <v>0</v>
      </c>
      <c r="H132" s="17">
        <v>0</v>
      </c>
      <c r="I132" s="17">
        <v>0</v>
      </c>
      <c r="J132" s="17">
        <v>0</v>
      </c>
      <c r="K132" s="17">
        <v>0</v>
      </c>
      <c r="L132" s="17">
        <v>0</v>
      </c>
      <c r="M132" s="17"/>
      <c r="N132" s="17">
        <v>0</v>
      </c>
      <c r="O132" s="17">
        <v>0</v>
      </c>
      <c r="P132" s="17">
        <v>0</v>
      </c>
      <c r="Q132" s="17">
        <v>0</v>
      </c>
      <c r="R132" s="17">
        <v>0</v>
      </c>
    </row>
    <row r="133" spans="2:18" x14ac:dyDescent="0.3">
      <c r="B133" s="18" t="s">
        <v>254</v>
      </c>
      <c r="C133" s="17">
        <v>0</v>
      </c>
      <c r="D133" s="17">
        <v>0</v>
      </c>
      <c r="E133" s="17">
        <v>0</v>
      </c>
      <c r="F133" s="17"/>
      <c r="G133" s="17">
        <v>0</v>
      </c>
      <c r="H133" s="17">
        <v>0</v>
      </c>
      <c r="I133" s="17">
        <v>0</v>
      </c>
      <c r="J133" s="17">
        <v>0</v>
      </c>
      <c r="K133" s="17">
        <v>0</v>
      </c>
      <c r="L133" s="17">
        <v>0</v>
      </c>
      <c r="M133" s="17"/>
      <c r="N133" s="17">
        <v>0</v>
      </c>
      <c r="O133" s="17">
        <v>0</v>
      </c>
      <c r="P133" s="17">
        <v>0</v>
      </c>
      <c r="Q133" s="17">
        <v>0</v>
      </c>
      <c r="R133" s="17">
        <v>0</v>
      </c>
    </row>
    <row r="134" spans="2:18" x14ac:dyDescent="0.3">
      <c r="B134" s="18" t="s">
        <v>255</v>
      </c>
      <c r="C134" s="17">
        <v>4.6325535175830199E-4</v>
      </c>
      <c r="D134" s="17">
        <v>9.3719805963752699E-4</v>
      </c>
      <c r="E134" s="17">
        <v>0</v>
      </c>
      <c r="F134" s="17"/>
      <c r="G134" s="17">
        <v>0</v>
      </c>
      <c r="H134" s="17">
        <v>0</v>
      </c>
      <c r="I134" s="17">
        <v>0</v>
      </c>
      <c r="J134" s="17">
        <v>0</v>
      </c>
      <c r="K134" s="17">
        <v>0</v>
      </c>
      <c r="L134" s="17">
        <v>2.21291587241289E-3</v>
      </c>
      <c r="M134" s="17"/>
      <c r="N134" s="17">
        <v>0</v>
      </c>
      <c r="O134" s="17">
        <v>0</v>
      </c>
      <c r="P134" s="17">
        <v>1.7064662600499701E-3</v>
      </c>
      <c r="Q134" s="17">
        <v>0</v>
      </c>
      <c r="R134" s="17">
        <v>0</v>
      </c>
    </row>
    <row r="135" spans="2:18" x14ac:dyDescent="0.3">
      <c r="B135" s="18" t="s">
        <v>256</v>
      </c>
      <c r="C135" s="17">
        <v>0</v>
      </c>
      <c r="D135" s="17">
        <v>0</v>
      </c>
      <c r="E135" s="17">
        <v>0</v>
      </c>
      <c r="F135" s="17"/>
      <c r="G135" s="17">
        <v>0</v>
      </c>
      <c r="H135" s="17">
        <v>0</v>
      </c>
      <c r="I135" s="17">
        <v>0</v>
      </c>
      <c r="J135" s="17">
        <v>0</v>
      </c>
      <c r="K135" s="17">
        <v>0</v>
      </c>
      <c r="L135" s="17">
        <v>0</v>
      </c>
      <c r="M135" s="17"/>
      <c r="N135" s="17">
        <v>0</v>
      </c>
      <c r="O135" s="17">
        <v>0</v>
      </c>
      <c r="P135" s="17">
        <v>0</v>
      </c>
      <c r="Q135" s="17">
        <v>0</v>
      </c>
      <c r="R135" s="17">
        <v>0</v>
      </c>
    </row>
    <row r="136" spans="2:18" x14ac:dyDescent="0.3">
      <c r="B136" s="18" t="s">
        <v>257</v>
      </c>
      <c r="C136" s="17">
        <v>0</v>
      </c>
      <c r="D136" s="17">
        <v>0</v>
      </c>
      <c r="E136" s="17">
        <v>0</v>
      </c>
      <c r="F136" s="17"/>
      <c r="G136" s="17">
        <v>0</v>
      </c>
      <c r="H136" s="17">
        <v>0</v>
      </c>
      <c r="I136" s="17">
        <v>0</v>
      </c>
      <c r="J136" s="17">
        <v>0</v>
      </c>
      <c r="K136" s="17">
        <v>0</v>
      </c>
      <c r="L136" s="17">
        <v>0</v>
      </c>
      <c r="M136" s="17"/>
      <c r="N136" s="17">
        <v>0</v>
      </c>
      <c r="O136" s="17">
        <v>0</v>
      </c>
      <c r="P136" s="17">
        <v>0</v>
      </c>
      <c r="Q136" s="17">
        <v>0</v>
      </c>
      <c r="R136" s="17">
        <v>0</v>
      </c>
    </row>
    <row r="137" spans="2:18" x14ac:dyDescent="0.3">
      <c r="B137" s="18" t="s">
        <v>258</v>
      </c>
      <c r="C137" s="17">
        <v>1.53689966135031E-2</v>
      </c>
      <c r="D137" s="17">
        <v>1.7197411167671501E-2</v>
      </c>
      <c r="E137" s="17">
        <v>1.3581812607146099E-2</v>
      </c>
      <c r="F137" s="17"/>
      <c r="G137" s="17">
        <v>6.7758671983428002E-3</v>
      </c>
      <c r="H137" s="17">
        <v>9.4688714200659805E-3</v>
      </c>
      <c r="I137" s="17">
        <v>2.6955835385347598E-2</v>
      </c>
      <c r="J137" s="17">
        <v>2.2347432765252698E-2</v>
      </c>
      <c r="K137" s="17">
        <v>1.08909813325988E-2</v>
      </c>
      <c r="L137" s="17">
        <v>1.3752197625208899E-2</v>
      </c>
      <c r="M137" s="17"/>
      <c r="N137" s="17">
        <v>1.8109394686089401E-2</v>
      </c>
      <c r="O137" s="17">
        <v>2.0791883085231201E-2</v>
      </c>
      <c r="P137" s="17">
        <v>5.8114321570822396E-3</v>
      </c>
      <c r="Q137" s="17">
        <v>2.4431791816566399E-2</v>
      </c>
      <c r="R137" s="17">
        <v>0</v>
      </c>
    </row>
    <row r="138" spans="2:18" x14ac:dyDescent="0.3">
      <c r="B138" s="18" t="s">
        <v>259</v>
      </c>
      <c r="C138" s="17">
        <v>0</v>
      </c>
      <c r="D138" s="17">
        <v>0</v>
      </c>
      <c r="E138" s="17">
        <v>0</v>
      </c>
      <c r="F138" s="17"/>
      <c r="G138" s="17">
        <v>0</v>
      </c>
      <c r="H138" s="17">
        <v>0</v>
      </c>
      <c r="I138" s="17">
        <v>0</v>
      </c>
      <c r="J138" s="17">
        <v>0</v>
      </c>
      <c r="K138" s="17">
        <v>0</v>
      </c>
      <c r="L138" s="17">
        <v>0</v>
      </c>
      <c r="M138" s="17"/>
      <c r="N138" s="17">
        <v>0</v>
      </c>
      <c r="O138" s="17">
        <v>0</v>
      </c>
      <c r="P138" s="17">
        <v>0</v>
      </c>
      <c r="Q138" s="17">
        <v>0</v>
      </c>
      <c r="R138" s="17">
        <v>0</v>
      </c>
    </row>
    <row r="139" spans="2:18" x14ac:dyDescent="0.3">
      <c r="B139" s="18" t="s">
        <v>260</v>
      </c>
      <c r="C139" s="17">
        <v>6.9251733116009297E-3</v>
      </c>
      <c r="D139" s="17">
        <v>9.44191906196506E-4</v>
      </c>
      <c r="E139" s="17">
        <v>1.27712842417992E-2</v>
      </c>
      <c r="F139" s="17"/>
      <c r="G139" s="17">
        <v>3.6942515629156702E-3</v>
      </c>
      <c r="H139" s="17">
        <v>8.4830841526062992E-3</v>
      </c>
      <c r="I139" s="17">
        <v>8.6434312447286402E-3</v>
      </c>
      <c r="J139" s="17">
        <v>8.6800727303006607E-3</v>
      </c>
      <c r="K139" s="17">
        <v>7.1776136395557896E-3</v>
      </c>
      <c r="L139" s="17">
        <v>4.7955407402347199E-3</v>
      </c>
      <c r="M139" s="17"/>
      <c r="N139" s="17">
        <v>9.4017634166852701E-3</v>
      </c>
      <c r="O139" s="17">
        <v>4.3770404624821199E-3</v>
      </c>
      <c r="P139" s="17">
        <v>1.7583322715040901E-3</v>
      </c>
      <c r="Q139" s="17">
        <v>1.17170241657975E-2</v>
      </c>
      <c r="R139" s="17">
        <v>0</v>
      </c>
    </row>
    <row r="140" spans="2:18" x14ac:dyDescent="0.3">
      <c r="B140" s="18" t="s">
        <v>261</v>
      </c>
      <c r="C140" s="17">
        <v>0</v>
      </c>
      <c r="D140" s="17">
        <v>0</v>
      </c>
      <c r="E140" s="17">
        <v>0</v>
      </c>
      <c r="F140" s="17"/>
      <c r="G140" s="17">
        <v>0</v>
      </c>
      <c r="H140" s="17">
        <v>0</v>
      </c>
      <c r="I140" s="17">
        <v>0</v>
      </c>
      <c r="J140" s="17">
        <v>0</v>
      </c>
      <c r="K140" s="17">
        <v>0</v>
      </c>
      <c r="L140" s="17">
        <v>0</v>
      </c>
      <c r="M140" s="17"/>
      <c r="N140" s="17">
        <v>0</v>
      </c>
      <c r="O140" s="17">
        <v>0</v>
      </c>
      <c r="P140" s="17">
        <v>0</v>
      </c>
      <c r="Q140" s="17">
        <v>0</v>
      </c>
      <c r="R140" s="17">
        <v>0</v>
      </c>
    </row>
    <row r="141" spans="2:18" x14ac:dyDescent="0.3">
      <c r="B141" s="18" t="s">
        <v>262</v>
      </c>
      <c r="C141" s="17">
        <v>0</v>
      </c>
      <c r="D141" s="17">
        <v>0</v>
      </c>
      <c r="E141" s="17">
        <v>0</v>
      </c>
      <c r="F141" s="17"/>
      <c r="G141" s="17">
        <v>0</v>
      </c>
      <c r="H141" s="17">
        <v>0</v>
      </c>
      <c r="I141" s="17">
        <v>0</v>
      </c>
      <c r="J141" s="17">
        <v>0</v>
      </c>
      <c r="K141" s="17">
        <v>0</v>
      </c>
      <c r="L141" s="17">
        <v>0</v>
      </c>
      <c r="M141" s="17"/>
      <c r="N141" s="17">
        <v>0</v>
      </c>
      <c r="O141" s="17">
        <v>0</v>
      </c>
      <c r="P141" s="17">
        <v>0</v>
      </c>
      <c r="Q141" s="17">
        <v>0</v>
      </c>
      <c r="R141" s="17">
        <v>0</v>
      </c>
    </row>
    <row r="142" spans="2:18" x14ac:dyDescent="0.3">
      <c r="B142" s="18" t="s">
        <v>263</v>
      </c>
      <c r="C142" s="17">
        <v>1.9244250711916301E-3</v>
      </c>
      <c r="D142" s="17">
        <v>2.8734165110705602E-3</v>
      </c>
      <c r="E142" s="17">
        <v>9.9683328427724706E-4</v>
      </c>
      <c r="F142" s="17"/>
      <c r="G142" s="17">
        <v>1.00687899269196E-2</v>
      </c>
      <c r="H142" s="17">
        <v>0</v>
      </c>
      <c r="I142" s="17">
        <v>3.1142788221811802E-3</v>
      </c>
      <c r="J142" s="17">
        <v>0</v>
      </c>
      <c r="K142" s="17">
        <v>0</v>
      </c>
      <c r="L142" s="17">
        <v>0</v>
      </c>
      <c r="M142" s="17"/>
      <c r="N142" s="17">
        <v>0</v>
      </c>
      <c r="O142" s="17">
        <v>1.8652993876792101E-3</v>
      </c>
      <c r="P142" s="17">
        <v>3.8099993856594099E-3</v>
      </c>
      <c r="Q142" s="17">
        <v>0</v>
      </c>
      <c r="R142" s="17">
        <v>0</v>
      </c>
    </row>
    <row r="143" spans="2:18" x14ac:dyDescent="0.3">
      <c r="B143" s="18" t="s">
        <v>264</v>
      </c>
      <c r="C143" s="17">
        <v>4.6315076951536301E-4</v>
      </c>
      <c r="D143" s="17">
        <v>9.36986482426854E-4</v>
      </c>
      <c r="E143" s="17">
        <v>0</v>
      </c>
      <c r="F143" s="17"/>
      <c r="G143" s="17">
        <v>0</v>
      </c>
      <c r="H143" s="17">
        <v>0</v>
      </c>
      <c r="I143" s="17">
        <v>0</v>
      </c>
      <c r="J143" s="17">
        <v>0</v>
      </c>
      <c r="K143" s="17">
        <v>0</v>
      </c>
      <c r="L143" s="17">
        <v>2.2124162954420198E-3</v>
      </c>
      <c r="M143" s="17"/>
      <c r="N143" s="17">
        <v>0</v>
      </c>
      <c r="O143" s="17">
        <v>1.9777212131740899E-3</v>
      </c>
      <c r="P143" s="17">
        <v>0</v>
      </c>
      <c r="Q143" s="17">
        <v>0</v>
      </c>
      <c r="R143" s="17">
        <v>0</v>
      </c>
    </row>
    <row r="144" spans="2:18" x14ac:dyDescent="0.3">
      <c r="B144" s="18" t="s">
        <v>265</v>
      </c>
      <c r="C144" s="17">
        <v>1.0819396124067199E-2</v>
      </c>
      <c r="D144" s="17">
        <v>1.18538879314154E-2</v>
      </c>
      <c r="E144" s="17">
        <v>9.8082319935994897E-3</v>
      </c>
      <c r="F144" s="17"/>
      <c r="G144" s="17">
        <v>6.87759872400193E-3</v>
      </c>
      <c r="H144" s="17">
        <v>9.3084855694937005E-3</v>
      </c>
      <c r="I144" s="17">
        <v>2.8782177108987702E-3</v>
      </c>
      <c r="J144" s="17">
        <v>1.1282749075324601E-2</v>
      </c>
      <c r="K144" s="17">
        <v>6.6771079690615001E-3</v>
      </c>
      <c r="L144" s="17">
        <v>2.35225461185108E-2</v>
      </c>
      <c r="M144" s="17"/>
      <c r="N144" s="17">
        <v>6.5693966502179202E-3</v>
      </c>
      <c r="O144" s="17">
        <v>8.3530245394823396E-3</v>
      </c>
      <c r="P144" s="17">
        <v>1.0946152752440499E-2</v>
      </c>
      <c r="Q144" s="17">
        <v>3.7342495455280002E-3</v>
      </c>
      <c r="R144" s="17">
        <v>3.28158729884881E-2</v>
      </c>
    </row>
    <row r="145" spans="2:18" x14ac:dyDescent="0.3">
      <c r="B145" s="18" t="s">
        <v>266</v>
      </c>
      <c r="C145" s="17">
        <v>5.0410034591537995E-4</v>
      </c>
      <c r="D145" s="17">
        <v>0</v>
      </c>
      <c r="E145" s="17">
        <v>9.9683328427724706E-4</v>
      </c>
      <c r="F145" s="17"/>
      <c r="G145" s="17">
        <v>3.6405090135845598E-3</v>
      </c>
      <c r="H145" s="17">
        <v>0</v>
      </c>
      <c r="I145" s="17">
        <v>0</v>
      </c>
      <c r="J145" s="17">
        <v>0</v>
      </c>
      <c r="K145" s="17">
        <v>0</v>
      </c>
      <c r="L145" s="17">
        <v>0</v>
      </c>
      <c r="M145" s="17"/>
      <c r="N145" s="17">
        <v>0</v>
      </c>
      <c r="O145" s="17">
        <v>2.1525818660054598E-3</v>
      </c>
      <c r="P145" s="17">
        <v>0</v>
      </c>
      <c r="Q145" s="17">
        <v>0</v>
      </c>
      <c r="R145" s="17">
        <v>0</v>
      </c>
    </row>
    <row r="146" spans="2:18" x14ac:dyDescent="0.3">
      <c r="B146" s="18" t="s">
        <v>267</v>
      </c>
      <c r="C146" s="17">
        <v>2.4629342741373599E-3</v>
      </c>
      <c r="D146" s="17">
        <v>1.83587043735394E-3</v>
      </c>
      <c r="E146" s="17">
        <v>3.07585789012439E-3</v>
      </c>
      <c r="F146" s="17"/>
      <c r="G146" s="17">
        <v>3.5289420512878301E-3</v>
      </c>
      <c r="H146" s="17">
        <v>3.1148893990940799E-3</v>
      </c>
      <c r="I146" s="17">
        <v>0</v>
      </c>
      <c r="J146" s="17">
        <v>5.31460737897263E-3</v>
      </c>
      <c r="K146" s="17">
        <v>3.8074162241307102E-3</v>
      </c>
      <c r="L146" s="17">
        <v>0</v>
      </c>
      <c r="M146" s="17"/>
      <c r="N146" s="17">
        <v>2.23013921983017E-3</v>
      </c>
      <c r="O146" s="17">
        <v>2.2887911641209101E-3</v>
      </c>
      <c r="P146" s="17">
        <v>5.3490499949823203E-3</v>
      </c>
      <c r="Q146" s="17">
        <v>0</v>
      </c>
      <c r="R146" s="17">
        <v>0</v>
      </c>
    </row>
    <row r="147" spans="2:18" x14ac:dyDescent="0.3">
      <c r="B147" s="18" t="s">
        <v>268</v>
      </c>
      <c r="C147" s="17">
        <v>0</v>
      </c>
      <c r="D147" s="17">
        <v>0</v>
      </c>
      <c r="E147" s="17">
        <v>0</v>
      </c>
      <c r="F147" s="17"/>
      <c r="G147" s="17">
        <v>0</v>
      </c>
      <c r="H147" s="17">
        <v>0</v>
      </c>
      <c r="I147" s="17">
        <v>0</v>
      </c>
      <c r="J147" s="17">
        <v>0</v>
      </c>
      <c r="K147" s="17">
        <v>0</v>
      </c>
      <c r="L147" s="17">
        <v>0</v>
      </c>
      <c r="M147" s="17"/>
      <c r="N147" s="17">
        <v>0</v>
      </c>
      <c r="O147" s="17">
        <v>0</v>
      </c>
      <c r="P147" s="17">
        <v>0</v>
      </c>
      <c r="Q147" s="17">
        <v>0</v>
      </c>
      <c r="R147" s="17">
        <v>0</v>
      </c>
    </row>
    <row r="148" spans="2:18" x14ac:dyDescent="0.3">
      <c r="B148" s="18" t="s">
        <v>269</v>
      </c>
      <c r="C148" s="17">
        <v>0</v>
      </c>
      <c r="D148" s="17">
        <v>0</v>
      </c>
      <c r="E148" s="17">
        <v>0</v>
      </c>
      <c r="F148" s="17"/>
      <c r="G148" s="17">
        <v>0</v>
      </c>
      <c r="H148" s="17">
        <v>0</v>
      </c>
      <c r="I148" s="17">
        <v>0</v>
      </c>
      <c r="J148" s="17">
        <v>0</v>
      </c>
      <c r="K148" s="17">
        <v>0</v>
      </c>
      <c r="L148" s="17">
        <v>0</v>
      </c>
      <c r="M148" s="17"/>
      <c r="N148" s="17">
        <v>0</v>
      </c>
      <c r="O148" s="17">
        <v>0</v>
      </c>
      <c r="P148" s="17">
        <v>0</v>
      </c>
      <c r="Q148" s="17">
        <v>0</v>
      </c>
      <c r="R148" s="17">
        <v>0</v>
      </c>
    </row>
    <row r="149" spans="2:18" x14ac:dyDescent="0.3">
      <c r="B149" s="18" t="s">
        <v>270</v>
      </c>
      <c r="C149" s="17">
        <v>0</v>
      </c>
      <c r="D149" s="17">
        <v>0</v>
      </c>
      <c r="E149" s="17">
        <v>0</v>
      </c>
      <c r="F149" s="17"/>
      <c r="G149" s="17">
        <v>0</v>
      </c>
      <c r="H149" s="17">
        <v>0</v>
      </c>
      <c r="I149" s="17">
        <v>0</v>
      </c>
      <c r="J149" s="17">
        <v>0</v>
      </c>
      <c r="K149" s="17">
        <v>0</v>
      </c>
      <c r="L149" s="17">
        <v>0</v>
      </c>
      <c r="M149" s="17"/>
      <c r="N149" s="17">
        <v>0</v>
      </c>
      <c r="O149" s="17">
        <v>0</v>
      </c>
      <c r="P149" s="17">
        <v>0</v>
      </c>
      <c r="Q149" s="17">
        <v>0</v>
      </c>
      <c r="R149" s="17">
        <v>0</v>
      </c>
    </row>
    <row r="150" spans="2:18" x14ac:dyDescent="0.3">
      <c r="B150" s="18" t="s">
        <v>271</v>
      </c>
      <c r="C150" s="17">
        <v>0</v>
      </c>
      <c r="D150" s="17">
        <v>0</v>
      </c>
      <c r="E150" s="17">
        <v>0</v>
      </c>
      <c r="F150" s="17"/>
      <c r="G150" s="17">
        <v>0</v>
      </c>
      <c r="H150" s="17">
        <v>0</v>
      </c>
      <c r="I150" s="17">
        <v>0</v>
      </c>
      <c r="J150" s="17">
        <v>0</v>
      </c>
      <c r="K150" s="17">
        <v>0</v>
      </c>
      <c r="L150" s="17">
        <v>0</v>
      </c>
      <c r="M150" s="17"/>
      <c r="N150" s="17">
        <v>0</v>
      </c>
      <c r="O150" s="17">
        <v>0</v>
      </c>
      <c r="P150" s="17">
        <v>0</v>
      </c>
      <c r="Q150" s="17">
        <v>0</v>
      </c>
      <c r="R150" s="17">
        <v>0</v>
      </c>
    </row>
    <row r="151" spans="2:18" x14ac:dyDescent="0.3">
      <c r="B151" s="18" t="s">
        <v>272</v>
      </c>
      <c r="C151" s="17">
        <v>0</v>
      </c>
      <c r="D151" s="17">
        <v>0</v>
      </c>
      <c r="E151" s="17">
        <v>0</v>
      </c>
      <c r="F151" s="17"/>
      <c r="G151" s="17">
        <v>0</v>
      </c>
      <c r="H151" s="17">
        <v>0</v>
      </c>
      <c r="I151" s="17">
        <v>0</v>
      </c>
      <c r="J151" s="17">
        <v>0</v>
      </c>
      <c r="K151" s="17">
        <v>0</v>
      </c>
      <c r="L151" s="17">
        <v>0</v>
      </c>
      <c r="M151" s="17"/>
      <c r="N151" s="17">
        <v>0</v>
      </c>
      <c r="O151" s="17">
        <v>0</v>
      </c>
      <c r="P151" s="17">
        <v>0</v>
      </c>
      <c r="Q151" s="17">
        <v>0</v>
      </c>
      <c r="R151" s="17">
        <v>0</v>
      </c>
    </row>
    <row r="152" spans="2:18" x14ac:dyDescent="0.3">
      <c r="B152" s="18" t="s">
        <v>273</v>
      </c>
      <c r="C152" s="17">
        <v>0</v>
      </c>
      <c r="D152" s="17">
        <v>0</v>
      </c>
      <c r="E152" s="17">
        <v>0</v>
      </c>
      <c r="F152" s="17"/>
      <c r="G152" s="17">
        <v>0</v>
      </c>
      <c r="H152" s="17">
        <v>0</v>
      </c>
      <c r="I152" s="17">
        <v>0</v>
      </c>
      <c r="J152" s="17">
        <v>0</v>
      </c>
      <c r="K152" s="17">
        <v>0</v>
      </c>
      <c r="L152" s="17">
        <v>0</v>
      </c>
      <c r="M152" s="17"/>
      <c r="N152" s="17">
        <v>0</v>
      </c>
      <c r="O152" s="17">
        <v>0</v>
      </c>
      <c r="P152" s="17">
        <v>0</v>
      </c>
      <c r="Q152" s="17">
        <v>0</v>
      </c>
      <c r="R152" s="17">
        <v>0</v>
      </c>
    </row>
    <row r="153" spans="2:18" x14ac:dyDescent="0.3">
      <c r="B153" s="18" t="s">
        <v>274</v>
      </c>
      <c r="C153" s="17">
        <v>0</v>
      </c>
      <c r="D153" s="17">
        <v>0</v>
      </c>
      <c r="E153" s="17">
        <v>0</v>
      </c>
      <c r="F153" s="17"/>
      <c r="G153" s="17">
        <v>0</v>
      </c>
      <c r="H153" s="17">
        <v>0</v>
      </c>
      <c r="I153" s="17">
        <v>0</v>
      </c>
      <c r="J153" s="17">
        <v>0</v>
      </c>
      <c r="K153" s="17">
        <v>0</v>
      </c>
      <c r="L153" s="17">
        <v>0</v>
      </c>
      <c r="M153" s="17"/>
      <c r="N153" s="17">
        <v>0</v>
      </c>
      <c r="O153" s="17">
        <v>0</v>
      </c>
      <c r="P153" s="17">
        <v>0</v>
      </c>
      <c r="Q153" s="17">
        <v>0</v>
      </c>
      <c r="R153" s="17">
        <v>0</v>
      </c>
    </row>
    <row r="154" spans="2:18" x14ac:dyDescent="0.3">
      <c r="B154" s="18" t="s">
        <v>275</v>
      </c>
      <c r="C154" s="17">
        <v>1.43806690875529E-3</v>
      </c>
      <c r="D154" s="17">
        <v>0</v>
      </c>
      <c r="E154" s="17">
        <v>2.8437055663230902E-3</v>
      </c>
      <c r="F154" s="17"/>
      <c r="G154" s="17">
        <v>0</v>
      </c>
      <c r="H154" s="17">
        <v>5.5523907762210396E-3</v>
      </c>
      <c r="I154" s="17">
        <v>0</v>
      </c>
      <c r="J154" s="17">
        <v>2.88064429790179E-3</v>
      </c>
      <c r="K154" s="17">
        <v>0</v>
      </c>
      <c r="L154" s="17">
        <v>0</v>
      </c>
      <c r="M154" s="17"/>
      <c r="N154" s="17">
        <v>2.3101850349710501E-3</v>
      </c>
      <c r="O154" s="17">
        <v>4.0404023881679303E-3</v>
      </c>
      <c r="P154" s="17">
        <v>0</v>
      </c>
      <c r="Q154" s="17">
        <v>0</v>
      </c>
      <c r="R154" s="17">
        <v>0</v>
      </c>
    </row>
    <row r="155" spans="2:18" x14ac:dyDescent="0.3">
      <c r="B155" s="18" t="s">
        <v>276</v>
      </c>
      <c r="C155" s="17">
        <v>4.6431090768171202E-4</v>
      </c>
      <c r="D155" s="17">
        <v>9.39333523285177E-4</v>
      </c>
      <c r="E155" s="17">
        <v>0</v>
      </c>
      <c r="F155" s="17"/>
      <c r="G155" s="17">
        <v>0</v>
      </c>
      <c r="H155" s="17">
        <v>0</v>
      </c>
      <c r="I155" s="17">
        <v>0</v>
      </c>
      <c r="J155" s="17">
        <v>0</v>
      </c>
      <c r="K155" s="17">
        <v>3.2981906499595899E-3</v>
      </c>
      <c r="L155" s="17">
        <v>0</v>
      </c>
      <c r="M155" s="17"/>
      <c r="N155" s="17">
        <v>0</v>
      </c>
      <c r="O155" s="17">
        <v>0</v>
      </c>
      <c r="P155" s="17">
        <v>0</v>
      </c>
      <c r="Q155" s="17">
        <v>0</v>
      </c>
      <c r="R155" s="17">
        <v>0</v>
      </c>
    </row>
    <row r="156" spans="2:18" x14ac:dyDescent="0.3">
      <c r="B156" s="18" t="s">
        <v>277</v>
      </c>
      <c r="C156" s="17">
        <v>4.5230159963550402E-4</v>
      </c>
      <c r="D156" s="17">
        <v>9.1503785102628997E-4</v>
      </c>
      <c r="E156" s="17">
        <v>0</v>
      </c>
      <c r="F156" s="17"/>
      <c r="G156" s="17">
        <v>3.2664291220466102E-3</v>
      </c>
      <c r="H156" s="17">
        <v>0</v>
      </c>
      <c r="I156" s="17">
        <v>0</v>
      </c>
      <c r="J156" s="17">
        <v>0</v>
      </c>
      <c r="K156" s="17">
        <v>0</v>
      </c>
      <c r="L156" s="17">
        <v>0</v>
      </c>
      <c r="M156" s="17"/>
      <c r="N156" s="17">
        <v>0</v>
      </c>
      <c r="O156" s="17">
        <v>0</v>
      </c>
      <c r="P156" s="17">
        <v>0</v>
      </c>
      <c r="Q156" s="17">
        <v>0</v>
      </c>
      <c r="R156" s="17">
        <v>2.59762216763481E-2</v>
      </c>
    </row>
    <row r="157" spans="2:18" x14ac:dyDescent="0.3">
      <c r="B157" s="18" t="s">
        <v>278</v>
      </c>
      <c r="C157" s="17">
        <v>1.0578159145556601E-3</v>
      </c>
      <c r="D157" s="17">
        <v>1.1129598428306199E-3</v>
      </c>
      <c r="E157" s="17">
        <v>1.00391547581981E-3</v>
      </c>
      <c r="F157" s="17"/>
      <c r="G157" s="17">
        <v>0</v>
      </c>
      <c r="H157" s="17">
        <v>0</v>
      </c>
      <c r="I157" s="17">
        <v>6.2133520796061603E-3</v>
      </c>
      <c r="J157" s="17">
        <v>0</v>
      </c>
      <c r="K157" s="17">
        <v>0</v>
      </c>
      <c r="L157" s="17">
        <v>0</v>
      </c>
      <c r="M157" s="17"/>
      <c r="N157" s="17">
        <v>0</v>
      </c>
      <c r="O157" s="17">
        <v>2.3491526632016899E-3</v>
      </c>
      <c r="P157" s="17">
        <v>0</v>
      </c>
      <c r="Q157" s="17">
        <v>4.0305665040029299E-3</v>
      </c>
      <c r="R157" s="17">
        <v>0</v>
      </c>
    </row>
    <row r="158" spans="2:18" x14ac:dyDescent="0.3">
      <c r="B158" s="18" t="s">
        <v>279</v>
      </c>
      <c r="C158" s="17">
        <v>1.35547107360404E-2</v>
      </c>
      <c r="D158" s="17">
        <v>1.8745715520316598E-2</v>
      </c>
      <c r="E158" s="17">
        <v>8.4807625407414301E-3</v>
      </c>
      <c r="F158" s="17"/>
      <c r="G158" s="17">
        <v>3.0831547806786701E-2</v>
      </c>
      <c r="H158" s="17">
        <v>1.2558068115535601E-2</v>
      </c>
      <c r="I158" s="17">
        <v>2.1653137214582799E-2</v>
      </c>
      <c r="J158" s="17">
        <v>2.9119859401157701E-3</v>
      </c>
      <c r="K158" s="17">
        <v>1.01945868095025E-2</v>
      </c>
      <c r="L158" s="17">
        <v>7.2924358221298701E-3</v>
      </c>
      <c r="M158" s="17"/>
      <c r="N158" s="17">
        <v>1.15790388985763E-2</v>
      </c>
      <c r="O158" s="17">
        <v>1.2847939309371399E-2</v>
      </c>
      <c r="P158" s="17">
        <v>1.66942093119169E-2</v>
      </c>
      <c r="Q158" s="17">
        <v>2.03672405958365E-2</v>
      </c>
      <c r="R158" s="17">
        <v>2.8427815244247898E-2</v>
      </c>
    </row>
    <row r="159" spans="2:18" x14ac:dyDescent="0.3">
      <c r="B159" s="18" t="s">
        <v>280</v>
      </c>
      <c r="C159" s="17">
        <v>0</v>
      </c>
      <c r="D159" s="17">
        <v>0</v>
      </c>
      <c r="E159" s="17">
        <v>0</v>
      </c>
      <c r="F159" s="17"/>
      <c r="G159" s="17">
        <v>0</v>
      </c>
      <c r="H159" s="17">
        <v>0</v>
      </c>
      <c r="I159" s="17">
        <v>0</v>
      </c>
      <c r="J159" s="17">
        <v>0</v>
      </c>
      <c r="K159" s="17">
        <v>0</v>
      </c>
      <c r="L159" s="17">
        <v>0</v>
      </c>
      <c r="M159" s="17"/>
      <c r="N159" s="17">
        <v>0</v>
      </c>
      <c r="O159" s="17">
        <v>0</v>
      </c>
      <c r="P159" s="17">
        <v>0</v>
      </c>
      <c r="Q159" s="17">
        <v>0</v>
      </c>
      <c r="R159" s="17">
        <v>0</v>
      </c>
    </row>
    <row r="160" spans="2:18" x14ac:dyDescent="0.3">
      <c r="B160" s="18" t="s">
        <v>281</v>
      </c>
      <c r="C160" s="17">
        <v>0</v>
      </c>
      <c r="D160" s="17">
        <v>0</v>
      </c>
      <c r="E160" s="17">
        <v>0</v>
      </c>
      <c r="F160" s="17"/>
      <c r="G160" s="17">
        <v>0</v>
      </c>
      <c r="H160" s="17">
        <v>0</v>
      </c>
      <c r="I160" s="17">
        <v>0</v>
      </c>
      <c r="J160" s="17">
        <v>0</v>
      </c>
      <c r="K160" s="17">
        <v>0</v>
      </c>
      <c r="L160" s="17">
        <v>0</v>
      </c>
      <c r="M160" s="17"/>
      <c r="N160" s="17">
        <v>0</v>
      </c>
      <c r="O160" s="17">
        <v>0</v>
      </c>
      <c r="P160" s="17">
        <v>0</v>
      </c>
      <c r="Q160" s="17">
        <v>0</v>
      </c>
      <c r="R160" s="17">
        <v>0</v>
      </c>
    </row>
    <row r="161" spans="2:18" x14ac:dyDescent="0.3">
      <c r="B161" s="18" t="s">
        <v>282</v>
      </c>
      <c r="C161" s="17">
        <v>0</v>
      </c>
      <c r="D161" s="17">
        <v>0</v>
      </c>
      <c r="E161" s="17">
        <v>0</v>
      </c>
      <c r="F161" s="17"/>
      <c r="G161" s="17">
        <v>0</v>
      </c>
      <c r="H161" s="17">
        <v>0</v>
      </c>
      <c r="I161" s="17">
        <v>0</v>
      </c>
      <c r="J161" s="17">
        <v>0</v>
      </c>
      <c r="K161" s="17">
        <v>0</v>
      </c>
      <c r="L161" s="17">
        <v>0</v>
      </c>
      <c r="M161" s="17"/>
      <c r="N161" s="17">
        <v>0</v>
      </c>
      <c r="O161" s="17">
        <v>0</v>
      </c>
      <c r="P161" s="17">
        <v>0</v>
      </c>
      <c r="Q161" s="17">
        <v>0</v>
      </c>
      <c r="R161" s="17">
        <v>0</v>
      </c>
    </row>
    <row r="162" spans="2:18" ht="28.8" x14ac:dyDescent="0.3">
      <c r="B162" s="18" t="s">
        <v>283</v>
      </c>
      <c r="C162" s="17">
        <v>0</v>
      </c>
      <c r="D162" s="17">
        <v>0</v>
      </c>
      <c r="E162" s="17">
        <v>0</v>
      </c>
      <c r="F162" s="17"/>
      <c r="G162" s="17">
        <v>0</v>
      </c>
      <c r="H162" s="17">
        <v>0</v>
      </c>
      <c r="I162" s="17">
        <v>0</v>
      </c>
      <c r="J162" s="17">
        <v>0</v>
      </c>
      <c r="K162" s="17">
        <v>0</v>
      </c>
      <c r="L162" s="17">
        <v>0</v>
      </c>
      <c r="M162" s="17"/>
      <c r="N162" s="17">
        <v>0</v>
      </c>
      <c r="O162" s="17">
        <v>0</v>
      </c>
      <c r="P162" s="17">
        <v>0</v>
      </c>
      <c r="Q162" s="17">
        <v>0</v>
      </c>
      <c r="R162" s="17">
        <v>0</v>
      </c>
    </row>
    <row r="163" spans="2:18" x14ac:dyDescent="0.3">
      <c r="B163" s="18" t="s">
        <v>284</v>
      </c>
      <c r="C163" s="17">
        <v>0</v>
      </c>
      <c r="D163" s="17">
        <v>0</v>
      </c>
      <c r="E163" s="17">
        <v>0</v>
      </c>
      <c r="F163" s="17"/>
      <c r="G163" s="17">
        <v>0</v>
      </c>
      <c r="H163" s="17">
        <v>0</v>
      </c>
      <c r="I163" s="17">
        <v>0</v>
      </c>
      <c r="J163" s="17">
        <v>0</v>
      </c>
      <c r="K163" s="17">
        <v>0</v>
      </c>
      <c r="L163" s="17">
        <v>0</v>
      </c>
      <c r="M163" s="17"/>
      <c r="N163" s="17">
        <v>0</v>
      </c>
      <c r="O163" s="17">
        <v>0</v>
      </c>
      <c r="P163" s="17">
        <v>0</v>
      </c>
      <c r="Q163" s="17">
        <v>0</v>
      </c>
      <c r="R163" s="17">
        <v>0</v>
      </c>
    </row>
    <row r="164" spans="2:18" x14ac:dyDescent="0.3">
      <c r="B164" s="18" t="s">
        <v>285</v>
      </c>
      <c r="C164" s="17">
        <v>0</v>
      </c>
      <c r="D164" s="17">
        <v>0</v>
      </c>
      <c r="E164" s="17">
        <v>0</v>
      </c>
      <c r="F164" s="17"/>
      <c r="G164" s="17">
        <v>0</v>
      </c>
      <c r="H164" s="17">
        <v>0</v>
      </c>
      <c r="I164" s="17">
        <v>0</v>
      </c>
      <c r="J164" s="17">
        <v>0</v>
      </c>
      <c r="K164" s="17">
        <v>0</v>
      </c>
      <c r="L164" s="17">
        <v>0</v>
      </c>
      <c r="M164" s="17"/>
      <c r="N164" s="17">
        <v>0</v>
      </c>
      <c r="O164" s="17">
        <v>0</v>
      </c>
      <c r="P164" s="17">
        <v>0</v>
      </c>
      <c r="Q164" s="17">
        <v>0</v>
      </c>
      <c r="R164" s="17">
        <v>0</v>
      </c>
    </row>
    <row r="165" spans="2:18" x14ac:dyDescent="0.3">
      <c r="B165" s="18" t="s">
        <v>286</v>
      </c>
      <c r="C165" s="17">
        <v>0</v>
      </c>
      <c r="D165" s="17">
        <v>0</v>
      </c>
      <c r="E165" s="17">
        <v>0</v>
      </c>
      <c r="F165" s="17"/>
      <c r="G165" s="17">
        <v>0</v>
      </c>
      <c r="H165" s="17">
        <v>0</v>
      </c>
      <c r="I165" s="17">
        <v>0</v>
      </c>
      <c r="J165" s="17">
        <v>0</v>
      </c>
      <c r="K165" s="17">
        <v>0</v>
      </c>
      <c r="L165" s="17">
        <v>0</v>
      </c>
      <c r="M165" s="17"/>
      <c r="N165" s="17">
        <v>0</v>
      </c>
      <c r="O165" s="17">
        <v>0</v>
      </c>
      <c r="P165" s="17">
        <v>0</v>
      </c>
      <c r="Q165" s="17">
        <v>0</v>
      </c>
      <c r="R165" s="17">
        <v>0</v>
      </c>
    </row>
    <row r="166" spans="2:18" x14ac:dyDescent="0.3">
      <c r="B166" s="18" t="s">
        <v>287</v>
      </c>
      <c r="C166" s="17">
        <v>3.0050890320197201E-3</v>
      </c>
      <c r="D166" s="17">
        <v>1.95633904041927E-3</v>
      </c>
      <c r="E166" s="17">
        <v>4.03018982624735E-3</v>
      </c>
      <c r="F166" s="17"/>
      <c r="G166" s="17">
        <v>0</v>
      </c>
      <c r="H166" s="17">
        <v>2.9432964624446999E-3</v>
      </c>
      <c r="I166" s="17">
        <v>2.83647216120444E-3</v>
      </c>
      <c r="J166" s="17">
        <v>3.0688674309558299E-3</v>
      </c>
      <c r="K166" s="17">
        <v>6.8014996920614098E-3</v>
      </c>
      <c r="L166" s="17">
        <v>2.57522592776835E-3</v>
      </c>
      <c r="M166" s="17"/>
      <c r="N166" s="17">
        <v>2.3110720681003101E-3</v>
      </c>
      <c r="O166" s="17">
        <v>8.6689293291420198E-3</v>
      </c>
      <c r="P166" s="17">
        <v>0</v>
      </c>
      <c r="Q166" s="17">
        <v>0</v>
      </c>
      <c r="R166" s="17">
        <v>0</v>
      </c>
    </row>
    <row r="167" spans="2:18" x14ac:dyDescent="0.3">
      <c r="B167" s="18" t="s">
        <v>288</v>
      </c>
      <c r="C167" s="17">
        <v>0</v>
      </c>
      <c r="D167" s="17">
        <v>0</v>
      </c>
      <c r="E167" s="17">
        <v>0</v>
      </c>
      <c r="F167" s="17"/>
      <c r="G167" s="17">
        <v>0</v>
      </c>
      <c r="H167" s="17">
        <v>0</v>
      </c>
      <c r="I167" s="17">
        <v>0</v>
      </c>
      <c r="J167" s="17">
        <v>0</v>
      </c>
      <c r="K167" s="17">
        <v>0</v>
      </c>
      <c r="L167" s="17">
        <v>0</v>
      </c>
      <c r="M167" s="17"/>
      <c r="N167" s="17">
        <v>0</v>
      </c>
      <c r="O167" s="17">
        <v>0</v>
      </c>
      <c r="P167" s="17">
        <v>0</v>
      </c>
      <c r="Q167" s="17">
        <v>0</v>
      </c>
      <c r="R167" s="17">
        <v>0</v>
      </c>
    </row>
    <row r="168" spans="2:18" x14ac:dyDescent="0.3">
      <c r="B168" s="18" t="s">
        <v>289</v>
      </c>
      <c r="C168" s="17">
        <v>0</v>
      </c>
      <c r="D168" s="17">
        <v>0</v>
      </c>
      <c r="E168" s="17">
        <v>0</v>
      </c>
      <c r="F168" s="17"/>
      <c r="G168" s="17">
        <v>0</v>
      </c>
      <c r="H168" s="17">
        <v>0</v>
      </c>
      <c r="I168" s="17">
        <v>0</v>
      </c>
      <c r="J168" s="17">
        <v>0</v>
      </c>
      <c r="K168" s="17">
        <v>0</v>
      </c>
      <c r="L168" s="17">
        <v>0</v>
      </c>
      <c r="M168" s="17"/>
      <c r="N168" s="17">
        <v>0</v>
      </c>
      <c r="O168" s="17">
        <v>0</v>
      </c>
      <c r="P168" s="17">
        <v>0</v>
      </c>
      <c r="Q168" s="17">
        <v>0</v>
      </c>
      <c r="R168" s="17">
        <v>0</v>
      </c>
    </row>
    <row r="169" spans="2:18" x14ac:dyDescent="0.3">
      <c r="B169" s="18" t="s">
        <v>290</v>
      </c>
      <c r="C169" s="17">
        <v>0</v>
      </c>
      <c r="D169" s="17">
        <v>0</v>
      </c>
      <c r="E169" s="17">
        <v>0</v>
      </c>
      <c r="F169" s="17"/>
      <c r="G169" s="17">
        <v>0</v>
      </c>
      <c r="H169" s="17">
        <v>0</v>
      </c>
      <c r="I169" s="17">
        <v>0</v>
      </c>
      <c r="J169" s="17">
        <v>0</v>
      </c>
      <c r="K169" s="17">
        <v>0</v>
      </c>
      <c r="L169" s="17">
        <v>0</v>
      </c>
      <c r="M169" s="17"/>
      <c r="N169" s="17">
        <v>0</v>
      </c>
      <c r="O169" s="17">
        <v>0</v>
      </c>
      <c r="P169" s="17">
        <v>0</v>
      </c>
      <c r="Q169" s="17">
        <v>0</v>
      </c>
      <c r="R169" s="17">
        <v>0</v>
      </c>
    </row>
    <row r="170" spans="2:18" x14ac:dyDescent="0.3">
      <c r="B170" s="18" t="s">
        <v>291</v>
      </c>
      <c r="C170" s="17">
        <v>0</v>
      </c>
      <c r="D170" s="17">
        <v>0</v>
      </c>
      <c r="E170" s="17">
        <v>0</v>
      </c>
      <c r="F170" s="17"/>
      <c r="G170" s="17">
        <v>0</v>
      </c>
      <c r="H170" s="17">
        <v>0</v>
      </c>
      <c r="I170" s="17">
        <v>0</v>
      </c>
      <c r="J170" s="17">
        <v>0</v>
      </c>
      <c r="K170" s="17">
        <v>0</v>
      </c>
      <c r="L170" s="17">
        <v>0</v>
      </c>
      <c r="M170" s="17"/>
      <c r="N170" s="17">
        <v>0</v>
      </c>
      <c r="O170" s="17">
        <v>0</v>
      </c>
      <c r="P170" s="17">
        <v>0</v>
      </c>
      <c r="Q170" s="17">
        <v>0</v>
      </c>
      <c r="R170" s="17">
        <v>0</v>
      </c>
    </row>
    <row r="171" spans="2:18" x14ac:dyDescent="0.3">
      <c r="B171" s="18" t="s">
        <v>292</v>
      </c>
      <c r="C171" s="17">
        <v>6.3853634818950801E-3</v>
      </c>
      <c r="D171" s="17">
        <v>5.9495044847833198E-3</v>
      </c>
      <c r="E171" s="17">
        <v>6.8113939063899299E-3</v>
      </c>
      <c r="F171" s="17"/>
      <c r="G171" s="17">
        <v>3.5248464828802201E-3</v>
      </c>
      <c r="H171" s="17">
        <v>9.0138669163069597E-3</v>
      </c>
      <c r="I171" s="17">
        <v>5.8295083483528203E-3</v>
      </c>
      <c r="J171" s="17">
        <v>8.2977146662895906E-3</v>
      </c>
      <c r="K171" s="17">
        <v>3.0750988867031602E-3</v>
      </c>
      <c r="L171" s="17">
        <v>7.2560729032362702E-3</v>
      </c>
      <c r="M171" s="17"/>
      <c r="N171" s="17">
        <v>6.9646641505574898E-3</v>
      </c>
      <c r="O171" s="17">
        <v>8.1397590610107293E-3</v>
      </c>
      <c r="P171" s="17">
        <v>5.4669341257938897E-3</v>
      </c>
      <c r="Q171" s="17">
        <v>1.2005440570806001E-2</v>
      </c>
      <c r="R171" s="17">
        <v>0</v>
      </c>
    </row>
    <row r="172" spans="2:18" x14ac:dyDescent="0.3">
      <c r="B172" s="18" t="s">
        <v>293</v>
      </c>
      <c r="C172" s="17">
        <v>0</v>
      </c>
      <c r="D172" s="17">
        <v>0</v>
      </c>
      <c r="E172" s="17">
        <v>0</v>
      </c>
      <c r="F172" s="17"/>
      <c r="G172" s="17">
        <v>0</v>
      </c>
      <c r="H172" s="17">
        <v>0</v>
      </c>
      <c r="I172" s="17">
        <v>0</v>
      </c>
      <c r="J172" s="17">
        <v>0</v>
      </c>
      <c r="K172" s="17">
        <v>0</v>
      </c>
      <c r="L172" s="17">
        <v>0</v>
      </c>
      <c r="M172" s="17"/>
      <c r="N172" s="17">
        <v>0</v>
      </c>
      <c r="O172" s="17">
        <v>0</v>
      </c>
      <c r="P172" s="17">
        <v>0</v>
      </c>
      <c r="Q172" s="17">
        <v>0</v>
      </c>
      <c r="R172" s="17">
        <v>0</v>
      </c>
    </row>
    <row r="173" spans="2:18" x14ac:dyDescent="0.3">
      <c r="B173" s="18" t="s">
        <v>294</v>
      </c>
      <c r="C173" s="17">
        <v>0</v>
      </c>
      <c r="D173" s="17">
        <v>0</v>
      </c>
      <c r="E173" s="17">
        <v>0</v>
      </c>
      <c r="F173" s="17"/>
      <c r="G173" s="17">
        <v>0</v>
      </c>
      <c r="H173" s="17">
        <v>0</v>
      </c>
      <c r="I173" s="17">
        <v>0</v>
      </c>
      <c r="J173" s="17">
        <v>0</v>
      </c>
      <c r="K173" s="17">
        <v>0</v>
      </c>
      <c r="L173" s="17">
        <v>0</v>
      </c>
      <c r="M173" s="17"/>
      <c r="N173" s="17">
        <v>0</v>
      </c>
      <c r="O173" s="17">
        <v>0</v>
      </c>
      <c r="P173" s="17">
        <v>0</v>
      </c>
      <c r="Q173" s="17">
        <v>0</v>
      </c>
      <c r="R173" s="17">
        <v>0</v>
      </c>
    </row>
    <row r="174" spans="2:18" x14ac:dyDescent="0.3">
      <c r="B174" s="18" t="s">
        <v>295</v>
      </c>
      <c r="C174" s="17">
        <v>0</v>
      </c>
      <c r="D174" s="17">
        <v>0</v>
      </c>
      <c r="E174" s="17">
        <v>0</v>
      </c>
      <c r="F174" s="17"/>
      <c r="G174" s="17">
        <v>0</v>
      </c>
      <c r="H174" s="17">
        <v>0</v>
      </c>
      <c r="I174" s="17">
        <v>0</v>
      </c>
      <c r="J174" s="17">
        <v>0</v>
      </c>
      <c r="K174" s="17">
        <v>0</v>
      </c>
      <c r="L174" s="17">
        <v>0</v>
      </c>
      <c r="M174" s="17"/>
      <c r="N174" s="17">
        <v>0</v>
      </c>
      <c r="O174" s="17">
        <v>0</v>
      </c>
      <c r="P174" s="17">
        <v>0</v>
      </c>
      <c r="Q174" s="17">
        <v>0</v>
      </c>
      <c r="R174" s="17">
        <v>0</v>
      </c>
    </row>
    <row r="175" spans="2:18" x14ac:dyDescent="0.3">
      <c r="B175" s="18" t="s">
        <v>296</v>
      </c>
      <c r="C175" s="17">
        <v>0</v>
      </c>
      <c r="D175" s="17">
        <v>0</v>
      </c>
      <c r="E175" s="17">
        <v>0</v>
      </c>
      <c r="F175" s="17"/>
      <c r="G175" s="17">
        <v>0</v>
      </c>
      <c r="H175" s="17">
        <v>0</v>
      </c>
      <c r="I175" s="17">
        <v>0</v>
      </c>
      <c r="J175" s="17">
        <v>0</v>
      </c>
      <c r="K175" s="17">
        <v>0</v>
      </c>
      <c r="L175" s="17">
        <v>0</v>
      </c>
      <c r="M175" s="17"/>
      <c r="N175" s="17">
        <v>0</v>
      </c>
      <c r="O175" s="17">
        <v>0</v>
      </c>
      <c r="P175" s="17">
        <v>0</v>
      </c>
      <c r="Q175" s="17">
        <v>0</v>
      </c>
      <c r="R175" s="17">
        <v>0</v>
      </c>
    </row>
    <row r="176" spans="2:18" x14ac:dyDescent="0.3">
      <c r="B176" s="18" t="s">
        <v>297</v>
      </c>
      <c r="C176" s="17">
        <v>3.46101512746291E-3</v>
      </c>
      <c r="D176" s="17">
        <v>4.0512081902756699E-3</v>
      </c>
      <c r="E176" s="17">
        <v>2.8841308535343599E-3</v>
      </c>
      <c r="F176" s="17"/>
      <c r="G176" s="17">
        <v>3.8879312390690001E-3</v>
      </c>
      <c r="H176" s="17">
        <v>3.1469852208452199E-3</v>
      </c>
      <c r="I176" s="17">
        <v>2.9422504553058598E-3</v>
      </c>
      <c r="J176" s="17">
        <v>2.8691983914782399E-3</v>
      </c>
      <c r="K176" s="17">
        <v>6.5909559497501803E-3</v>
      </c>
      <c r="L176" s="17">
        <v>2.2340549347823501E-3</v>
      </c>
      <c r="M176" s="17"/>
      <c r="N176" s="17">
        <v>0</v>
      </c>
      <c r="O176" s="17">
        <v>6.6809064396134397E-3</v>
      </c>
      <c r="P176" s="17">
        <v>3.3433332560534801E-3</v>
      </c>
      <c r="Q176" s="17">
        <v>0</v>
      </c>
      <c r="R176" s="17">
        <v>0</v>
      </c>
    </row>
    <row r="177" spans="2:18" x14ac:dyDescent="0.3">
      <c r="B177" s="18" t="s">
        <v>298</v>
      </c>
      <c r="C177" s="17">
        <v>8.4468117237893707E-3</v>
      </c>
      <c r="D177" s="17">
        <v>1.20942533026518E-2</v>
      </c>
      <c r="E177" s="17">
        <v>4.8816195527889199E-3</v>
      </c>
      <c r="F177" s="17"/>
      <c r="G177" s="17">
        <v>2.7866758708982801E-2</v>
      </c>
      <c r="H177" s="17">
        <v>3.20807225708662E-3</v>
      </c>
      <c r="I177" s="17">
        <v>1.23002529167755E-2</v>
      </c>
      <c r="J177" s="17">
        <v>2.93305071381761E-3</v>
      </c>
      <c r="K177" s="17">
        <v>0</v>
      </c>
      <c r="L177" s="17">
        <v>6.9097182729897398E-3</v>
      </c>
      <c r="M177" s="17"/>
      <c r="N177" s="17">
        <v>2.3522133124204399E-3</v>
      </c>
      <c r="O177" s="17">
        <v>1.26199081216625E-2</v>
      </c>
      <c r="P177" s="17">
        <v>9.3095383080432793E-3</v>
      </c>
      <c r="Q177" s="17">
        <v>1.5807066886072401E-2</v>
      </c>
      <c r="R177" s="17">
        <v>0</v>
      </c>
    </row>
    <row r="178" spans="2:18" x14ac:dyDescent="0.3">
      <c r="B178" s="18" t="s">
        <v>299</v>
      </c>
      <c r="C178" s="17">
        <v>0</v>
      </c>
      <c r="D178" s="17">
        <v>0</v>
      </c>
      <c r="E178" s="17">
        <v>0</v>
      </c>
      <c r="F178" s="17"/>
      <c r="G178" s="17">
        <v>0</v>
      </c>
      <c r="H178" s="17">
        <v>0</v>
      </c>
      <c r="I178" s="17">
        <v>0</v>
      </c>
      <c r="J178" s="17">
        <v>0</v>
      </c>
      <c r="K178" s="17">
        <v>0</v>
      </c>
      <c r="L178" s="17">
        <v>0</v>
      </c>
      <c r="M178" s="17"/>
      <c r="N178" s="17">
        <v>0</v>
      </c>
      <c r="O178" s="17">
        <v>0</v>
      </c>
      <c r="P178" s="17">
        <v>0</v>
      </c>
      <c r="Q178" s="17">
        <v>0</v>
      </c>
      <c r="R178" s="17">
        <v>0</v>
      </c>
    </row>
    <row r="179" spans="2:18" x14ac:dyDescent="0.3">
      <c r="B179" s="18" t="s">
        <v>300</v>
      </c>
      <c r="C179" s="17">
        <v>9.2842380162305397E-3</v>
      </c>
      <c r="D179" s="17">
        <v>6.8430130518617399E-3</v>
      </c>
      <c r="E179" s="17">
        <v>1.1670413625198901E-2</v>
      </c>
      <c r="F179" s="17"/>
      <c r="G179" s="17">
        <v>6.5831793643974902E-3</v>
      </c>
      <c r="H179" s="17">
        <v>5.7120456362812801E-3</v>
      </c>
      <c r="I179" s="17">
        <v>1.5012958309392199E-2</v>
      </c>
      <c r="J179" s="17">
        <v>5.6166980965295203E-3</v>
      </c>
      <c r="K179" s="17">
        <v>1.04838027810037E-2</v>
      </c>
      <c r="L179" s="17">
        <v>1.1504596782632701E-2</v>
      </c>
      <c r="M179" s="17"/>
      <c r="N179" s="17">
        <v>9.1353850781562204E-3</v>
      </c>
      <c r="O179" s="17">
        <v>1.46330820805377E-2</v>
      </c>
      <c r="P179" s="17">
        <v>8.77187066043684E-3</v>
      </c>
      <c r="Q179" s="17">
        <v>8.3116148806185296E-3</v>
      </c>
      <c r="R179" s="17">
        <v>0</v>
      </c>
    </row>
    <row r="180" spans="2:18" x14ac:dyDescent="0.3">
      <c r="B180" s="18" t="s">
        <v>301</v>
      </c>
      <c r="C180" s="17">
        <v>4.8231075485851202E-4</v>
      </c>
      <c r="D180" s="17">
        <v>0</v>
      </c>
      <c r="E180" s="17">
        <v>9.5374545505381297E-4</v>
      </c>
      <c r="F180" s="17"/>
      <c r="G180" s="17">
        <v>3.48314906870929E-3</v>
      </c>
      <c r="H180" s="17">
        <v>0</v>
      </c>
      <c r="I180" s="17">
        <v>0</v>
      </c>
      <c r="J180" s="17">
        <v>0</v>
      </c>
      <c r="K180" s="17">
        <v>0</v>
      </c>
      <c r="L180" s="17">
        <v>0</v>
      </c>
      <c r="M180" s="17"/>
      <c r="N180" s="17">
        <v>0</v>
      </c>
      <c r="O180" s="17">
        <v>0</v>
      </c>
      <c r="P180" s="17">
        <v>0</v>
      </c>
      <c r="Q180" s="17">
        <v>0</v>
      </c>
      <c r="R180" s="17">
        <v>0</v>
      </c>
    </row>
    <row r="181" spans="2:18" x14ac:dyDescent="0.3">
      <c r="B181" s="18" t="s">
        <v>302</v>
      </c>
      <c r="C181" s="17">
        <v>0</v>
      </c>
      <c r="D181" s="17">
        <v>0</v>
      </c>
      <c r="E181" s="17">
        <v>0</v>
      </c>
      <c r="F181" s="17"/>
      <c r="G181" s="17">
        <v>0</v>
      </c>
      <c r="H181" s="17">
        <v>0</v>
      </c>
      <c r="I181" s="17">
        <v>0</v>
      </c>
      <c r="J181" s="17">
        <v>0</v>
      </c>
      <c r="K181" s="17">
        <v>0</v>
      </c>
      <c r="L181" s="17">
        <v>0</v>
      </c>
      <c r="M181" s="17"/>
      <c r="N181" s="17">
        <v>0</v>
      </c>
      <c r="O181" s="17">
        <v>0</v>
      </c>
      <c r="P181" s="17">
        <v>0</v>
      </c>
      <c r="Q181" s="17">
        <v>0</v>
      </c>
      <c r="R181" s="17">
        <v>0</v>
      </c>
    </row>
    <row r="182" spans="2:18" x14ac:dyDescent="0.3">
      <c r="B182" s="18" t="s">
        <v>303</v>
      </c>
      <c r="C182" s="17">
        <v>0</v>
      </c>
      <c r="D182" s="17">
        <v>0</v>
      </c>
      <c r="E182" s="17">
        <v>0</v>
      </c>
      <c r="F182" s="17"/>
      <c r="G182" s="17">
        <v>0</v>
      </c>
      <c r="H182" s="17">
        <v>0</v>
      </c>
      <c r="I182" s="17">
        <v>0</v>
      </c>
      <c r="J182" s="17">
        <v>0</v>
      </c>
      <c r="K182" s="17">
        <v>0</v>
      </c>
      <c r="L182" s="17">
        <v>0</v>
      </c>
      <c r="M182" s="17"/>
      <c r="N182" s="17">
        <v>0</v>
      </c>
      <c r="O182" s="17">
        <v>0</v>
      </c>
      <c r="P182" s="17">
        <v>0</v>
      </c>
      <c r="Q182" s="17">
        <v>0</v>
      </c>
      <c r="R182" s="17">
        <v>0</v>
      </c>
    </row>
    <row r="183" spans="2:18" x14ac:dyDescent="0.3">
      <c r="B183" s="18" t="s">
        <v>304</v>
      </c>
      <c r="C183" s="17">
        <v>1.5102673713701901E-3</v>
      </c>
      <c r="D183" s="17">
        <v>0</v>
      </c>
      <c r="E183" s="17">
        <v>2.9864783790337301E-3</v>
      </c>
      <c r="F183" s="17"/>
      <c r="G183" s="17">
        <v>0</v>
      </c>
      <c r="H183" s="17">
        <v>2.9576052607787101E-3</v>
      </c>
      <c r="I183" s="17">
        <v>2.7813956338715701E-3</v>
      </c>
      <c r="J183" s="17">
        <v>0</v>
      </c>
      <c r="K183" s="17">
        <v>0</v>
      </c>
      <c r="L183" s="17">
        <v>2.5447621153398001E-3</v>
      </c>
      <c r="M183" s="17"/>
      <c r="N183" s="17">
        <v>0</v>
      </c>
      <c r="O183" s="17">
        <v>4.2968507529144899E-3</v>
      </c>
      <c r="P183" s="17">
        <v>1.856604436628E-3</v>
      </c>
      <c r="Q183" s="17">
        <v>0</v>
      </c>
      <c r="R183" s="17">
        <v>0</v>
      </c>
    </row>
    <row r="184" spans="2:18" x14ac:dyDescent="0.3">
      <c r="B184" s="18" t="s">
        <v>305</v>
      </c>
      <c r="C184" s="17">
        <v>2.0565660041496101E-2</v>
      </c>
      <c r="D184" s="17">
        <v>1.8556873368888501E-2</v>
      </c>
      <c r="E184" s="17">
        <v>2.25291487947894E-2</v>
      </c>
      <c r="F184" s="17"/>
      <c r="G184" s="17">
        <v>1.37929397572331E-2</v>
      </c>
      <c r="H184" s="17">
        <v>8.9012288846722892E-3</v>
      </c>
      <c r="I184" s="17">
        <v>1.16551128800688E-2</v>
      </c>
      <c r="J184" s="17">
        <v>4.3063474668907899E-2</v>
      </c>
      <c r="K184" s="17">
        <v>1.40482282447632E-2</v>
      </c>
      <c r="L184" s="17">
        <v>2.78198648063698E-2</v>
      </c>
      <c r="M184" s="17"/>
      <c r="N184" s="17">
        <v>2.5365142160923702E-2</v>
      </c>
      <c r="O184" s="17">
        <v>1.8905746654436801E-2</v>
      </c>
      <c r="P184" s="17">
        <v>1.7928636558844101E-2</v>
      </c>
      <c r="Q184" s="17">
        <v>1.12632206051637E-2</v>
      </c>
      <c r="R184" s="17">
        <v>0</v>
      </c>
    </row>
    <row r="185" spans="2:18" x14ac:dyDescent="0.3">
      <c r="B185" s="18" t="s">
        <v>306</v>
      </c>
      <c r="C185" s="17">
        <v>2.83794039407744E-2</v>
      </c>
      <c r="D185" s="17">
        <v>2.9283600731098099E-2</v>
      </c>
      <c r="E185" s="17">
        <v>2.7495596688977102E-2</v>
      </c>
      <c r="F185" s="17"/>
      <c r="G185" s="17">
        <v>3.78007800267346E-2</v>
      </c>
      <c r="H185" s="17">
        <v>2.13970743220511E-2</v>
      </c>
      <c r="I185" s="17">
        <v>2.4669834614705101E-2</v>
      </c>
      <c r="J185" s="17">
        <v>2.6538446465799202E-2</v>
      </c>
      <c r="K185" s="17">
        <v>4.2059439815066602E-2</v>
      </c>
      <c r="L185" s="17">
        <v>2.3150409891236599E-2</v>
      </c>
      <c r="M185" s="17"/>
      <c r="N185" s="17">
        <v>3.2985590138163101E-2</v>
      </c>
      <c r="O185" s="17">
        <v>3.3681330964309197E-2</v>
      </c>
      <c r="P185" s="17">
        <v>1.65406666012234E-2</v>
      </c>
      <c r="Q185" s="17">
        <v>3.57702426021696E-2</v>
      </c>
      <c r="R185" s="17">
        <v>0</v>
      </c>
    </row>
    <row r="186" spans="2:18" x14ac:dyDescent="0.3">
      <c r="B186" s="18" t="s">
        <v>307</v>
      </c>
      <c r="C186" s="17">
        <v>0</v>
      </c>
      <c r="D186" s="17">
        <v>0</v>
      </c>
      <c r="E186" s="17">
        <v>0</v>
      </c>
      <c r="F186" s="17"/>
      <c r="G186" s="17">
        <v>0</v>
      </c>
      <c r="H186" s="17">
        <v>0</v>
      </c>
      <c r="I186" s="17">
        <v>0</v>
      </c>
      <c r="J186" s="17">
        <v>0</v>
      </c>
      <c r="K186" s="17">
        <v>0</v>
      </c>
      <c r="L186" s="17">
        <v>0</v>
      </c>
      <c r="M186" s="17"/>
      <c r="N186" s="17">
        <v>0</v>
      </c>
      <c r="O186" s="17">
        <v>0</v>
      </c>
      <c r="P186" s="17">
        <v>0</v>
      </c>
      <c r="Q186" s="17">
        <v>0</v>
      </c>
      <c r="R186" s="17">
        <v>0</v>
      </c>
    </row>
    <row r="187" spans="2:18" x14ac:dyDescent="0.3">
      <c r="B187" s="18" t="s">
        <v>308</v>
      </c>
      <c r="C187" s="17">
        <v>4.8719006608739801E-4</v>
      </c>
      <c r="D187" s="17">
        <v>0</v>
      </c>
      <c r="E187" s="17">
        <v>9.6339404957812103E-4</v>
      </c>
      <c r="F187" s="17"/>
      <c r="G187" s="17">
        <v>0</v>
      </c>
      <c r="H187" s="17">
        <v>0</v>
      </c>
      <c r="I187" s="17">
        <v>2.8616353456538098E-3</v>
      </c>
      <c r="J187" s="17">
        <v>0</v>
      </c>
      <c r="K187" s="17">
        <v>0</v>
      </c>
      <c r="L187" s="17">
        <v>0</v>
      </c>
      <c r="M187" s="17"/>
      <c r="N187" s="17">
        <v>0</v>
      </c>
      <c r="O187" s="17">
        <v>0</v>
      </c>
      <c r="P187" s="17">
        <v>1.7946331474728899E-3</v>
      </c>
      <c r="Q187" s="17">
        <v>0</v>
      </c>
      <c r="R187" s="17">
        <v>0</v>
      </c>
    </row>
    <row r="188" spans="2:18" x14ac:dyDescent="0.3">
      <c r="B188" s="18" t="s">
        <v>309</v>
      </c>
      <c r="C188" s="17">
        <v>0</v>
      </c>
      <c r="D188" s="17">
        <v>0</v>
      </c>
      <c r="E188" s="17">
        <v>0</v>
      </c>
      <c r="F188" s="17"/>
      <c r="G188" s="17">
        <v>0</v>
      </c>
      <c r="H188" s="17">
        <v>0</v>
      </c>
      <c r="I188" s="17">
        <v>0</v>
      </c>
      <c r="J188" s="17">
        <v>0</v>
      </c>
      <c r="K188" s="17">
        <v>0</v>
      </c>
      <c r="L188" s="17">
        <v>0</v>
      </c>
      <c r="M188" s="17"/>
      <c r="N188" s="17">
        <v>0</v>
      </c>
      <c r="O188" s="17">
        <v>0</v>
      </c>
      <c r="P188" s="17">
        <v>0</v>
      </c>
      <c r="Q188" s="17">
        <v>0</v>
      </c>
      <c r="R188" s="17">
        <v>0</v>
      </c>
    </row>
    <row r="189" spans="2:18" x14ac:dyDescent="0.3">
      <c r="B189" s="18" t="s">
        <v>310</v>
      </c>
      <c r="C189" s="17">
        <v>0</v>
      </c>
      <c r="D189" s="17">
        <v>0</v>
      </c>
      <c r="E189" s="17">
        <v>0</v>
      </c>
      <c r="F189" s="17"/>
      <c r="G189" s="17">
        <v>0</v>
      </c>
      <c r="H189" s="17">
        <v>0</v>
      </c>
      <c r="I189" s="17">
        <v>0</v>
      </c>
      <c r="J189" s="17">
        <v>0</v>
      </c>
      <c r="K189" s="17">
        <v>0</v>
      </c>
      <c r="L189" s="17">
        <v>0</v>
      </c>
      <c r="M189" s="17"/>
      <c r="N189" s="17">
        <v>0</v>
      </c>
      <c r="O189" s="17">
        <v>0</v>
      </c>
      <c r="P189" s="17">
        <v>0</v>
      </c>
      <c r="Q189" s="17">
        <v>0</v>
      </c>
      <c r="R189" s="17">
        <v>0</v>
      </c>
    </row>
    <row r="190" spans="2:18" x14ac:dyDescent="0.3">
      <c r="B190" s="18" t="s">
        <v>311</v>
      </c>
      <c r="C190" s="17">
        <v>4.6963269894113299E-4</v>
      </c>
      <c r="D190" s="17">
        <v>0</v>
      </c>
      <c r="E190" s="17">
        <v>9.2867523199053996E-4</v>
      </c>
      <c r="F190" s="17"/>
      <c r="G190" s="17">
        <v>0</v>
      </c>
      <c r="H190" s="17">
        <v>2.7558553252480999E-3</v>
      </c>
      <c r="I190" s="17">
        <v>0</v>
      </c>
      <c r="J190" s="17">
        <v>0</v>
      </c>
      <c r="K190" s="17">
        <v>0</v>
      </c>
      <c r="L190" s="17">
        <v>0</v>
      </c>
      <c r="M190" s="17"/>
      <c r="N190" s="17">
        <v>0</v>
      </c>
      <c r="O190" s="17">
        <v>0</v>
      </c>
      <c r="P190" s="17">
        <v>1.7299581155780801E-3</v>
      </c>
      <c r="Q190" s="17">
        <v>0</v>
      </c>
      <c r="R190" s="17">
        <v>0</v>
      </c>
    </row>
    <row r="191" spans="2:18" x14ac:dyDescent="0.3">
      <c r="B191" s="18" t="s">
        <v>312</v>
      </c>
      <c r="C191" s="17">
        <v>0</v>
      </c>
      <c r="D191" s="17">
        <v>0</v>
      </c>
      <c r="E191" s="17">
        <v>0</v>
      </c>
      <c r="F191" s="17"/>
      <c r="G191" s="17">
        <v>0</v>
      </c>
      <c r="H191" s="17">
        <v>0</v>
      </c>
      <c r="I191" s="17">
        <v>0</v>
      </c>
      <c r="J191" s="17">
        <v>0</v>
      </c>
      <c r="K191" s="17">
        <v>0</v>
      </c>
      <c r="L191" s="17">
        <v>0</v>
      </c>
      <c r="M191" s="17"/>
      <c r="N191" s="17">
        <v>0</v>
      </c>
      <c r="O191" s="17">
        <v>0</v>
      </c>
      <c r="P191" s="17">
        <v>0</v>
      </c>
      <c r="Q191" s="17">
        <v>0</v>
      </c>
      <c r="R191" s="17">
        <v>0</v>
      </c>
    </row>
    <row r="192" spans="2:18" x14ac:dyDescent="0.3">
      <c r="B192" s="18" t="s">
        <v>313</v>
      </c>
      <c r="C192" s="17">
        <v>0</v>
      </c>
      <c r="D192" s="17">
        <v>0</v>
      </c>
      <c r="E192" s="17">
        <v>0</v>
      </c>
      <c r="F192" s="17"/>
      <c r="G192" s="17">
        <v>0</v>
      </c>
      <c r="H192" s="17">
        <v>0</v>
      </c>
      <c r="I192" s="17">
        <v>0</v>
      </c>
      <c r="J192" s="17">
        <v>0</v>
      </c>
      <c r="K192" s="17">
        <v>0</v>
      </c>
      <c r="L192" s="17">
        <v>0</v>
      </c>
      <c r="M192" s="17"/>
      <c r="N192" s="17">
        <v>0</v>
      </c>
      <c r="O192" s="17">
        <v>0</v>
      </c>
      <c r="P192" s="17">
        <v>0</v>
      </c>
      <c r="Q192" s="17">
        <v>0</v>
      </c>
      <c r="R192" s="17">
        <v>0</v>
      </c>
    </row>
    <row r="193" spans="2:18" x14ac:dyDescent="0.3">
      <c r="B193" s="18" t="s">
        <v>314</v>
      </c>
      <c r="C193" s="17">
        <v>0</v>
      </c>
      <c r="D193" s="17">
        <v>0</v>
      </c>
      <c r="E193" s="17">
        <v>0</v>
      </c>
      <c r="F193" s="17"/>
      <c r="G193" s="17">
        <v>0</v>
      </c>
      <c r="H193" s="17">
        <v>0</v>
      </c>
      <c r="I193" s="17">
        <v>0</v>
      </c>
      <c r="J193" s="17">
        <v>0</v>
      </c>
      <c r="K193" s="17">
        <v>0</v>
      </c>
      <c r="L193" s="17">
        <v>0</v>
      </c>
      <c r="M193" s="17"/>
      <c r="N193" s="17">
        <v>0</v>
      </c>
      <c r="O193" s="17">
        <v>0</v>
      </c>
      <c r="P193" s="17">
        <v>0</v>
      </c>
      <c r="Q193" s="17">
        <v>0</v>
      </c>
      <c r="R193" s="17">
        <v>0</v>
      </c>
    </row>
    <row r="194" spans="2:18" x14ac:dyDescent="0.3">
      <c r="B194" s="18" t="s">
        <v>315</v>
      </c>
      <c r="C194" s="17">
        <v>5.2834233020336899E-4</v>
      </c>
      <c r="D194" s="17">
        <v>0</v>
      </c>
      <c r="E194" s="17">
        <v>1.04477059876433E-3</v>
      </c>
      <c r="F194" s="17"/>
      <c r="G194" s="17">
        <v>0</v>
      </c>
      <c r="H194" s="17">
        <v>0</v>
      </c>
      <c r="I194" s="17">
        <v>3.1033536846455899E-3</v>
      </c>
      <c r="J194" s="17">
        <v>0</v>
      </c>
      <c r="K194" s="17">
        <v>0</v>
      </c>
      <c r="L194" s="17">
        <v>0</v>
      </c>
      <c r="M194" s="17"/>
      <c r="N194" s="17">
        <v>0</v>
      </c>
      <c r="O194" s="17">
        <v>0</v>
      </c>
      <c r="P194" s="17">
        <v>0</v>
      </c>
      <c r="Q194" s="17">
        <v>4.1945935501271599E-3</v>
      </c>
      <c r="R194" s="17">
        <v>0</v>
      </c>
    </row>
    <row r="195" spans="2:18" x14ac:dyDescent="0.3">
      <c r="B195" s="18" t="s">
        <v>316</v>
      </c>
      <c r="C195" s="17">
        <v>0</v>
      </c>
      <c r="D195" s="17">
        <v>0</v>
      </c>
      <c r="E195" s="17">
        <v>0</v>
      </c>
      <c r="F195" s="17"/>
      <c r="G195" s="17">
        <v>0</v>
      </c>
      <c r="H195" s="17">
        <v>0</v>
      </c>
      <c r="I195" s="17">
        <v>0</v>
      </c>
      <c r="J195" s="17">
        <v>0</v>
      </c>
      <c r="K195" s="17">
        <v>0</v>
      </c>
      <c r="L195" s="17">
        <v>0</v>
      </c>
      <c r="M195" s="17"/>
      <c r="N195" s="17">
        <v>0</v>
      </c>
      <c r="O195" s="17">
        <v>0</v>
      </c>
      <c r="P195" s="17">
        <v>0</v>
      </c>
      <c r="Q195" s="17">
        <v>0</v>
      </c>
      <c r="R195" s="17">
        <v>0</v>
      </c>
    </row>
    <row r="196" spans="2:18" x14ac:dyDescent="0.3">
      <c r="B196" s="18" t="s">
        <v>317</v>
      </c>
      <c r="C196" s="17">
        <v>3.8782369472620602E-3</v>
      </c>
      <c r="D196" s="17">
        <v>3.8923158184038498E-3</v>
      </c>
      <c r="E196" s="17">
        <v>3.8644755531215399E-3</v>
      </c>
      <c r="F196" s="17"/>
      <c r="G196" s="17">
        <v>1.3736076872344301E-2</v>
      </c>
      <c r="H196" s="17">
        <v>2.94056551757271E-3</v>
      </c>
      <c r="I196" s="17">
        <v>2.9909168582627601E-3</v>
      </c>
      <c r="J196" s="17">
        <v>2.77504588357052E-3</v>
      </c>
      <c r="K196" s="17">
        <v>3.4952893521136598E-3</v>
      </c>
      <c r="L196" s="17">
        <v>0</v>
      </c>
      <c r="M196" s="17"/>
      <c r="N196" s="17">
        <v>2.3110720681003101E-3</v>
      </c>
      <c r="O196" s="17">
        <v>4.1309044485623898E-3</v>
      </c>
      <c r="P196" s="17">
        <v>7.1644926438606598E-3</v>
      </c>
      <c r="Q196" s="17">
        <v>0</v>
      </c>
      <c r="R196" s="17">
        <v>0</v>
      </c>
    </row>
    <row r="197" spans="2:18" x14ac:dyDescent="0.3">
      <c r="B197" s="18" t="s">
        <v>318</v>
      </c>
      <c r="C197" s="17">
        <v>0</v>
      </c>
      <c r="D197" s="17">
        <v>0</v>
      </c>
      <c r="E197" s="17">
        <v>0</v>
      </c>
      <c r="F197" s="17"/>
      <c r="G197" s="17">
        <v>0</v>
      </c>
      <c r="H197" s="17">
        <v>0</v>
      </c>
      <c r="I197" s="17">
        <v>0</v>
      </c>
      <c r="J197" s="17">
        <v>0</v>
      </c>
      <c r="K197" s="17">
        <v>0</v>
      </c>
      <c r="L197" s="17">
        <v>0</v>
      </c>
      <c r="M197" s="17"/>
      <c r="N197" s="17">
        <v>0</v>
      </c>
      <c r="O197" s="17">
        <v>0</v>
      </c>
      <c r="P197" s="17">
        <v>0</v>
      </c>
      <c r="Q197" s="17">
        <v>0</v>
      </c>
      <c r="R197" s="17">
        <v>0</v>
      </c>
    </row>
    <row r="198" spans="2:18" x14ac:dyDescent="0.3">
      <c r="B198" s="18" t="s">
        <v>319</v>
      </c>
      <c r="C198" s="17">
        <v>0</v>
      </c>
      <c r="D198" s="17">
        <v>0</v>
      </c>
      <c r="E198" s="17">
        <v>0</v>
      </c>
      <c r="F198" s="17"/>
      <c r="G198" s="17">
        <v>0</v>
      </c>
      <c r="H198" s="17">
        <v>0</v>
      </c>
      <c r="I198" s="17">
        <v>0</v>
      </c>
      <c r="J198" s="17">
        <v>0</v>
      </c>
      <c r="K198" s="17">
        <v>0</v>
      </c>
      <c r="L198" s="17">
        <v>0</v>
      </c>
      <c r="M198" s="17"/>
      <c r="N198" s="17">
        <v>0</v>
      </c>
      <c r="O198" s="17">
        <v>0</v>
      </c>
      <c r="P198" s="17">
        <v>0</v>
      </c>
      <c r="Q198" s="17">
        <v>0</v>
      </c>
      <c r="R198" s="17">
        <v>0</v>
      </c>
    </row>
    <row r="199" spans="2:18" x14ac:dyDescent="0.3">
      <c r="B199" s="18" t="s">
        <v>320</v>
      </c>
      <c r="C199" s="17">
        <v>5.0313636474711104E-4</v>
      </c>
      <c r="D199" s="17">
        <v>0</v>
      </c>
      <c r="E199" s="17">
        <v>9.9492705961040499E-4</v>
      </c>
      <c r="F199" s="17"/>
      <c r="G199" s="17">
        <v>3.6335473398613699E-3</v>
      </c>
      <c r="H199" s="17">
        <v>0</v>
      </c>
      <c r="I199" s="17">
        <v>0</v>
      </c>
      <c r="J199" s="17">
        <v>0</v>
      </c>
      <c r="K199" s="17">
        <v>0</v>
      </c>
      <c r="L199" s="17">
        <v>0</v>
      </c>
      <c r="M199" s="17"/>
      <c r="N199" s="17">
        <v>0</v>
      </c>
      <c r="O199" s="17">
        <v>0</v>
      </c>
      <c r="P199" s="17">
        <v>0</v>
      </c>
      <c r="Q199" s="17">
        <v>3.9944793929161497E-3</v>
      </c>
      <c r="R199" s="17">
        <v>0</v>
      </c>
    </row>
    <row r="200" spans="2:18" x14ac:dyDescent="0.3">
      <c r="B200" s="18" t="s">
        <v>321</v>
      </c>
      <c r="C200" s="17">
        <v>0</v>
      </c>
      <c r="D200" s="17">
        <v>0</v>
      </c>
      <c r="E200" s="17">
        <v>0</v>
      </c>
      <c r="F200" s="17"/>
      <c r="G200" s="17">
        <v>0</v>
      </c>
      <c r="H200" s="17">
        <v>0</v>
      </c>
      <c r="I200" s="17">
        <v>0</v>
      </c>
      <c r="J200" s="17">
        <v>0</v>
      </c>
      <c r="K200" s="17">
        <v>0</v>
      </c>
      <c r="L200" s="17">
        <v>0</v>
      </c>
      <c r="M200" s="17"/>
      <c r="N200" s="17">
        <v>0</v>
      </c>
      <c r="O200" s="17">
        <v>0</v>
      </c>
      <c r="P200" s="17">
        <v>0</v>
      </c>
      <c r="Q200" s="17">
        <v>0</v>
      </c>
      <c r="R200" s="17">
        <v>0</v>
      </c>
    </row>
    <row r="201" spans="2:18" x14ac:dyDescent="0.3">
      <c r="B201" s="18" t="s">
        <v>322</v>
      </c>
      <c r="C201" s="17">
        <v>1.0478748952825001E-2</v>
      </c>
      <c r="D201" s="17">
        <v>9.3743608848154605E-3</v>
      </c>
      <c r="E201" s="17">
        <v>1.1558233190936301E-2</v>
      </c>
      <c r="F201" s="17"/>
      <c r="G201" s="17">
        <v>1.0418149766603E-2</v>
      </c>
      <c r="H201" s="17">
        <v>2.15474601165043E-2</v>
      </c>
      <c r="I201" s="17">
        <v>1.17314080245387E-2</v>
      </c>
      <c r="J201" s="17">
        <v>8.2861410842105902E-3</v>
      </c>
      <c r="K201" s="17">
        <v>3.4690779837764198E-3</v>
      </c>
      <c r="L201" s="17">
        <v>6.9919572203045498E-3</v>
      </c>
      <c r="M201" s="17"/>
      <c r="N201" s="17">
        <v>1.35744458837396E-2</v>
      </c>
      <c r="O201" s="17">
        <v>1.06464044778631E-2</v>
      </c>
      <c r="P201" s="17">
        <v>1.15353772059713E-2</v>
      </c>
      <c r="Q201" s="17">
        <v>3.9141822877907196E-3</v>
      </c>
      <c r="R201" s="17">
        <v>0</v>
      </c>
    </row>
    <row r="202" spans="2:18" x14ac:dyDescent="0.3">
      <c r="B202" s="18" t="s">
        <v>323</v>
      </c>
      <c r="C202" s="17">
        <v>8.3807491186970007E-2</v>
      </c>
      <c r="D202" s="17">
        <v>8.1812099086121096E-2</v>
      </c>
      <c r="E202" s="17">
        <v>8.5757887414629697E-2</v>
      </c>
      <c r="F202" s="17"/>
      <c r="G202" s="17">
        <v>8.2665051961438502E-2</v>
      </c>
      <c r="H202" s="17">
        <v>8.1353480060271002E-2</v>
      </c>
      <c r="I202" s="17">
        <v>8.1833071580675695E-2</v>
      </c>
      <c r="J202" s="17">
        <v>9.4521513915930305E-2</v>
      </c>
      <c r="K202" s="17">
        <v>7.27563228280797E-2</v>
      </c>
      <c r="L202" s="17">
        <v>8.6859297178052103E-2</v>
      </c>
      <c r="M202" s="17"/>
      <c r="N202" s="17">
        <v>8.2688445326591795E-2</v>
      </c>
      <c r="O202" s="17">
        <v>7.3983569887654199E-2</v>
      </c>
      <c r="P202" s="17">
        <v>8.9036587434059997E-2</v>
      </c>
      <c r="Q202" s="17">
        <v>8.5314262627421603E-2</v>
      </c>
      <c r="R202" s="17">
        <v>0.18374281987829999</v>
      </c>
    </row>
    <row r="203" spans="2:18" x14ac:dyDescent="0.3">
      <c r="B203" s="18" t="s">
        <v>324</v>
      </c>
      <c r="C203" s="17">
        <v>7.3654746199534896E-2</v>
      </c>
      <c r="D203" s="17">
        <v>6.9853882171705003E-2</v>
      </c>
      <c r="E203" s="17">
        <v>7.7369901160092902E-2</v>
      </c>
      <c r="F203" s="17"/>
      <c r="G203" s="17">
        <v>5.0985268088156101E-2</v>
      </c>
      <c r="H203" s="17">
        <v>7.3326516159213304E-2</v>
      </c>
      <c r="I203" s="17">
        <v>6.2169855800928903E-2</v>
      </c>
      <c r="J203" s="17">
        <v>5.9897451311106499E-2</v>
      </c>
      <c r="K203" s="17">
        <v>9.0975887836617794E-2</v>
      </c>
      <c r="L203" s="17">
        <v>9.7830007429222696E-2</v>
      </c>
      <c r="M203" s="17"/>
      <c r="N203" s="17">
        <v>8.0657395624917E-2</v>
      </c>
      <c r="O203" s="17">
        <v>7.0073657941925993E-2</v>
      </c>
      <c r="P203" s="17">
        <v>7.1627377748106499E-2</v>
      </c>
      <c r="Q203" s="17">
        <v>3.6578112899727698E-2</v>
      </c>
      <c r="R203" s="17">
        <v>8.55949051337455E-2</v>
      </c>
    </row>
    <row r="204" spans="2:18" x14ac:dyDescent="0.3">
      <c r="B204" s="18" t="s">
        <v>325</v>
      </c>
      <c r="C204" s="17">
        <v>4.9670325665744598E-4</v>
      </c>
      <c r="D204" s="17">
        <v>0</v>
      </c>
      <c r="E204" s="17">
        <v>9.8220590931346295E-4</v>
      </c>
      <c r="F204" s="17"/>
      <c r="G204" s="17">
        <v>0</v>
      </c>
      <c r="H204" s="17">
        <v>2.91470827737035E-3</v>
      </c>
      <c r="I204" s="17">
        <v>0</v>
      </c>
      <c r="J204" s="17">
        <v>0</v>
      </c>
      <c r="K204" s="17">
        <v>0</v>
      </c>
      <c r="L204" s="17">
        <v>0</v>
      </c>
      <c r="M204" s="17"/>
      <c r="N204" s="17">
        <v>0</v>
      </c>
      <c r="O204" s="17">
        <v>0</v>
      </c>
      <c r="P204" s="17">
        <v>0</v>
      </c>
      <c r="Q204" s="17">
        <v>3.9434059275555598E-3</v>
      </c>
      <c r="R204" s="17">
        <v>0</v>
      </c>
    </row>
    <row r="205" spans="2:18" x14ac:dyDescent="0.3">
      <c r="B205" s="18" t="s">
        <v>326</v>
      </c>
      <c r="C205" s="17">
        <v>0</v>
      </c>
      <c r="D205" s="17">
        <v>0</v>
      </c>
      <c r="E205" s="17">
        <v>0</v>
      </c>
      <c r="F205" s="17"/>
      <c r="G205" s="17">
        <v>0</v>
      </c>
      <c r="H205" s="17">
        <v>0</v>
      </c>
      <c r="I205" s="17">
        <v>0</v>
      </c>
      <c r="J205" s="17">
        <v>0</v>
      </c>
      <c r="K205" s="17">
        <v>0</v>
      </c>
      <c r="L205" s="17">
        <v>0</v>
      </c>
      <c r="M205" s="17"/>
      <c r="N205" s="17">
        <v>0</v>
      </c>
      <c r="O205" s="17">
        <v>0</v>
      </c>
      <c r="P205" s="17">
        <v>0</v>
      </c>
      <c r="Q205" s="17">
        <v>0</v>
      </c>
      <c r="R205" s="17">
        <v>0</v>
      </c>
    </row>
    <row r="206" spans="2:18" x14ac:dyDescent="0.3">
      <c r="B206" s="18" t="s">
        <v>327</v>
      </c>
      <c r="C206" s="17">
        <v>0</v>
      </c>
      <c r="D206" s="17">
        <v>0</v>
      </c>
      <c r="E206" s="17">
        <v>0</v>
      </c>
      <c r="F206" s="17"/>
      <c r="G206" s="17">
        <v>0</v>
      </c>
      <c r="H206" s="17">
        <v>0</v>
      </c>
      <c r="I206" s="17">
        <v>0</v>
      </c>
      <c r="J206" s="17">
        <v>0</v>
      </c>
      <c r="K206" s="17">
        <v>0</v>
      </c>
      <c r="L206" s="17">
        <v>0</v>
      </c>
      <c r="M206" s="17"/>
      <c r="N206" s="17">
        <v>0</v>
      </c>
      <c r="O206" s="17">
        <v>0</v>
      </c>
      <c r="P206" s="17">
        <v>0</v>
      </c>
      <c r="Q206" s="17">
        <v>0</v>
      </c>
      <c r="R206" s="17">
        <v>0</v>
      </c>
    </row>
    <row r="207" spans="2:18" x14ac:dyDescent="0.3">
      <c r="B207" s="18" t="s">
        <v>328</v>
      </c>
      <c r="C207" s="17">
        <v>0</v>
      </c>
      <c r="D207" s="17">
        <v>0</v>
      </c>
      <c r="E207" s="17">
        <v>0</v>
      </c>
      <c r="F207" s="17"/>
      <c r="G207" s="17">
        <v>0</v>
      </c>
      <c r="H207" s="17">
        <v>0</v>
      </c>
      <c r="I207" s="17">
        <v>0</v>
      </c>
      <c r="J207" s="17">
        <v>0</v>
      </c>
      <c r="K207" s="17">
        <v>0</v>
      </c>
      <c r="L207" s="17">
        <v>0</v>
      </c>
      <c r="M207" s="17"/>
      <c r="N207" s="17">
        <v>0</v>
      </c>
      <c r="O207" s="17">
        <v>0</v>
      </c>
      <c r="P207" s="17">
        <v>0</v>
      </c>
      <c r="Q207" s="17">
        <v>0</v>
      </c>
      <c r="R207" s="17">
        <v>0</v>
      </c>
    </row>
    <row r="208" spans="2:18" x14ac:dyDescent="0.3">
      <c r="B208" s="18" t="s">
        <v>329</v>
      </c>
      <c r="C208" s="17">
        <v>0</v>
      </c>
      <c r="D208" s="17">
        <v>0</v>
      </c>
      <c r="E208" s="17">
        <v>0</v>
      </c>
      <c r="F208" s="17"/>
      <c r="G208" s="17">
        <v>0</v>
      </c>
      <c r="H208" s="17">
        <v>0</v>
      </c>
      <c r="I208" s="17">
        <v>0</v>
      </c>
      <c r="J208" s="17">
        <v>0</v>
      </c>
      <c r="K208" s="17">
        <v>0</v>
      </c>
      <c r="L208" s="17">
        <v>0</v>
      </c>
      <c r="M208" s="17"/>
      <c r="N208" s="17">
        <v>0</v>
      </c>
      <c r="O208" s="17">
        <v>0</v>
      </c>
      <c r="P208" s="17">
        <v>0</v>
      </c>
      <c r="Q208" s="17">
        <v>0</v>
      </c>
      <c r="R208" s="17">
        <v>0</v>
      </c>
    </row>
    <row r="209" spans="2:18" x14ac:dyDescent="0.3">
      <c r="B209" s="18" t="s">
        <v>330</v>
      </c>
      <c r="C209" s="17">
        <v>4.7944933887163698E-4</v>
      </c>
      <c r="D209" s="17">
        <v>0</v>
      </c>
      <c r="E209" s="17">
        <v>9.4808714769697099E-4</v>
      </c>
      <c r="F209" s="17"/>
      <c r="G209" s="17">
        <v>0</v>
      </c>
      <c r="H209" s="17">
        <v>2.8134604270425899E-3</v>
      </c>
      <c r="I209" s="17">
        <v>0</v>
      </c>
      <c r="J209" s="17">
        <v>0</v>
      </c>
      <c r="K209" s="17">
        <v>0</v>
      </c>
      <c r="L209" s="17">
        <v>0</v>
      </c>
      <c r="M209" s="17"/>
      <c r="N209" s="17">
        <v>0</v>
      </c>
      <c r="O209" s="17">
        <v>2.0473184771363701E-3</v>
      </c>
      <c r="P209" s="17">
        <v>0</v>
      </c>
      <c r="Q209" s="17">
        <v>0</v>
      </c>
      <c r="R209" s="17">
        <v>0</v>
      </c>
    </row>
    <row r="210" spans="2:18" x14ac:dyDescent="0.3">
      <c r="B210" s="18" t="s">
        <v>331</v>
      </c>
      <c r="C210" s="17">
        <v>0</v>
      </c>
      <c r="D210" s="17">
        <v>0</v>
      </c>
      <c r="E210" s="17">
        <v>0</v>
      </c>
      <c r="F210" s="17"/>
      <c r="G210" s="17">
        <v>0</v>
      </c>
      <c r="H210" s="17">
        <v>0</v>
      </c>
      <c r="I210" s="17">
        <v>0</v>
      </c>
      <c r="J210" s="17">
        <v>0</v>
      </c>
      <c r="K210" s="17">
        <v>0</v>
      </c>
      <c r="L210" s="17">
        <v>0</v>
      </c>
      <c r="M210" s="17"/>
      <c r="N210" s="17">
        <v>0</v>
      </c>
      <c r="O210" s="17">
        <v>0</v>
      </c>
      <c r="P210" s="17">
        <v>0</v>
      </c>
      <c r="Q210" s="17">
        <v>0</v>
      </c>
      <c r="R210" s="17">
        <v>0</v>
      </c>
    </row>
    <row r="211" spans="2:18" x14ac:dyDescent="0.3">
      <c r="B211" s="18" t="s">
        <v>332</v>
      </c>
      <c r="C211" s="19">
        <v>0</v>
      </c>
      <c r="D211" s="19">
        <v>0</v>
      </c>
      <c r="E211" s="19">
        <v>0</v>
      </c>
      <c r="F211" s="19"/>
      <c r="G211" s="19">
        <v>0</v>
      </c>
      <c r="H211" s="19">
        <v>0</v>
      </c>
      <c r="I211" s="19">
        <v>0</v>
      </c>
      <c r="J211" s="19">
        <v>0</v>
      </c>
      <c r="K211" s="19">
        <v>0</v>
      </c>
      <c r="L211" s="19">
        <v>0</v>
      </c>
      <c r="M211" s="19"/>
      <c r="N211" s="19">
        <v>0</v>
      </c>
      <c r="O211" s="19">
        <v>0</v>
      </c>
      <c r="P211" s="19">
        <v>0</v>
      </c>
      <c r="Q211" s="19">
        <v>0</v>
      </c>
      <c r="R211" s="19">
        <v>0</v>
      </c>
    </row>
    <row r="212" spans="2:18" x14ac:dyDescent="0.3">
      <c r="B212" s="16"/>
    </row>
    <row r="213" spans="2:18" x14ac:dyDescent="0.3">
      <c r="B213" t="s">
        <v>50</v>
      </c>
    </row>
    <row r="214" spans="2:18" x14ac:dyDescent="0.3">
      <c r="B214" t="s">
        <v>51</v>
      </c>
    </row>
    <row r="216" spans="2:18" x14ac:dyDescent="0.3">
      <c r="B2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R2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338</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130</v>
      </c>
      <c r="C9" s="17">
        <v>4.7094618091967499E-4</v>
      </c>
      <c r="D9" s="17">
        <v>9.52757146304707E-4</v>
      </c>
      <c r="E9" s="17">
        <v>0</v>
      </c>
      <c r="F9" s="17"/>
      <c r="G9" s="17">
        <v>0</v>
      </c>
      <c r="H9" s="17">
        <v>0</v>
      </c>
      <c r="I9" s="17">
        <v>0</v>
      </c>
      <c r="J9" s="17">
        <v>2.7581086644752699E-3</v>
      </c>
      <c r="K9" s="17">
        <v>0</v>
      </c>
      <c r="L9" s="17">
        <v>0</v>
      </c>
      <c r="M9" s="17"/>
      <c r="N9" s="17">
        <v>0</v>
      </c>
      <c r="O9" s="17">
        <v>2.0110087547576998E-3</v>
      </c>
      <c r="P9" s="17">
        <v>0</v>
      </c>
      <c r="Q9" s="17">
        <v>0</v>
      </c>
      <c r="R9" s="17">
        <v>0</v>
      </c>
    </row>
    <row r="10" spans="2:18" x14ac:dyDescent="0.3">
      <c r="B10" s="18" t="s">
        <v>131</v>
      </c>
      <c r="C10" s="17">
        <v>1.57863441730116E-3</v>
      </c>
      <c r="D10" s="17">
        <v>3.1936881185639899E-3</v>
      </c>
      <c r="E10" s="17">
        <v>0</v>
      </c>
      <c r="F10" s="17"/>
      <c r="G10" s="17">
        <v>0</v>
      </c>
      <c r="H10" s="17">
        <v>0</v>
      </c>
      <c r="I10" s="17">
        <v>6.5309044848084596E-3</v>
      </c>
      <c r="J10" s="17">
        <v>0</v>
      </c>
      <c r="K10" s="17">
        <v>0</v>
      </c>
      <c r="L10" s="17">
        <v>2.2296360364744698E-3</v>
      </c>
      <c r="M10" s="17"/>
      <c r="N10" s="17">
        <v>0</v>
      </c>
      <c r="O10" s="17">
        <v>1.99311426880986E-3</v>
      </c>
      <c r="P10" s="17">
        <v>4.0957621274903501E-3</v>
      </c>
      <c r="Q10" s="17">
        <v>0</v>
      </c>
      <c r="R10" s="17">
        <v>0</v>
      </c>
    </row>
    <row r="11" spans="2:18" x14ac:dyDescent="0.3">
      <c r="B11" s="18" t="s">
        <v>132</v>
      </c>
      <c r="C11" s="17">
        <v>2.0259148676554299E-3</v>
      </c>
      <c r="D11" s="17">
        <v>2.0156135279267499E-3</v>
      </c>
      <c r="E11" s="17">
        <v>2.0359839133022098E-3</v>
      </c>
      <c r="F11" s="17"/>
      <c r="G11" s="17">
        <v>3.56477709588806E-3</v>
      </c>
      <c r="H11" s="17">
        <v>0</v>
      </c>
      <c r="I11" s="17">
        <v>2.9097910729179899E-3</v>
      </c>
      <c r="J11" s="17">
        <v>3.1390212295483301E-3</v>
      </c>
      <c r="K11" s="17">
        <v>0</v>
      </c>
      <c r="L11" s="17">
        <v>2.3928626480074801E-3</v>
      </c>
      <c r="M11" s="17"/>
      <c r="N11" s="17">
        <v>0</v>
      </c>
      <c r="O11" s="17">
        <v>0</v>
      </c>
      <c r="P11" s="17">
        <v>1.8182957526312099E-3</v>
      </c>
      <c r="Q11" s="17">
        <v>4.2552848493930904E-3</v>
      </c>
      <c r="R11" s="17">
        <v>2.84507551606679E-2</v>
      </c>
    </row>
    <row r="12" spans="2:18" x14ac:dyDescent="0.3">
      <c r="B12" s="18" t="s">
        <v>133</v>
      </c>
      <c r="C12" s="17">
        <v>5.0626447369272499E-4</v>
      </c>
      <c r="D12" s="17">
        <v>1.0242085290701299E-3</v>
      </c>
      <c r="E12" s="17">
        <v>0</v>
      </c>
      <c r="F12" s="17"/>
      <c r="G12" s="17">
        <v>0</v>
      </c>
      <c r="H12" s="17">
        <v>0</v>
      </c>
      <c r="I12" s="17">
        <v>0</v>
      </c>
      <c r="J12" s="17">
        <v>0</v>
      </c>
      <c r="K12" s="17">
        <v>3.5962040217342602E-3</v>
      </c>
      <c r="L12" s="17">
        <v>0</v>
      </c>
      <c r="M12" s="17"/>
      <c r="N12" s="17">
        <v>0</v>
      </c>
      <c r="O12" s="17">
        <v>0</v>
      </c>
      <c r="P12" s="17">
        <v>0</v>
      </c>
      <c r="Q12" s="17">
        <v>4.0193139459271101E-3</v>
      </c>
      <c r="R12" s="17">
        <v>0</v>
      </c>
    </row>
    <row r="13" spans="2:18" x14ac:dyDescent="0.3">
      <c r="B13" s="18" t="s">
        <v>134</v>
      </c>
      <c r="C13" s="17">
        <v>2.1023626163186098E-3</v>
      </c>
      <c r="D13" s="17">
        <v>1.2334510688981101E-3</v>
      </c>
      <c r="E13" s="17">
        <v>2.9516803035731501E-3</v>
      </c>
      <c r="F13" s="17"/>
      <c r="G13" s="17">
        <v>0</v>
      </c>
      <c r="H13" s="17">
        <v>9.3829386378823602E-3</v>
      </c>
      <c r="I13" s="17">
        <v>0</v>
      </c>
      <c r="J13" s="17">
        <v>0</v>
      </c>
      <c r="K13" s="17">
        <v>3.5757916513051401E-3</v>
      </c>
      <c r="L13" s="17">
        <v>0</v>
      </c>
      <c r="M13" s="17"/>
      <c r="N13" s="17">
        <v>2.3642998831213402E-3</v>
      </c>
      <c r="O13" s="17">
        <v>0</v>
      </c>
      <c r="P13" s="17">
        <v>5.89003736729698E-3</v>
      </c>
      <c r="Q13" s="17">
        <v>0</v>
      </c>
      <c r="R13" s="17">
        <v>0</v>
      </c>
    </row>
    <row r="14" spans="2:18" x14ac:dyDescent="0.3">
      <c r="B14" s="18" t="s">
        <v>135</v>
      </c>
      <c r="C14" s="17">
        <v>1.3947991962909401E-3</v>
      </c>
      <c r="D14" s="17">
        <v>2.8217765761071401E-3</v>
      </c>
      <c r="E14" s="17">
        <v>0</v>
      </c>
      <c r="F14" s="17"/>
      <c r="G14" s="17">
        <v>3.2326127591493E-3</v>
      </c>
      <c r="H14" s="17">
        <v>0</v>
      </c>
      <c r="I14" s="17">
        <v>0</v>
      </c>
      <c r="J14" s="17">
        <v>2.7861161935214601E-3</v>
      </c>
      <c r="K14" s="17">
        <v>3.34891449681631E-3</v>
      </c>
      <c r="L14" s="17">
        <v>0</v>
      </c>
      <c r="M14" s="17"/>
      <c r="N14" s="17">
        <v>0</v>
      </c>
      <c r="O14" s="17">
        <v>0</v>
      </c>
      <c r="P14" s="17">
        <v>1.75241270028833E-3</v>
      </c>
      <c r="Q14" s="17">
        <v>0</v>
      </c>
      <c r="R14" s="17">
        <v>2.57072976292963E-2</v>
      </c>
    </row>
    <row r="15" spans="2:18" x14ac:dyDescent="0.3">
      <c r="B15" s="18" t="s">
        <v>136</v>
      </c>
      <c r="C15" s="17">
        <v>2.92142822343565E-3</v>
      </c>
      <c r="D15" s="17">
        <v>4.89644343948687E-3</v>
      </c>
      <c r="E15" s="17">
        <v>9.9094938405458791E-4</v>
      </c>
      <c r="F15" s="17"/>
      <c r="G15" s="17">
        <v>1.0493293927180101E-2</v>
      </c>
      <c r="H15" s="17">
        <v>0</v>
      </c>
      <c r="I15" s="17">
        <v>0</v>
      </c>
      <c r="J15" s="17">
        <v>2.8409023504579402E-3</v>
      </c>
      <c r="K15" s="17">
        <v>3.5596951486957899E-3</v>
      </c>
      <c r="L15" s="17">
        <v>2.30349098519682E-3</v>
      </c>
      <c r="M15" s="17"/>
      <c r="N15" s="17">
        <v>2.2648491588945002E-3</v>
      </c>
      <c r="O15" s="17">
        <v>2.0764157881115299E-3</v>
      </c>
      <c r="P15" s="17">
        <v>3.5611236908156098E-3</v>
      </c>
      <c r="Q15" s="17">
        <v>3.8511522689664399E-3</v>
      </c>
      <c r="R15" s="17">
        <v>0</v>
      </c>
    </row>
    <row r="16" spans="2:18" x14ac:dyDescent="0.3">
      <c r="B16" s="18" t="s">
        <v>137</v>
      </c>
      <c r="C16" s="17">
        <v>3.4268100583409E-3</v>
      </c>
      <c r="D16" s="17">
        <v>5.0396692125033197E-3</v>
      </c>
      <c r="E16" s="17">
        <v>1.85032070134354E-3</v>
      </c>
      <c r="F16" s="17"/>
      <c r="G16" s="17">
        <v>1.02360617558875E-2</v>
      </c>
      <c r="H16" s="17">
        <v>6.0777352753580696E-3</v>
      </c>
      <c r="I16" s="17">
        <v>3.1237848519708299E-3</v>
      </c>
      <c r="J16" s="17">
        <v>0</v>
      </c>
      <c r="K16" s="17">
        <v>0</v>
      </c>
      <c r="L16" s="17">
        <v>2.1108147387694201E-3</v>
      </c>
      <c r="M16" s="17"/>
      <c r="N16" s="17">
        <v>4.3947957622954099E-3</v>
      </c>
      <c r="O16" s="17">
        <v>0</v>
      </c>
      <c r="P16" s="17">
        <v>4.0638486720981299E-3</v>
      </c>
      <c r="Q16" s="17">
        <v>3.8685729759145001E-3</v>
      </c>
      <c r="R16" s="17">
        <v>0</v>
      </c>
    </row>
    <row r="17" spans="2:18" x14ac:dyDescent="0.3">
      <c r="B17" s="18" t="s">
        <v>138</v>
      </c>
      <c r="C17" s="17">
        <v>7.7827068929427007E-2</v>
      </c>
      <c r="D17" s="17">
        <v>5.9920788158003398E-2</v>
      </c>
      <c r="E17" s="17">
        <v>9.5329565031893895E-2</v>
      </c>
      <c r="F17" s="17"/>
      <c r="G17" s="17">
        <v>5.5354163616863697E-2</v>
      </c>
      <c r="H17" s="17">
        <v>7.6064262488286197E-2</v>
      </c>
      <c r="I17" s="17">
        <v>8.6538835329045105E-2</v>
      </c>
      <c r="J17" s="17">
        <v>7.2491356811490895E-2</v>
      </c>
      <c r="K17" s="17">
        <v>9.8919529616924795E-2</v>
      </c>
      <c r="L17" s="17">
        <v>7.7209810062612405E-2</v>
      </c>
      <c r="M17" s="17"/>
      <c r="N17" s="17">
        <v>7.1204644323695498E-2</v>
      </c>
      <c r="O17" s="17">
        <v>6.6047844504931896E-2</v>
      </c>
      <c r="P17" s="17">
        <v>9.4847431199897206E-2</v>
      </c>
      <c r="Q17" s="17">
        <v>7.60795383195247E-2</v>
      </c>
      <c r="R17" s="17">
        <v>8.62687886769819E-2</v>
      </c>
    </row>
    <row r="18" spans="2:18" x14ac:dyDescent="0.3">
      <c r="B18" s="18" t="s">
        <v>139</v>
      </c>
      <c r="C18" s="17">
        <v>1.0943716004219201E-2</v>
      </c>
      <c r="D18" s="17">
        <v>1.10275154655984E-2</v>
      </c>
      <c r="E18" s="17">
        <v>1.08618062115102E-2</v>
      </c>
      <c r="F18" s="17"/>
      <c r="G18" s="17">
        <v>1.35031043656573E-2</v>
      </c>
      <c r="H18" s="17">
        <v>1.2276036409965101E-2</v>
      </c>
      <c r="I18" s="17">
        <v>1.2049343097365999E-2</v>
      </c>
      <c r="J18" s="17">
        <v>1.4300594096872E-2</v>
      </c>
      <c r="K18" s="17">
        <v>1.07660194263025E-2</v>
      </c>
      <c r="L18" s="17">
        <v>4.6485312393993198E-3</v>
      </c>
      <c r="M18" s="17"/>
      <c r="N18" s="17">
        <v>1.1475426995038901E-2</v>
      </c>
      <c r="O18" s="17">
        <v>1.9055687274900399E-2</v>
      </c>
      <c r="P18" s="17">
        <v>5.5625431412435001E-3</v>
      </c>
      <c r="Q18" s="17">
        <v>7.9148148264210592E-3</v>
      </c>
      <c r="R18" s="17">
        <v>0</v>
      </c>
    </row>
    <row r="19" spans="2:18" x14ac:dyDescent="0.3">
      <c r="B19" s="18" t="s">
        <v>140</v>
      </c>
      <c r="C19" s="17">
        <v>2.41243762232315E-3</v>
      </c>
      <c r="D19" s="17">
        <v>0</v>
      </c>
      <c r="E19" s="17">
        <v>4.7704750406540302E-3</v>
      </c>
      <c r="F19" s="17"/>
      <c r="G19" s="17">
        <v>3.3274333250306702E-3</v>
      </c>
      <c r="H19" s="17">
        <v>0</v>
      </c>
      <c r="I19" s="17">
        <v>5.8651046283112003E-3</v>
      </c>
      <c r="J19" s="17">
        <v>0</v>
      </c>
      <c r="K19" s="17">
        <v>0</v>
      </c>
      <c r="L19" s="17">
        <v>4.5531398809869903E-3</v>
      </c>
      <c r="M19" s="17"/>
      <c r="N19" s="17">
        <v>2.28018152602741E-3</v>
      </c>
      <c r="O19" s="17">
        <v>1.9674646070305299E-3</v>
      </c>
      <c r="P19" s="17">
        <v>3.5848657852259802E-3</v>
      </c>
      <c r="Q19" s="17">
        <v>3.9141822877907196E-3</v>
      </c>
      <c r="R19" s="17">
        <v>0</v>
      </c>
    </row>
    <row r="20" spans="2:18" x14ac:dyDescent="0.3">
      <c r="B20" s="18" t="s">
        <v>141</v>
      </c>
      <c r="C20" s="17">
        <v>4.7081439938087701E-4</v>
      </c>
      <c r="D20" s="17">
        <v>9.5249054301132098E-4</v>
      </c>
      <c r="E20" s="17">
        <v>0</v>
      </c>
      <c r="F20" s="17"/>
      <c r="G20" s="17">
        <v>3.4001247540488698E-3</v>
      </c>
      <c r="H20" s="17">
        <v>0</v>
      </c>
      <c r="I20" s="17">
        <v>0</v>
      </c>
      <c r="J20" s="17">
        <v>0</v>
      </c>
      <c r="K20" s="17">
        <v>0</v>
      </c>
      <c r="L20" s="17">
        <v>0</v>
      </c>
      <c r="M20" s="17"/>
      <c r="N20" s="17">
        <v>0</v>
      </c>
      <c r="O20" s="17">
        <v>0</v>
      </c>
      <c r="P20" s="17">
        <v>0</v>
      </c>
      <c r="Q20" s="17">
        <v>0</v>
      </c>
      <c r="R20" s="17">
        <v>0</v>
      </c>
    </row>
    <row r="21" spans="2:18" x14ac:dyDescent="0.3">
      <c r="B21" s="18" t="s">
        <v>142</v>
      </c>
      <c r="C21" s="17">
        <v>1.9454711524207299E-3</v>
      </c>
      <c r="D21" s="17">
        <v>9.2733420496956902E-4</v>
      </c>
      <c r="E21" s="17">
        <v>2.94064922328958E-3</v>
      </c>
      <c r="F21" s="17"/>
      <c r="G21" s="17">
        <v>6.6742757679518899E-3</v>
      </c>
      <c r="H21" s="17">
        <v>2.99114783784003E-3</v>
      </c>
      <c r="I21" s="17">
        <v>3.0047571039209298E-3</v>
      </c>
      <c r="J21" s="17">
        <v>0</v>
      </c>
      <c r="K21" s="17">
        <v>0</v>
      </c>
      <c r="L21" s="17">
        <v>0</v>
      </c>
      <c r="M21" s="17"/>
      <c r="N21" s="17">
        <v>0</v>
      </c>
      <c r="O21" s="17">
        <v>1.9890576474495799E-3</v>
      </c>
      <c r="P21" s="17">
        <v>1.68850598472523E-3</v>
      </c>
      <c r="Q21" s="17">
        <v>4.04682355538341E-3</v>
      </c>
      <c r="R21" s="17">
        <v>0</v>
      </c>
    </row>
    <row r="22" spans="2:18" x14ac:dyDescent="0.3">
      <c r="B22" s="18" t="s">
        <v>143</v>
      </c>
      <c r="C22" s="17">
        <v>3.3877475249557598E-3</v>
      </c>
      <c r="D22" s="17">
        <v>4.9636880592767501E-3</v>
      </c>
      <c r="E22" s="17">
        <v>1.8473442769685101E-3</v>
      </c>
      <c r="F22" s="17"/>
      <c r="G22" s="17">
        <v>1.01324888090897E-2</v>
      </c>
      <c r="H22" s="17">
        <v>6.0061041283514301E-3</v>
      </c>
      <c r="I22" s="17">
        <v>0</v>
      </c>
      <c r="J22" s="17">
        <v>2.87936752372357E-3</v>
      </c>
      <c r="K22" s="17">
        <v>3.3353137151503902E-3</v>
      </c>
      <c r="L22" s="17">
        <v>0</v>
      </c>
      <c r="M22" s="17"/>
      <c r="N22" s="17">
        <v>0</v>
      </c>
      <c r="O22" s="17">
        <v>5.9819600262291097E-3</v>
      </c>
      <c r="P22" s="17">
        <v>3.4675331616926298E-3</v>
      </c>
      <c r="Q22" s="17">
        <v>0</v>
      </c>
      <c r="R22" s="17">
        <v>3.1810198438369103E-2</v>
      </c>
    </row>
    <row r="23" spans="2:18" x14ac:dyDescent="0.3">
      <c r="B23" s="18" t="s">
        <v>144</v>
      </c>
      <c r="C23" s="17">
        <v>3.9177314073298303E-3</v>
      </c>
      <c r="D23" s="17">
        <v>3.1216880193088198E-3</v>
      </c>
      <c r="E23" s="17">
        <v>4.6958241041933496E-3</v>
      </c>
      <c r="F23" s="17"/>
      <c r="G23" s="17">
        <v>1.3882721514827501E-2</v>
      </c>
      <c r="H23" s="17">
        <v>0</v>
      </c>
      <c r="I23" s="17">
        <v>3.1323251847208702E-3</v>
      </c>
      <c r="J23" s="17">
        <v>5.7601605359934001E-3</v>
      </c>
      <c r="K23" s="17">
        <v>0</v>
      </c>
      <c r="L23" s="17">
        <v>2.2860924407454401E-3</v>
      </c>
      <c r="M23" s="17"/>
      <c r="N23" s="17">
        <v>9.3185577533945792E-3</v>
      </c>
      <c r="O23" s="17">
        <v>6.3274258155638701E-3</v>
      </c>
      <c r="P23" s="17">
        <v>0</v>
      </c>
      <c r="Q23" s="17">
        <v>3.5877404939770301E-3</v>
      </c>
      <c r="R23" s="17">
        <v>0</v>
      </c>
    </row>
    <row r="24" spans="2:18" x14ac:dyDescent="0.3">
      <c r="B24" s="18" t="s">
        <v>145</v>
      </c>
      <c r="C24" s="17">
        <v>1.4370090976405E-3</v>
      </c>
      <c r="D24" s="17">
        <v>1.04910649374026E-3</v>
      </c>
      <c r="E24" s="17">
        <v>1.81616454033497E-3</v>
      </c>
      <c r="F24" s="17"/>
      <c r="G24" s="17">
        <v>3.1453192036768099E-3</v>
      </c>
      <c r="H24" s="17">
        <v>0</v>
      </c>
      <c r="I24" s="17">
        <v>5.88243434158246E-3</v>
      </c>
      <c r="J24" s="17">
        <v>0</v>
      </c>
      <c r="K24" s="17">
        <v>0</v>
      </c>
      <c r="L24" s="17">
        <v>0</v>
      </c>
      <c r="M24" s="17"/>
      <c r="N24" s="17">
        <v>2.2680879069925299E-3</v>
      </c>
      <c r="O24" s="17">
        <v>1.8597830840053099E-3</v>
      </c>
      <c r="P24" s="17">
        <v>0</v>
      </c>
      <c r="Q24" s="17">
        <v>4.1170213304913697E-3</v>
      </c>
      <c r="R24" s="17">
        <v>0</v>
      </c>
    </row>
    <row r="25" spans="2:18" x14ac:dyDescent="0.3">
      <c r="B25" s="18" t="s">
        <v>146</v>
      </c>
      <c r="C25" s="17">
        <v>1.4047372720643899E-2</v>
      </c>
      <c r="D25" s="17">
        <v>1.04884078473601E-2</v>
      </c>
      <c r="E25" s="17">
        <v>1.7526083326080001E-2</v>
      </c>
      <c r="F25" s="17"/>
      <c r="G25" s="17">
        <v>1.02812779085137E-2</v>
      </c>
      <c r="H25" s="17">
        <v>1.19987239898176E-2</v>
      </c>
      <c r="I25" s="17">
        <v>1.2559528114986101E-2</v>
      </c>
      <c r="J25" s="17">
        <v>1.7180572403492501E-2</v>
      </c>
      <c r="K25" s="17">
        <v>2.4999484515416601E-2</v>
      </c>
      <c r="L25" s="17">
        <v>9.4955127943267808E-3</v>
      </c>
      <c r="M25" s="17"/>
      <c r="N25" s="17">
        <v>1.8825829737576499E-2</v>
      </c>
      <c r="O25" s="17">
        <v>1.07310563275759E-2</v>
      </c>
      <c r="P25" s="17">
        <v>1.8846767383122898E-2</v>
      </c>
      <c r="Q25" s="17">
        <v>1.9131137856094702E-2</v>
      </c>
      <c r="R25" s="17">
        <v>0</v>
      </c>
    </row>
    <row r="26" spans="2:18" x14ac:dyDescent="0.3">
      <c r="B26" s="18" t="s">
        <v>147</v>
      </c>
      <c r="C26" s="17">
        <v>5.0913150871343597E-4</v>
      </c>
      <c r="D26" s="17">
        <v>0</v>
      </c>
      <c r="E26" s="17">
        <v>1.00678215770365E-3</v>
      </c>
      <c r="F26" s="17"/>
      <c r="G26" s="17">
        <v>0</v>
      </c>
      <c r="H26" s="17">
        <v>2.9876386007682901E-3</v>
      </c>
      <c r="I26" s="17">
        <v>0</v>
      </c>
      <c r="J26" s="17">
        <v>0</v>
      </c>
      <c r="K26" s="17">
        <v>0</v>
      </c>
      <c r="L26" s="17">
        <v>0</v>
      </c>
      <c r="M26" s="17"/>
      <c r="N26" s="17">
        <v>0</v>
      </c>
      <c r="O26" s="17">
        <v>2.1740656636099801E-3</v>
      </c>
      <c r="P26" s="17">
        <v>0</v>
      </c>
      <c r="Q26" s="17">
        <v>0</v>
      </c>
      <c r="R26" s="17">
        <v>0</v>
      </c>
    </row>
    <row r="27" spans="2:18" x14ac:dyDescent="0.3">
      <c r="B27" s="18" t="s">
        <v>148</v>
      </c>
      <c r="C27" s="17">
        <v>4.6621502641689598E-4</v>
      </c>
      <c r="D27" s="17">
        <v>9.4318568900147396E-4</v>
      </c>
      <c r="E27" s="17">
        <v>0</v>
      </c>
      <c r="F27" s="17"/>
      <c r="G27" s="17">
        <v>3.3669090285135101E-3</v>
      </c>
      <c r="H27" s="17">
        <v>0</v>
      </c>
      <c r="I27" s="17">
        <v>0</v>
      </c>
      <c r="J27" s="17">
        <v>0</v>
      </c>
      <c r="K27" s="17">
        <v>0</v>
      </c>
      <c r="L27" s="17">
        <v>0</v>
      </c>
      <c r="M27" s="17"/>
      <c r="N27" s="17">
        <v>0</v>
      </c>
      <c r="O27" s="17">
        <v>1.9908060362504201E-3</v>
      </c>
      <c r="P27" s="17">
        <v>0</v>
      </c>
      <c r="Q27" s="17">
        <v>0</v>
      </c>
      <c r="R27" s="17">
        <v>0</v>
      </c>
    </row>
    <row r="28" spans="2:18" x14ac:dyDescent="0.3">
      <c r="B28" s="18" t="s">
        <v>149</v>
      </c>
      <c r="C28" s="17">
        <v>0</v>
      </c>
      <c r="D28" s="17">
        <v>0</v>
      </c>
      <c r="E28" s="17">
        <v>0</v>
      </c>
      <c r="F28" s="17"/>
      <c r="G28" s="17">
        <v>0</v>
      </c>
      <c r="H28" s="17">
        <v>0</v>
      </c>
      <c r="I28" s="17">
        <v>0</v>
      </c>
      <c r="J28" s="17">
        <v>0</v>
      </c>
      <c r="K28" s="17">
        <v>0</v>
      </c>
      <c r="L28" s="17">
        <v>0</v>
      </c>
      <c r="M28" s="17"/>
      <c r="N28" s="17">
        <v>0</v>
      </c>
      <c r="O28" s="17">
        <v>0</v>
      </c>
      <c r="P28" s="17">
        <v>0</v>
      </c>
      <c r="Q28" s="17">
        <v>0</v>
      </c>
      <c r="R28" s="17">
        <v>0</v>
      </c>
    </row>
    <row r="29" spans="2:18" x14ac:dyDescent="0.3">
      <c r="B29" s="18" t="s">
        <v>150</v>
      </c>
      <c r="C29" s="17">
        <v>0</v>
      </c>
      <c r="D29" s="17">
        <v>0</v>
      </c>
      <c r="E29" s="17">
        <v>0</v>
      </c>
      <c r="F29" s="17"/>
      <c r="G29" s="17">
        <v>0</v>
      </c>
      <c r="H29" s="17">
        <v>0</v>
      </c>
      <c r="I29" s="17">
        <v>0</v>
      </c>
      <c r="J29" s="17">
        <v>0</v>
      </c>
      <c r="K29" s="17">
        <v>0</v>
      </c>
      <c r="L29" s="17">
        <v>0</v>
      </c>
      <c r="M29" s="17"/>
      <c r="N29" s="17">
        <v>0</v>
      </c>
      <c r="O29" s="17">
        <v>0</v>
      </c>
      <c r="P29" s="17">
        <v>0</v>
      </c>
      <c r="Q29" s="17">
        <v>0</v>
      </c>
      <c r="R29" s="17">
        <v>0</v>
      </c>
    </row>
    <row r="30" spans="2:18" x14ac:dyDescent="0.3">
      <c r="B30" s="18" t="s">
        <v>151</v>
      </c>
      <c r="C30" s="17">
        <v>0</v>
      </c>
      <c r="D30" s="17">
        <v>0</v>
      </c>
      <c r="E30" s="17">
        <v>0</v>
      </c>
      <c r="F30" s="17"/>
      <c r="G30" s="17">
        <v>0</v>
      </c>
      <c r="H30" s="17">
        <v>0</v>
      </c>
      <c r="I30" s="17">
        <v>0</v>
      </c>
      <c r="J30" s="17">
        <v>0</v>
      </c>
      <c r="K30" s="17">
        <v>0</v>
      </c>
      <c r="L30" s="17">
        <v>0</v>
      </c>
      <c r="M30" s="17"/>
      <c r="N30" s="17">
        <v>0</v>
      </c>
      <c r="O30" s="17">
        <v>0</v>
      </c>
      <c r="P30" s="17">
        <v>0</v>
      </c>
      <c r="Q30" s="17">
        <v>0</v>
      </c>
      <c r="R30" s="17">
        <v>0</v>
      </c>
    </row>
    <row r="31" spans="2:18" x14ac:dyDescent="0.3">
      <c r="B31" s="18" t="s">
        <v>152</v>
      </c>
      <c r="C31" s="17">
        <v>4.9405038910643403E-4</v>
      </c>
      <c r="D31" s="17">
        <v>0</v>
      </c>
      <c r="E31" s="17">
        <v>9.7695999608397107E-4</v>
      </c>
      <c r="F31" s="17"/>
      <c r="G31" s="17">
        <v>0</v>
      </c>
      <c r="H31" s="17">
        <v>0</v>
      </c>
      <c r="I31" s="17">
        <v>2.9019312059358898E-3</v>
      </c>
      <c r="J31" s="17">
        <v>0</v>
      </c>
      <c r="K31" s="17">
        <v>0</v>
      </c>
      <c r="L31" s="17">
        <v>0</v>
      </c>
      <c r="M31" s="17"/>
      <c r="N31" s="17">
        <v>0</v>
      </c>
      <c r="O31" s="17">
        <v>0</v>
      </c>
      <c r="P31" s="17">
        <v>0</v>
      </c>
      <c r="Q31" s="17">
        <v>3.9223443913456203E-3</v>
      </c>
      <c r="R31" s="17">
        <v>0</v>
      </c>
    </row>
    <row r="32" spans="2:18" x14ac:dyDescent="0.3">
      <c r="B32" s="18" t="s">
        <v>153</v>
      </c>
      <c r="C32" s="17">
        <v>0</v>
      </c>
      <c r="D32" s="17">
        <v>0</v>
      </c>
      <c r="E32" s="17">
        <v>0</v>
      </c>
      <c r="F32" s="17"/>
      <c r="G32" s="17">
        <v>0</v>
      </c>
      <c r="H32" s="17">
        <v>0</v>
      </c>
      <c r="I32" s="17">
        <v>0</v>
      </c>
      <c r="J32" s="17">
        <v>0</v>
      </c>
      <c r="K32" s="17">
        <v>0</v>
      </c>
      <c r="L32" s="17">
        <v>0</v>
      </c>
      <c r="M32" s="17"/>
      <c r="N32" s="17">
        <v>0</v>
      </c>
      <c r="O32" s="17">
        <v>0</v>
      </c>
      <c r="P32" s="17">
        <v>0</v>
      </c>
      <c r="Q32" s="17">
        <v>0</v>
      </c>
      <c r="R32" s="17">
        <v>0</v>
      </c>
    </row>
    <row r="33" spans="2:18" x14ac:dyDescent="0.3">
      <c r="B33" s="18" t="s">
        <v>154</v>
      </c>
      <c r="C33" s="17">
        <v>7.8845754324370406E-3</v>
      </c>
      <c r="D33" s="17">
        <v>7.1388603138438297E-3</v>
      </c>
      <c r="E33" s="17">
        <v>8.6134747568326203E-3</v>
      </c>
      <c r="F33" s="17"/>
      <c r="G33" s="17">
        <v>1.7226579952180101E-2</v>
      </c>
      <c r="H33" s="17">
        <v>6.6362587463809604E-3</v>
      </c>
      <c r="I33" s="17">
        <v>5.5050178074397401E-3</v>
      </c>
      <c r="J33" s="17">
        <v>2.7422182872163E-3</v>
      </c>
      <c r="K33" s="17">
        <v>3.5283937231853101E-3</v>
      </c>
      <c r="L33" s="17">
        <v>1.1780451771741E-2</v>
      </c>
      <c r="M33" s="17"/>
      <c r="N33" s="17">
        <v>6.8317289087836902E-3</v>
      </c>
      <c r="O33" s="17">
        <v>1.4241220009993101E-2</v>
      </c>
      <c r="P33" s="17">
        <v>5.4056894890372699E-3</v>
      </c>
      <c r="Q33" s="17">
        <v>4.53639205798836E-3</v>
      </c>
      <c r="R33" s="17">
        <v>3.2133218726946799E-2</v>
      </c>
    </row>
    <row r="34" spans="2:18" x14ac:dyDescent="0.3">
      <c r="B34" s="18" t="s">
        <v>155</v>
      </c>
      <c r="C34" s="17">
        <v>0</v>
      </c>
      <c r="D34" s="17">
        <v>0</v>
      </c>
      <c r="E34" s="17">
        <v>0</v>
      </c>
      <c r="F34" s="17"/>
      <c r="G34" s="17">
        <v>0</v>
      </c>
      <c r="H34" s="17">
        <v>0</v>
      </c>
      <c r="I34" s="17">
        <v>0</v>
      </c>
      <c r="J34" s="17">
        <v>0</v>
      </c>
      <c r="K34" s="17">
        <v>0</v>
      </c>
      <c r="L34" s="17">
        <v>0</v>
      </c>
      <c r="M34" s="17"/>
      <c r="N34" s="17">
        <v>0</v>
      </c>
      <c r="O34" s="17">
        <v>0</v>
      </c>
      <c r="P34" s="17">
        <v>0</v>
      </c>
      <c r="Q34" s="17">
        <v>0</v>
      </c>
      <c r="R34" s="17">
        <v>0</v>
      </c>
    </row>
    <row r="35" spans="2:18" x14ac:dyDescent="0.3">
      <c r="B35" s="18" t="s">
        <v>156</v>
      </c>
      <c r="C35" s="17">
        <v>4.7523340263556999E-4</v>
      </c>
      <c r="D35" s="17">
        <v>0</v>
      </c>
      <c r="E35" s="17">
        <v>9.3975034412491405E-4</v>
      </c>
      <c r="F35" s="17"/>
      <c r="G35" s="17">
        <v>0</v>
      </c>
      <c r="H35" s="17">
        <v>2.7887208585388001E-3</v>
      </c>
      <c r="I35" s="17">
        <v>0</v>
      </c>
      <c r="J35" s="17">
        <v>0</v>
      </c>
      <c r="K35" s="17">
        <v>0</v>
      </c>
      <c r="L35" s="17">
        <v>0</v>
      </c>
      <c r="M35" s="17"/>
      <c r="N35" s="17">
        <v>0</v>
      </c>
      <c r="O35" s="17">
        <v>0</v>
      </c>
      <c r="P35" s="17">
        <v>1.7505890955566499E-3</v>
      </c>
      <c r="Q35" s="17">
        <v>0</v>
      </c>
      <c r="R35" s="17">
        <v>0</v>
      </c>
    </row>
    <row r="36" spans="2:18" x14ac:dyDescent="0.3">
      <c r="B36" s="18" t="s">
        <v>157</v>
      </c>
      <c r="C36" s="17">
        <v>0</v>
      </c>
      <c r="D36" s="17">
        <v>0</v>
      </c>
      <c r="E36" s="17">
        <v>0</v>
      </c>
      <c r="F36" s="17"/>
      <c r="G36" s="17">
        <v>0</v>
      </c>
      <c r="H36" s="17">
        <v>0</v>
      </c>
      <c r="I36" s="17">
        <v>0</v>
      </c>
      <c r="J36" s="17">
        <v>0</v>
      </c>
      <c r="K36" s="17">
        <v>0</v>
      </c>
      <c r="L36" s="17">
        <v>0</v>
      </c>
      <c r="M36" s="17"/>
      <c r="N36" s="17">
        <v>0</v>
      </c>
      <c r="O36" s="17">
        <v>0</v>
      </c>
      <c r="P36" s="17">
        <v>0</v>
      </c>
      <c r="Q36" s="17">
        <v>0</v>
      </c>
      <c r="R36" s="17">
        <v>0</v>
      </c>
    </row>
    <row r="37" spans="2:18" x14ac:dyDescent="0.3">
      <c r="B37" s="18" t="s">
        <v>158</v>
      </c>
      <c r="C37" s="17">
        <v>0</v>
      </c>
      <c r="D37" s="17">
        <v>0</v>
      </c>
      <c r="E37" s="17">
        <v>0</v>
      </c>
      <c r="F37" s="17"/>
      <c r="G37" s="17">
        <v>0</v>
      </c>
      <c r="H37" s="17">
        <v>0</v>
      </c>
      <c r="I37" s="17">
        <v>0</v>
      </c>
      <c r="J37" s="17">
        <v>0</v>
      </c>
      <c r="K37" s="17">
        <v>0</v>
      </c>
      <c r="L37" s="17">
        <v>0</v>
      </c>
      <c r="M37" s="17"/>
      <c r="N37" s="17">
        <v>0</v>
      </c>
      <c r="O37" s="17">
        <v>0</v>
      </c>
      <c r="P37" s="17">
        <v>0</v>
      </c>
      <c r="Q37" s="17">
        <v>0</v>
      </c>
      <c r="R37" s="17">
        <v>0</v>
      </c>
    </row>
    <row r="38" spans="2:18" x14ac:dyDescent="0.3">
      <c r="B38" s="18" t="s">
        <v>159</v>
      </c>
      <c r="C38" s="17">
        <v>5.0313636474711104E-4</v>
      </c>
      <c r="D38" s="17">
        <v>0</v>
      </c>
      <c r="E38" s="17">
        <v>9.9492705961040499E-4</v>
      </c>
      <c r="F38" s="17"/>
      <c r="G38" s="17">
        <v>3.6335473398613699E-3</v>
      </c>
      <c r="H38" s="17">
        <v>0</v>
      </c>
      <c r="I38" s="17">
        <v>0</v>
      </c>
      <c r="J38" s="17">
        <v>0</v>
      </c>
      <c r="K38" s="17">
        <v>0</v>
      </c>
      <c r="L38" s="17">
        <v>0</v>
      </c>
      <c r="M38" s="17"/>
      <c r="N38" s="17">
        <v>0</v>
      </c>
      <c r="O38" s="17">
        <v>0</v>
      </c>
      <c r="P38" s="17">
        <v>0</v>
      </c>
      <c r="Q38" s="17">
        <v>3.9944793929161497E-3</v>
      </c>
      <c r="R38" s="17">
        <v>0</v>
      </c>
    </row>
    <row r="39" spans="2:18" x14ac:dyDescent="0.3">
      <c r="B39" s="18" t="s">
        <v>160</v>
      </c>
      <c r="C39" s="17">
        <v>0</v>
      </c>
      <c r="D39" s="17">
        <v>0</v>
      </c>
      <c r="E39" s="17">
        <v>0</v>
      </c>
      <c r="F39" s="17"/>
      <c r="G39" s="17">
        <v>0</v>
      </c>
      <c r="H39" s="17">
        <v>0</v>
      </c>
      <c r="I39" s="17">
        <v>0</v>
      </c>
      <c r="J39" s="17">
        <v>0</v>
      </c>
      <c r="K39" s="17">
        <v>0</v>
      </c>
      <c r="L39" s="17">
        <v>0</v>
      </c>
      <c r="M39" s="17"/>
      <c r="N39" s="17">
        <v>0</v>
      </c>
      <c r="O39" s="17">
        <v>0</v>
      </c>
      <c r="P39" s="17">
        <v>0</v>
      </c>
      <c r="Q39" s="17">
        <v>0</v>
      </c>
      <c r="R39" s="17">
        <v>0</v>
      </c>
    </row>
    <row r="40" spans="2:18" x14ac:dyDescent="0.3">
      <c r="B40" s="18" t="s">
        <v>161</v>
      </c>
      <c r="C40" s="17">
        <v>5.1612968594202099E-2</v>
      </c>
      <c r="D40" s="17">
        <v>5.6646351316497402E-2</v>
      </c>
      <c r="E40" s="17">
        <v>4.6693088100660897E-2</v>
      </c>
      <c r="F40" s="17"/>
      <c r="G40" s="17">
        <v>3.3524962965281402E-2</v>
      </c>
      <c r="H40" s="17">
        <v>5.5209633684776403E-2</v>
      </c>
      <c r="I40" s="17">
        <v>5.2073137335407998E-2</v>
      </c>
      <c r="J40" s="17">
        <v>5.4959657220989597E-2</v>
      </c>
      <c r="K40" s="17">
        <v>5.2387887800827003E-2</v>
      </c>
      <c r="L40" s="17">
        <v>5.7024428902770402E-2</v>
      </c>
      <c r="M40" s="17"/>
      <c r="N40" s="17">
        <v>6.01294042264559E-2</v>
      </c>
      <c r="O40" s="17">
        <v>3.6852492920883599E-2</v>
      </c>
      <c r="P40" s="17">
        <v>6.4361033359442904E-2</v>
      </c>
      <c r="Q40" s="17">
        <v>6.2035731104881899E-2</v>
      </c>
      <c r="R40" s="17">
        <v>2.78115888680774E-2</v>
      </c>
    </row>
    <row r="41" spans="2:18" x14ac:dyDescent="0.3">
      <c r="B41" s="18" t="s">
        <v>162</v>
      </c>
      <c r="C41" s="17">
        <v>0</v>
      </c>
      <c r="D41" s="17">
        <v>0</v>
      </c>
      <c r="E41" s="17">
        <v>0</v>
      </c>
      <c r="F41" s="17"/>
      <c r="G41" s="17">
        <v>0</v>
      </c>
      <c r="H41" s="17">
        <v>0</v>
      </c>
      <c r="I41" s="17">
        <v>0</v>
      </c>
      <c r="J41" s="17">
        <v>0</v>
      </c>
      <c r="K41" s="17">
        <v>0</v>
      </c>
      <c r="L41" s="17">
        <v>0</v>
      </c>
      <c r="M41" s="17"/>
      <c r="N41" s="17">
        <v>0</v>
      </c>
      <c r="O41" s="17">
        <v>0</v>
      </c>
      <c r="P41" s="17">
        <v>0</v>
      </c>
      <c r="Q41" s="17">
        <v>0</v>
      </c>
      <c r="R41" s="17">
        <v>0</v>
      </c>
    </row>
    <row r="42" spans="2:18" x14ac:dyDescent="0.3">
      <c r="B42" s="18" t="s">
        <v>163</v>
      </c>
      <c r="C42" s="17">
        <v>4.94480507112108E-4</v>
      </c>
      <c r="D42" s="17">
        <v>0</v>
      </c>
      <c r="E42" s="17">
        <v>9.7781053298143E-4</v>
      </c>
      <c r="F42" s="17"/>
      <c r="G42" s="17">
        <v>0</v>
      </c>
      <c r="H42" s="17">
        <v>2.90166494332435E-3</v>
      </c>
      <c r="I42" s="17">
        <v>0</v>
      </c>
      <c r="J42" s="17">
        <v>0</v>
      </c>
      <c r="K42" s="17">
        <v>0</v>
      </c>
      <c r="L42" s="17">
        <v>0</v>
      </c>
      <c r="M42" s="17"/>
      <c r="N42" s="17">
        <v>0</v>
      </c>
      <c r="O42" s="17">
        <v>0</v>
      </c>
      <c r="P42" s="17">
        <v>1.8214885126237299E-3</v>
      </c>
      <c r="Q42" s="17">
        <v>0</v>
      </c>
      <c r="R42" s="17">
        <v>0</v>
      </c>
    </row>
    <row r="43" spans="2:18" x14ac:dyDescent="0.3">
      <c r="B43" s="18" t="s">
        <v>164</v>
      </c>
      <c r="C43" s="17">
        <v>0</v>
      </c>
      <c r="D43" s="17">
        <v>0</v>
      </c>
      <c r="E43" s="17">
        <v>0</v>
      </c>
      <c r="F43" s="17"/>
      <c r="G43" s="17">
        <v>0</v>
      </c>
      <c r="H43" s="17">
        <v>0</v>
      </c>
      <c r="I43" s="17">
        <v>0</v>
      </c>
      <c r="J43" s="17">
        <v>0</v>
      </c>
      <c r="K43" s="17">
        <v>0</v>
      </c>
      <c r="L43" s="17">
        <v>0</v>
      </c>
      <c r="M43" s="17"/>
      <c r="N43" s="17">
        <v>0</v>
      </c>
      <c r="O43" s="17">
        <v>0</v>
      </c>
      <c r="P43" s="17">
        <v>0</v>
      </c>
      <c r="Q43" s="17">
        <v>0</v>
      </c>
      <c r="R43" s="17">
        <v>0</v>
      </c>
    </row>
    <row r="44" spans="2:18" x14ac:dyDescent="0.3">
      <c r="B44" s="18" t="s">
        <v>165</v>
      </c>
      <c r="C44" s="17">
        <v>1.9452128774879499E-3</v>
      </c>
      <c r="D44" s="17">
        <v>2.0393612606944998E-3</v>
      </c>
      <c r="E44" s="17">
        <v>1.8531875300045199E-3</v>
      </c>
      <c r="F44" s="17"/>
      <c r="G44" s="17">
        <v>6.8904333572849001E-3</v>
      </c>
      <c r="H44" s="17">
        <v>3.08262253000471E-3</v>
      </c>
      <c r="I44" s="17">
        <v>0</v>
      </c>
      <c r="J44" s="17">
        <v>2.7278432409806402E-3</v>
      </c>
      <c r="K44" s="17">
        <v>0</v>
      </c>
      <c r="L44" s="17">
        <v>0</v>
      </c>
      <c r="M44" s="17"/>
      <c r="N44" s="17">
        <v>4.40160492053558E-3</v>
      </c>
      <c r="O44" s="17">
        <v>0</v>
      </c>
      <c r="P44" s="17">
        <v>3.71330387172815E-3</v>
      </c>
      <c r="Q44" s="17">
        <v>0</v>
      </c>
      <c r="R44" s="17">
        <v>0</v>
      </c>
    </row>
    <row r="45" spans="2:18" x14ac:dyDescent="0.3">
      <c r="B45" s="18" t="s">
        <v>166</v>
      </c>
      <c r="C45" s="17">
        <v>6.8114187011077895E-2</v>
      </c>
      <c r="D45" s="17">
        <v>7.4463436712757305E-2</v>
      </c>
      <c r="E45" s="17">
        <v>6.1908112194325397E-2</v>
      </c>
      <c r="F45" s="17"/>
      <c r="G45" s="17">
        <v>5.2896449944793603E-2</v>
      </c>
      <c r="H45" s="17">
        <v>0.10232587145177099</v>
      </c>
      <c r="I45" s="17">
        <v>6.4439898544154495E-2</v>
      </c>
      <c r="J45" s="17">
        <v>7.0538556890171994E-2</v>
      </c>
      <c r="K45" s="17">
        <v>5.6582842490780598E-2</v>
      </c>
      <c r="L45" s="17">
        <v>5.90955664905643E-2</v>
      </c>
      <c r="M45" s="17"/>
      <c r="N45" s="17">
        <v>6.0335105201244299E-2</v>
      </c>
      <c r="O45" s="17">
        <v>7.0279611111112902E-2</v>
      </c>
      <c r="P45" s="17">
        <v>7.5017750233525596E-2</v>
      </c>
      <c r="Q45" s="17">
        <v>9.4176171476803405E-2</v>
      </c>
      <c r="R45" s="17">
        <v>6.47897075183341E-2</v>
      </c>
    </row>
    <row r="46" spans="2:18" x14ac:dyDescent="0.3">
      <c r="B46" s="18" t="s">
        <v>167</v>
      </c>
      <c r="C46" s="17">
        <v>9.6000843948598996E-4</v>
      </c>
      <c r="D46" s="17">
        <v>9.8579645446131097E-4</v>
      </c>
      <c r="E46" s="17">
        <v>9.3480194142212599E-4</v>
      </c>
      <c r="F46" s="17"/>
      <c r="G46" s="17">
        <v>3.5190175397129099E-3</v>
      </c>
      <c r="H46" s="17">
        <v>2.7740364118450699E-3</v>
      </c>
      <c r="I46" s="17">
        <v>0</v>
      </c>
      <c r="J46" s="17">
        <v>0</v>
      </c>
      <c r="K46" s="17">
        <v>0</v>
      </c>
      <c r="L46" s="17">
        <v>0</v>
      </c>
      <c r="M46" s="17"/>
      <c r="N46" s="17">
        <v>0</v>
      </c>
      <c r="O46" s="17">
        <v>0</v>
      </c>
      <c r="P46" s="17">
        <v>1.7413710943437999E-3</v>
      </c>
      <c r="Q46" s="17">
        <v>3.8685729759145001E-3</v>
      </c>
      <c r="R46" s="17">
        <v>0</v>
      </c>
    </row>
    <row r="47" spans="2:18" x14ac:dyDescent="0.3">
      <c r="B47" s="18" t="s">
        <v>168</v>
      </c>
      <c r="C47" s="17">
        <v>0</v>
      </c>
      <c r="D47" s="17">
        <v>0</v>
      </c>
      <c r="E47" s="17">
        <v>0</v>
      </c>
      <c r="F47" s="17"/>
      <c r="G47" s="17">
        <v>0</v>
      </c>
      <c r="H47" s="17">
        <v>0</v>
      </c>
      <c r="I47" s="17">
        <v>0</v>
      </c>
      <c r="J47" s="17">
        <v>0</v>
      </c>
      <c r="K47" s="17">
        <v>0</v>
      </c>
      <c r="L47" s="17">
        <v>0</v>
      </c>
      <c r="M47" s="17"/>
      <c r="N47" s="17">
        <v>0</v>
      </c>
      <c r="O47" s="17">
        <v>0</v>
      </c>
      <c r="P47" s="17">
        <v>0</v>
      </c>
      <c r="Q47" s="17">
        <v>0</v>
      </c>
      <c r="R47" s="17">
        <v>0</v>
      </c>
    </row>
    <row r="48" spans="2:18" ht="28.8" x14ac:dyDescent="0.3">
      <c r="B48" s="18" t="s">
        <v>169</v>
      </c>
      <c r="C48" s="17">
        <v>1.1263713860148101E-3</v>
      </c>
      <c r="D48" s="17">
        <v>1.24871955206157E-3</v>
      </c>
      <c r="E48" s="17">
        <v>1.00678215770365E-3</v>
      </c>
      <c r="F48" s="17"/>
      <c r="G48" s="17">
        <v>0</v>
      </c>
      <c r="H48" s="17">
        <v>2.9876386007682901E-3</v>
      </c>
      <c r="I48" s="17">
        <v>3.6255161436640599E-3</v>
      </c>
      <c r="J48" s="17">
        <v>0</v>
      </c>
      <c r="K48" s="17">
        <v>0</v>
      </c>
      <c r="L48" s="17">
        <v>0</v>
      </c>
      <c r="M48" s="17"/>
      <c r="N48" s="17">
        <v>0</v>
      </c>
      <c r="O48" s="17">
        <v>0</v>
      </c>
      <c r="P48" s="17">
        <v>0</v>
      </c>
      <c r="Q48" s="17">
        <v>0</v>
      </c>
      <c r="R48" s="17">
        <v>0</v>
      </c>
    </row>
    <row r="49" spans="2:18" x14ac:dyDescent="0.3">
      <c r="B49" s="18" t="s">
        <v>170</v>
      </c>
      <c r="C49" s="17">
        <v>0</v>
      </c>
      <c r="D49" s="17">
        <v>0</v>
      </c>
      <c r="E49" s="17">
        <v>0</v>
      </c>
      <c r="F49" s="17"/>
      <c r="G49" s="17">
        <v>0</v>
      </c>
      <c r="H49" s="17">
        <v>0</v>
      </c>
      <c r="I49" s="17">
        <v>0</v>
      </c>
      <c r="J49" s="17">
        <v>0</v>
      </c>
      <c r="K49" s="17">
        <v>0</v>
      </c>
      <c r="L49" s="17">
        <v>0</v>
      </c>
      <c r="M49" s="17"/>
      <c r="N49" s="17">
        <v>0</v>
      </c>
      <c r="O49" s="17">
        <v>0</v>
      </c>
      <c r="P49" s="17">
        <v>0</v>
      </c>
      <c r="Q49" s="17">
        <v>0</v>
      </c>
      <c r="R49" s="17">
        <v>0</v>
      </c>
    </row>
    <row r="50" spans="2:18" x14ac:dyDescent="0.3">
      <c r="B50" s="18" t="s">
        <v>171</v>
      </c>
      <c r="C50" s="17">
        <v>2.05517277082392E-3</v>
      </c>
      <c r="D50" s="17">
        <v>2.07805649803396E-3</v>
      </c>
      <c r="E50" s="17">
        <v>2.0328050691545202E-3</v>
      </c>
      <c r="F50" s="17"/>
      <c r="G50" s="17">
        <v>0</v>
      </c>
      <c r="H50" s="17">
        <v>3.2464766764655401E-3</v>
      </c>
      <c r="I50" s="17">
        <v>2.84442056300403E-3</v>
      </c>
      <c r="J50" s="17">
        <v>0</v>
      </c>
      <c r="K50" s="17">
        <v>3.8623642211238298E-3</v>
      </c>
      <c r="L50" s="17">
        <v>2.26394977582984E-3</v>
      </c>
      <c r="M50" s="17"/>
      <c r="N50" s="17">
        <v>2.59843241207702E-3</v>
      </c>
      <c r="O50" s="17">
        <v>0</v>
      </c>
      <c r="P50" s="17">
        <v>0</v>
      </c>
      <c r="Q50" s="17">
        <v>0</v>
      </c>
      <c r="R50" s="17">
        <v>0</v>
      </c>
    </row>
    <row r="51" spans="2:18" x14ac:dyDescent="0.3">
      <c r="B51" s="18" t="s">
        <v>172</v>
      </c>
      <c r="C51" s="17">
        <v>0</v>
      </c>
      <c r="D51" s="17">
        <v>0</v>
      </c>
      <c r="E51" s="17">
        <v>0</v>
      </c>
      <c r="F51" s="17"/>
      <c r="G51" s="17">
        <v>0</v>
      </c>
      <c r="H51" s="17">
        <v>0</v>
      </c>
      <c r="I51" s="17">
        <v>0</v>
      </c>
      <c r="J51" s="17">
        <v>0</v>
      </c>
      <c r="K51" s="17">
        <v>0</v>
      </c>
      <c r="L51" s="17">
        <v>0</v>
      </c>
      <c r="M51" s="17"/>
      <c r="N51" s="17">
        <v>0</v>
      </c>
      <c r="O51" s="17">
        <v>0</v>
      </c>
      <c r="P51" s="17">
        <v>0</v>
      </c>
      <c r="Q51" s="17">
        <v>0</v>
      </c>
      <c r="R51" s="17">
        <v>0</v>
      </c>
    </row>
    <row r="52" spans="2:18" x14ac:dyDescent="0.3">
      <c r="B52" s="18" t="s">
        <v>173</v>
      </c>
      <c r="C52" s="17">
        <v>0</v>
      </c>
      <c r="D52" s="17">
        <v>0</v>
      </c>
      <c r="E52" s="17">
        <v>0</v>
      </c>
      <c r="F52" s="17"/>
      <c r="G52" s="17">
        <v>0</v>
      </c>
      <c r="H52" s="17">
        <v>0</v>
      </c>
      <c r="I52" s="17">
        <v>0</v>
      </c>
      <c r="J52" s="17">
        <v>0</v>
      </c>
      <c r="K52" s="17">
        <v>0</v>
      </c>
      <c r="L52" s="17">
        <v>0</v>
      </c>
      <c r="M52" s="17"/>
      <c r="N52" s="17">
        <v>0</v>
      </c>
      <c r="O52" s="17">
        <v>0</v>
      </c>
      <c r="P52" s="17">
        <v>0</v>
      </c>
      <c r="Q52" s="17">
        <v>0</v>
      </c>
      <c r="R52" s="17">
        <v>0</v>
      </c>
    </row>
    <row r="53" spans="2:18" x14ac:dyDescent="0.3">
      <c r="B53" s="18" t="s">
        <v>174</v>
      </c>
      <c r="C53" s="17">
        <v>9.3596487094375197E-4</v>
      </c>
      <c r="D53" s="17">
        <v>1.89352256289752E-3</v>
      </c>
      <c r="E53" s="17">
        <v>0</v>
      </c>
      <c r="F53" s="17"/>
      <c r="G53" s="17">
        <v>0</v>
      </c>
      <c r="H53" s="17">
        <v>0</v>
      </c>
      <c r="I53" s="17">
        <v>0</v>
      </c>
      <c r="J53" s="17">
        <v>2.7479365363893699E-3</v>
      </c>
      <c r="K53" s="17">
        <v>0</v>
      </c>
      <c r="L53" s="17">
        <v>2.2296360364744698E-3</v>
      </c>
      <c r="M53" s="17"/>
      <c r="N53" s="17">
        <v>4.39599078583933E-3</v>
      </c>
      <c r="O53" s="17">
        <v>0</v>
      </c>
      <c r="P53" s="17">
        <v>0</v>
      </c>
      <c r="Q53" s="17">
        <v>0</v>
      </c>
      <c r="R53" s="17">
        <v>0</v>
      </c>
    </row>
    <row r="54" spans="2:18" x14ac:dyDescent="0.3">
      <c r="B54" s="18" t="s">
        <v>175</v>
      </c>
      <c r="C54" s="17">
        <v>0</v>
      </c>
      <c r="D54" s="17">
        <v>0</v>
      </c>
      <c r="E54" s="17">
        <v>0</v>
      </c>
      <c r="F54" s="17"/>
      <c r="G54" s="17">
        <v>0</v>
      </c>
      <c r="H54" s="17">
        <v>0</v>
      </c>
      <c r="I54" s="17">
        <v>0</v>
      </c>
      <c r="J54" s="17">
        <v>0</v>
      </c>
      <c r="K54" s="17">
        <v>0</v>
      </c>
      <c r="L54" s="17">
        <v>0</v>
      </c>
      <c r="M54" s="17"/>
      <c r="N54" s="17">
        <v>0</v>
      </c>
      <c r="O54" s="17">
        <v>0</v>
      </c>
      <c r="P54" s="17">
        <v>0</v>
      </c>
      <c r="Q54" s="17">
        <v>0</v>
      </c>
      <c r="R54" s="17">
        <v>0</v>
      </c>
    </row>
    <row r="55" spans="2:18" x14ac:dyDescent="0.3">
      <c r="B55" s="18" t="s">
        <v>176</v>
      </c>
      <c r="C55" s="17">
        <v>0</v>
      </c>
      <c r="D55" s="17">
        <v>0</v>
      </c>
      <c r="E55" s="17">
        <v>0</v>
      </c>
      <c r="F55" s="17"/>
      <c r="G55" s="17">
        <v>0</v>
      </c>
      <c r="H55" s="17">
        <v>0</v>
      </c>
      <c r="I55" s="17">
        <v>0</v>
      </c>
      <c r="J55" s="17">
        <v>0</v>
      </c>
      <c r="K55" s="17">
        <v>0</v>
      </c>
      <c r="L55" s="17">
        <v>0</v>
      </c>
      <c r="M55" s="17"/>
      <c r="N55" s="17">
        <v>0</v>
      </c>
      <c r="O55" s="17">
        <v>0</v>
      </c>
      <c r="P55" s="17">
        <v>0</v>
      </c>
      <c r="Q55" s="17">
        <v>0</v>
      </c>
      <c r="R55" s="17">
        <v>0</v>
      </c>
    </row>
    <row r="56" spans="2:18" x14ac:dyDescent="0.3">
      <c r="B56" s="18" t="s">
        <v>177</v>
      </c>
      <c r="C56" s="17">
        <v>2.9291362123474501E-3</v>
      </c>
      <c r="D56" s="17">
        <v>2.0786537219661498E-3</v>
      </c>
      <c r="E56" s="17">
        <v>3.7604404157792798E-3</v>
      </c>
      <c r="F56" s="17"/>
      <c r="G56" s="17">
        <v>3.2882189768532401E-3</v>
      </c>
      <c r="H56" s="17">
        <v>6.0665710469741197E-3</v>
      </c>
      <c r="I56" s="17">
        <v>5.6342123443623403E-3</v>
      </c>
      <c r="J56" s="17">
        <v>0</v>
      </c>
      <c r="K56" s="17">
        <v>0</v>
      </c>
      <c r="L56" s="17">
        <v>2.2966227220358299E-3</v>
      </c>
      <c r="M56" s="17"/>
      <c r="N56" s="17">
        <v>0</v>
      </c>
      <c r="O56" s="17">
        <v>2.08009230666887E-3</v>
      </c>
      <c r="P56" s="17">
        <v>1.67723098485745E-3</v>
      </c>
      <c r="Q56" s="17">
        <v>7.9788508774234299E-3</v>
      </c>
      <c r="R56" s="17">
        <v>0</v>
      </c>
    </row>
    <row r="57" spans="2:18" x14ac:dyDescent="0.3">
      <c r="B57" s="18" t="s">
        <v>178</v>
      </c>
      <c r="C57" s="17">
        <v>1.54527064596476E-2</v>
      </c>
      <c r="D57" s="17">
        <v>9.1771948814555002E-3</v>
      </c>
      <c r="E57" s="17">
        <v>2.1586705939516102E-2</v>
      </c>
      <c r="F57" s="17"/>
      <c r="G57" s="17">
        <v>9.95883780920866E-3</v>
      </c>
      <c r="H57" s="17">
        <v>1.1424550472378701E-2</v>
      </c>
      <c r="I57" s="17">
        <v>1.84669681164998E-2</v>
      </c>
      <c r="J57" s="17">
        <v>1.72934568102113E-2</v>
      </c>
      <c r="K57" s="17">
        <v>2.5557638604885202E-2</v>
      </c>
      <c r="L57" s="17">
        <v>1.16176096424366E-2</v>
      </c>
      <c r="M57" s="17"/>
      <c r="N57" s="17">
        <v>1.6235142470951602E-2</v>
      </c>
      <c r="O57" s="17">
        <v>2.1400556564216799E-2</v>
      </c>
      <c r="P57" s="17">
        <v>1.26727634660255E-2</v>
      </c>
      <c r="Q57" s="17">
        <v>3.83386782221123E-3</v>
      </c>
      <c r="R57" s="17">
        <v>0</v>
      </c>
    </row>
    <row r="58" spans="2:18" x14ac:dyDescent="0.3">
      <c r="B58" s="18" t="s">
        <v>179</v>
      </c>
      <c r="C58" s="17">
        <v>4.85269077941776E-4</v>
      </c>
      <c r="D58" s="17">
        <v>0</v>
      </c>
      <c r="E58" s="17">
        <v>9.5959539135903203E-4</v>
      </c>
      <c r="F58" s="17"/>
      <c r="G58" s="17">
        <v>0</v>
      </c>
      <c r="H58" s="17">
        <v>0</v>
      </c>
      <c r="I58" s="17">
        <v>2.8503519309071999E-3</v>
      </c>
      <c r="J58" s="17">
        <v>0</v>
      </c>
      <c r="K58" s="17">
        <v>0</v>
      </c>
      <c r="L58" s="17">
        <v>0</v>
      </c>
      <c r="M58" s="17"/>
      <c r="N58" s="17">
        <v>0</v>
      </c>
      <c r="O58" s="17">
        <v>0</v>
      </c>
      <c r="P58" s="17">
        <v>1.78755691738938E-3</v>
      </c>
      <c r="Q58" s="17">
        <v>0</v>
      </c>
      <c r="R58" s="17">
        <v>0</v>
      </c>
    </row>
    <row r="59" spans="2:18" x14ac:dyDescent="0.3">
      <c r="B59" s="18" t="s">
        <v>180</v>
      </c>
      <c r="C59" s="17">
        <v>0</v>
      </c>
      <c r="D59" s="17">
        <v>0</v>
      </c>
      <c r="E59" s="17">
        <v>0</v>
      </c>
      <c r="F59" s="17"/>
      <c r="G59" s="17">
        <v>0</v>
      </c>
      <c r="H59" s="17">
        <v>0</v>
      </c>
      <c r="I59" s="17">
        <v>0</v>
      </c>
      <c r="J59" s="17">
        <v>0</v>
      </c>
      <c r="K59" s="17">
        <v>0</v>
      </c>
      <c r="L59" s="17">
        <v>0</v>
      </c>
      <c r="M59" s="17"/>
      <c r="N59" s="17">
        <v>0</v>
      </c>
      <c r="O59" s="17">
        <v>0</v>
      </c>
      <c r="P59" s="17">
        <v>0</v>
      </c>
      <c r="Q59" s="17">
        <v>0</v>
      </c>
      <c r="R59" s="17">
        <v>0</v>
      </c>
    </row>
    <row r="60" spans="2:18" x14ac:dyDescent="0.3">
      <c r="B60" s="18" t="s">
        <v>181</v>
      </c>
      <c r="C60" s="17">
        <v>0</v>
      </c>
      <c r="D60" s="17">
        <v>0</v>
      </c>
      <c r="E60" s="17">
        <v>0</v>
      </c>
      <c r="F60" s="17"/>
      <c r="G60" s="17">
        <v>0</v>
      </c>
      <c r="H60" s="17">
        <v>0</v>
      </c>
      <c r="I60" s="17">
        <v>0</v>
      </c>
      <c r="J60" s="17">
        <v>0</v>
      </c>
      <c r="K60" s="17">
        <v>0</v>
      </c>
      <c r="L60" s="17">
        <v>0</v>
      </c>
      <c r="M60" s="17"/>
      <c r="N60" s="17">
        <v>0</v>
      </c>
      <c r="O60" s="17">
        <v>0</v>
      </c>
      <c r="P60" s="17">
        <v>0</v>
      </c>
      <c r="Q60" s="17">
        <v>0</v>
      </c>
      <c r="R60" s="17">
        <v>0</v>
      </c>
    </row>
    <row r="61" spans="2:18" x14ac:dyDescent="0.3">
      <c r="B61" s="18" t="s">
        <v>182</v>
      </c>
      <c r="C61" s="17">
        <v>5.3818723547040704E-4</v>
      </c>
      <c r="D61" s="17">
        <v>1.08879051454048E-3</v>
      </c>
      <c r="E61" s="17">
        <v>0</v>
      </c>
      <c r="F61" s="17"/>
      <c r="G61" s="17">
        <v>0</v>
      </c>
      <c r="H61" s="17">
        <v>0</v>
      </c>
      <c r="I61" s="17">
        <v>3.1611802514165898E-3</v>
      </c>
      <c r="J61" s="17">
        <v>0</v>
      </c>
      <c r="K61" s="17">
        <v>0</v>
      </c>
      <c r="L61" s="17">
        <v>0</v>
      </c>
      <c r="M61" s="17"/>
      <c r="N61" s="17">
        <v>0</v>
      </c>
      <c r="O61" s="17">
        <v>0</v>
      </c>
      <c r="P61" s="17">
        <v>0</v>
      </c>
      <c r="Q61" s="17">
        <v>4.2727538143612197E-3</v>
      </c>
      <c r="R61" s="17">
        <v>0</v>
      </c>
    </row>
    <row r="62" spans="2:18" x14ac:dyDescent="0.3">
      <c r="B62" s="18" t="s">
        <v>183</v>
      </c>
      <c r="C62" s="17">
        <v>0</v>
      </c>
      <c r="D62" s="17">
        <v>0</v>
      </c>
      <c r="E62" s="17">
        <v>0</v>
      </c>
      <c r="F62" s="17"/>
      <c r="G62" s="17">
        <v>0</v>
      </c>
      <c r="H62" s="17">
        <v>0</v>
      </c>
      <c r="I62" s="17">
        <v>0</v>
      </c>
      <c r="J62" s="17">
        <v>0</v>
      </c>
      <c r="K62" s="17">
        <v>0</v>
      </c>
      <c r="L62" s="17">
        <v>0</v>
      </c>
      <c r="M62" s="17"/>
      <c r="N62" s="17">
        <v>0</v>
      </c>
      <c r="O62" s="17">
        <v>0</v>
      </c>
      <c r="P62" s="17">
        <v>0</v>
      </c>
      <c r="Q62" s="17">
        <v>0</v>
      </c>
      <c r="R62" s="17">
        <v>0</v>
      </c>
    </row>
    <row r="63" spans="2:18" x14ac:dyDescent="0.3">
      <c r="B63" s="18" t="s">
        <v>184</v>
      </c>
      <c r="C63" s="17">
        <v>4.8716585408920803E-3</v>
      </c>
      <c r="D63" s="17">
        <v>6.9480433431054001E-3</v>
      </c>
      <c r="E63" s="17">
        <v>2.8420959884072798E-3</v>
      </c>
      <c r="F63" s="17"/>
      <c r="G63" s="17">
        <v>0</v>
      </c>
      <c r="H63" s="17">
        <v>2.9432964624446999E-3</v>
      </c>
      <c r="I63" s="17">
        <v>8.7317296805817894E-3</v>
      </c>
      <c r="J63" s="17">
        <v>8.55340244473227E-3</v>
      </c>
      <c r="K63" s="17">
        <v>3.31609786847495E-3</v>
      </c>
      <c r="L63" s="17">
        <v>4.5676260214777796E-3</v>
      </c>
      <c r="M63" s="17"/>
      <c r="N63" s="17">
        <v>4.7061766031074696E-3</v>
      </c>
      <c r="O63" s="17">
        <v>6.2043767053269203E-3</v>
      </c>
      <c r="P63" s="17">
        <v>1.7827380042822799E-3</v>
      </c>
      <c r="Q63" s="17">
        <v>3.8571216881624101E-3</v>
      </c>
      <c r="R63" s="17">
        <v>0</v>
      </c>
    </row>
    <row r="64" spans="2:18" x14ac:dyDescent="0.3">
      <c r="B64" s="18" t="s">
        <v>185</v>
      </c>
      <c r="C64" s="17">
        <v>0</v>
      </c>
      <c r="D64" s="17">
        <v>0</v>
      </c>
      <c r="E64" s="17">
        <v>0</v>
      </c>
      <c r="F64" s="17"/>
      <c r="G64" s="17">
        <v>0</v>
      </c>
      <c r="H64" s="17">
        <v>0</v>
      </c>
      <c r="I64" s="17">
        <v>0</v>
      </c>
      <c r="J64" s="17">
        <v>0</v>
      </c>
      <c r="K64" s="17">
        <v>0</v>
      </c>
      <c r="L64" s="17">
        <v>0</v>
      </c>
      <c r="M64" s="17"/>
      <c r="N64" s="17">
        <v>0</v>
      </c>
      <c r="O64" s="17">
        <v>0</v>
      </c>
      <c r="P64" s="17">
        <v>0</v>
      </c>
      <c r="Q64" s="17">
        <v>0</v>
      </c>
      <c r="R64" s="17">
        <v>0</v>
      </c>
    </row>
    <row r="65" spans="2:18" x14ac:dyDescent="0.3">
      <c r="B65" s="18" t="s">
        <v>186</v>
      </c>
      <c r="C65" s="17">
        <v>0</v>
      </c>
      <c r="D65" s="17">
        <v>0</v>
      </c>
      <c r="E65" s="17">
        <v>0</v>
      </c>
      <c r="F65" s="17"/>
      <c r="G65" s="17">
        <v>0</v>
      </c>
      <c r="H65" s="17">
        <v>0</v>
      </c>
      <c r="I65" s="17">
        <v>0</v>
      </c>
      <c r="J65" s="17">
        <v>0</v>
      </c>
      <c r="K65" s="17">
        <v>0</v>
      </c>
      <c r="L65" s="17">
        <v>0</v>
      </c>
      <c r="M65" s="17"/>
      <c r="N65" s="17">
        <v>0</v>
      </c>
      <c r="O65" s="17">
        <v>0</v>
      </c>
      <c r="P65" s="17">
        <v>0</v>
      </c>
      <c r="Q65" s="17">
        <v>0</v>
      </c>
      <c r="R65" s="17">
        <v>0</v>
      </c>
    </row>
    <row r="66" spans="2:18" x14ac:dyDescent="0.3">
      <c r="B66" s="18" t="s">
        <v>187</v>
      </c>
      <c r="C66" s="17">
        <v>4.9201137594148399E-4</v>
      </c>
      <c r="D66" s="17">
        <v>0</v>
      </c>
      <c r="E66" s="17">
        <v>9.7292794927747602E-4</v>
      </c>
      <c r="F66" s="17"/>
      <c r="G66" s="17">
        <v>0</v>
      </c>
      <c r="H66" s="17">
        <v>0</v>
      </c>
      <c r="I66" s="17">
        <v>2.88995454107912E-3</v>
      </c>
      <c r="J66" s="17">
        <v>0</v>
      </c>
      <c r="K66" s="17">
        <v>0</v>
      </c>
      <c r="L66" s="17">
        <v>0</v>
      </c>
      <c r="M66" s="17"/>
      <c r="N66" s="17">
        <v>0</v>
      </c>
      <c r="O66" s="17">
        <v>2.1009602042562701E-3</v>
      </c>
      <c r="P66" s="17">
        <v>0</v>
      </c>
      <c r="Q66" s="17">
        <v>0</v>
      </c>
      <c r="R66" s="17">
        <v>0</v>
      </c>
    </row>
    <row r="67" spans="2:18" x14ac:dyDescent="0.3">
      <c r="B67" s="18" t="s">
        <v>188</v>
      </c>
      <c r="C67" s="17">
        <v>0</v>
      </c>
      <c r="D67" s="17">
        <v>0</v>
      </c>
      <c r="E67" s="17">
        <v>0</v>
      </c>
      <c r="F67" s="17"/>
      <c r="G67" s="17">
        <v>0</v>
      </c>
      <c r="H67" s="17">
        <v>0</v>
      </c>
      <c r="I67" s="17">
        <v>0</v>
      </c>
      <c r="J67" s="17">
        <v>0</v>
      </c>
      <c r="K67" s="17">
        <v>0</v>
      </c>
      <c r="L67" s="17">
        <v>0</v>
      </c>
      <c r="M67" s="17"/>
      <c r="N67" s="17">
        <v>0</v>
      </c>
      <c r="O67" s="17">
        <v>0</v>
      </c>
      <c r="P67" s="17">
        <v>0</v>
      </c>
      <c r="Q67" s="17">
        <v>0</v>
      </c>
      <c r="R67" s="17">
        <v>0</v>
      </c>
    </row>
    <row r="68" spans="2:18" x14ac:dyDescent="0.3">
      <c r="B68" s="18" t="s">
        <v>189</v>
      </c>
      <c r="C68" s="17">
        <v>1.00659894879734E-3</v>
      </c>
      <c r="D68" s="17">
        <v>1.1042930528523899E-3</v>
      </c>
      <c r="E68" s="17">
        <v>9.1110783608195495E-4</v>
      </c>
      <c r="F68" s="17"/>
      <c r="G68" s="17">
        <v>3.3274333250306702E-3</v>
      </c>
      <c r="H68" s="17">
        <v>3.2031073299565601E-3</v>
      </c>
      <c r="I68" s="17">
        <v>0</v>
      </c>
      <c r="J68" s="17">
        <v>0</v>
      </c>
      <c r="K68" s="17">
        <v>0</v>
      </c>
      <c r="L68" s="17">
        <v>0</v>
      </c>
      <c r="M68" s="17"/>
      <c r="N68" s="17">
        <v>0</v>
      </c>
      <c r="O68" s="17">
        <v>0</v>
      </c>
      <c r="P68" s="17">
        <v>2.01071568226359E-3</v>
      </c>
      <c r="Q68" s="17">
        <v>3.6579580792373998E-3</v>
      </c>
      <c r="R68" s="17">
        <v>0</v>
      </c>
    </row>
    <row r="69" spans="2:18" x14ac:dyDescent="0.3">
      <c r="B69" s="18" t="s">
        <v>190</v>
      </c>
      <c r="C69" s="17">
        <v>4.6411559714399497E-4</v>
      </c>
      <c r="D69" s="17">
        <v>9.3893839637238397E-4</v>
      </c>
      <c r="E69" s="17">
        <v>0</v>
      </c>
      <c r="F69" s="17"/>
      <c r="G69" s="17">
        <v>0</v>
      </c>
      <c r="H69" s="17">
        <v>0</v>
      </c>
      <c r="I69" s="17">
        <v>0</v>
      </c>
      <c r="J69" s="17">
        <v>2.7181051713832702E-3</v>
      </c>
      <c r="K69" s="17">
        <v>0</v>
      </c>
      <c r="L69" s="17">
        <v>0</v>
      </c>
      <c r="M69" s="17"/>
      <c r="N69" s="17">
        <v>0</v>
      </c>
      <c r="O69" s="17">
        <v>1.9818411676118201E-3</v>
      </c>
      <c r="P69" s="17">
        <v>0</v>
      </c>
      <c r="Q69" s="17">
        <v>0</v>
      </c>
      <c r="R69" s="17">
        <v>0</v>
      </c>
    </row>
    <row r="70" spans="2:18" x14ac:dyDescent="0.3">
      <c r="B70" s="18" t="s">
        <v>191</v>
      </c>
      <c r="C70" s="17">
        <v>5.4663982648182202E-3</v>
      </c>
      <c r="D70" s="17">
        <v>4.9617826985269998E-3</v>
      </c>
      <c r="E70" s="17">
        <v>5.95963480539292E-3</v>
      </c>
      <c r="F70" s="17"/>
      <c r="G70" s="17">
        <v>1.0449514182376199E-2</v>
      </c>
      <c r="H70" s="17">
        <v>6.0387480987439497E-3</v>
      </c>
      <c r="I70" s="17">
        <v>3.1237848519708299E-3</v>
      </c>
      <c r="J70" s="17">
        <v>1.1642087160105299E-2</v>
      </c>
      <c r="K70" s="17">
        <v>3.3433906923470802E-3</v>
      </c>
      <c r="L70" s="17">
        <v>0</v>
      </c>
      <c r="M70" s="17"/>
      <c r="N70" s="17">
        <v>2.25336852076521E-3</v>
      </c>
      <c r="O70" s="17">
        <v>8.6649514045140097E-3</v>
      </c>
      <c r="P70" s="17">
        <v>3.6241174362584799E-3</v>
      </c>
      <c r="Q70" s="17">
        <v>8.1700234745571195E-3</v>
      </c>
      <c r="R70" s="17">
        <v>2.7031373750663199E-2</v>
      </c>
    </row>
    <row r="71" spans="2:18" x14ac:dyDescent="0.3">
      <c r="B71" s="18" t="s">
        <v>192</v>
      </c>
      <c r="C71" s="17">
        <v>7.9597679708255098E-2</v>
      </c>
      <c r="D71" s="17">
        <v>8.32898704916505E-2</v>
      </c>
      <c r="E71" s="17">
        <v>7.5988747422379599E-2</v>
      </c>
      <c r="F71" s="17"/>
      <c r="G71" s="17">
        <v>5.6150634058968703E-2</v>
      </c>
      <c r="H71" s="17">
        <v>5.69015861625971E-2</v>
      </c>
      <c r="I71" s="17">
        <v>7.0517885233891603E-2</v>
      </c>
      <c r="J71" s="17">
        <v>7.2480983357671294E-2</v>
      </c>
      <c r="K71" s="17">
        <v>8.1230757534474798E-2</v>
      </c>
      <c r="L71" s="17">
        <v>0.12567311805548001</v>
      </c>
      <c r="M71" s="17"/>
      <c r="N71" s="17">
        <v>8.0491218690696795E-2</v>
      </c>
      <c r="O71" s="17">
        <v>7.4020972204777893E-2</v>
      </c>
      <c r="P71" s="17">
        <v>7.7013884511071704E-2</v>
      </c>
      <c r="Q71" s="17">
        <v>8.2086915028773105E-2</v>
      </c>
      <c r="R71" s="17">
        <v>0</v>
      </c>
    </row>
    <row r="72" spans="2:18" x14ac:dyDescent="0.3">
      <c r="B72" s="18" t="s">
        <v>193</v>
      </c>
      <c r="C72" s="17">
        <v>0</v>
      </c>
      <c r="D72" s="17">
        <v>0</v>
      </c>
      <c r="E72" s="17">
        <v>0</v>
      </c>
      <c r="F72" s="17"/>
      <c r="G72" s="17">
        <v>0</v>
      </c>
      <c r="H72" s="17">
        <v>0</v>
      </c>
      <c r="I72" s="17">
        <v>0</v>
      </c>
      <c r="J72" s="17">
        <v>0</v>
      </c>
      <c r="K72" s="17">
        <v>0</v>
      </c>
      <c r="L72" s="17">
        <v>0</v>
      </c>
      <c r="M72" s="17"/>
      <c r="N72" s="17">
        <v>0</v>
      </c>
      <c r="O72" s="17">
        <v>0</v>
      </c>
      <c r="P72" s="17">
        <v>0</v>
      </c>
      <c r="Q72" s="17">
        <v>0</v>
      </c>
      <c r="R72" s="17">
        <v>0</v>
      </c>
    </row>
    <row r="73" spans="2:18" x14ac:dyDescent="0.3">
      <c r="B73" s="18" t="s">
        <v>194</v>
      </c>
      <c r="C73" s="17">
        <v>4.8727745280457101E-4</v>
      </c>
      <c r="D73" s="17">
        <v>9.8579645446131097E-4</v>
      </c>
      <c r="E73" s="17">
        <v>0</v>
      </c>
      <c r="F73" s="17"/>
      <c r="G73" s="17">
        <v>3.5190175397129099E-3</v>
      </c>
      <c r="H73" s="17">
        <v>0</v>
      </c>
      <c r="I73" s="17">
        <v>0</v>
      </c>
      <c r="J73" s="17">
        <v>0</v>
      </c>
      <c r="K73" s="17">
        <v>0</v>
      </c>
      <c r="L73" s="17">
        <v>0</v>
      </c>
      <c r="M73" s="17"/>
      <c r="N73" s="17">
        <v>0</v>
      </c>
      <c r="O73" s="17">
        <v>2.08074566327816E-3</v>
      </c>
      <c r="P73" s="17">
        <v>0</v>
      </c>
      <c r="Q73" s="17">
        <v>0</v>
      </c>
      <c r="R73" s="17">
        <v>0</v>
      </c>
    </row>
    <row r="74" spans="2:18" x14ac:dyDescent="0.3">
      <c r="B74" s="18" t="s">
        <v>195</v>
      </c>
      <c r="C74" s="17">
        <v>4.6621502641689598E-4</v>
      </c>
      <c r="D74" s="17">
        <v>9.4318568900147396E-4</v>
      </c>
      <c r="E74" s="17">
        <v>0</v>
      </c>
      <c r="F74" s="17"/>
      <c r="G74" s="17">
        <v>3.3669090285135101E-3</v>
      </c>
      <c r="H74" s="17">
        <v>0</v>
      </c>
      <c r="I74" s="17">
        <v>0</v>
      </c>
      <c r="J74" s="17">
        <v>0</v>
      </c>
      <c r="K74" s="17">
        <v>0</v>
      </c>
      <c r="L74" s="17">
        <v>0</v>
      </c>
      <c r="M74" s="17"/>
      <c r="N74" s="17">
        <v>0</v>
      </c>
      <c r="O74" s="17">
        <v>0</v>
      </c>
      <c r="P74" s="17">
        <v>1.7173686380288699E-3</v>
      </c>
      <c r="Q74" s="17">
        <v>0</v>
      </c>
      <c r="R74" s="17">
        <v>0</v>
      </c>
    </row>
    <row r="75" spans="2:18" x14ac:dyDescent="0.3">
      <c r="B75" s="18" t="s">
        <v>196</v>
      </c>
      <c r="C75" s="17">
        <v>8.9290950392354601E-2</v>
      </c>
      <c r="D75" s="17">
        <v>9.7963556689331696E-2</v>
      </c>
      <c r="E75" s="17">
        <v>8.0813910416900003E-2</v>
      </c>
      <c r="F75" s="17"/>
      <c r="G75" s="17">
        <v>8.3388737330166496E-2</v>
      </c>
      <c r="H75" s="17">
        <v>0.10830824410041399</v>
      </c>
      <c r="I75" s="17">
        <v>9.0513663594096003E-2</v>
      </c>
      <c r="J75" s="17">
        <v>9.2487420463160802E-2</v>
      </c>
      <c r="K75" s="17">
        <v>6.6694316903514003E-2</v>
      </c>
      <c r="L75" s="17">
        <v>8.9308265857376307E-2</v>
      </c>
      <c r="M75" s="17"/>
      <c r="N75" s="17">
        <v>7.3760497906787695E-2</v>
      </c>
      <c r="O75" s="17">
        <v>9.8904302669537605E-2</v>
      </c>
      <c r="P75" s="17">
        <v>9.4933918311134999E-2</v>
      </c>
      <c r="Q75" s="17">
        <v>9.9643634808102302E-2</v>
      </c>
      <c r="R75" s="17">
        <v>0.11489740508620599</v>
      </c>
    </row>
    <row r="76" spans="2:18" x14ac:dyDescent="0.3">
      <c r="B76" s="18" t="s">
        <v>197</v>
      </c>
      <c r="C76" s="17">
        <v>5.5013409191518605E-4</v>
      </c>
      <c r="D76" s="17">
        <v>1.1129598428306199E-3</v>
      </c>
      <c r="E76" s="17">
        <v>0</v>
      </c>
      <c r="F76" s="17"/>
      <c r="G76" s="17">
        <v>0</v>
      </c>
      <c r="H76" s="17">
        <v>0</v>
      </c>
      <c r="I76" s="17">
        <v>3.2313531655451299E-3</v>
      </c>
      <c r="J76" s="17">
        <v>0</v>
      </c>
      <c r="K76" s="17">
        <v>0</v>
      </c>
      <c r="L76" s="17">
        <v>0</v>
      </c>
      <c r="M76" s="17"/>
      <c r="N76" s="17">
        <v>0</v>
      </c>
      <c r="O76" s="17">
        <v>2.3491526632016899E-3</v>
      </c>
      <c r="P76" s="17">
        <v>0</v>
      </c>
      <c r="Q76" s="17">
        <v>0</v>
      </c>
      <c r="R76" s="17">
        <v>0</v>
      </c>
    </row>
    <row r="77" spans="2:18" x14ac:dyDescent="0.3">
      <c r="B77" s="18" t="s">
        <v>198</v>
      </c>
      <c r="C77" s="17">
        <v>3.05920641973377E-3</v>
      </c>
      <c r="D77" s="17">
        <v>5.1850072272737798E-3</v>
      </c>
      <c r="E77" s="17">
        <v>9.8134218742664306E-4</v>
      </c>
      <c r="F77" s="17"/>
      <c r="G77" s="17">
        <v>0</v>
      </c>
      <c r="H77" s="17">
        <v>1.2229047874280301E-2</v>
      </c>
      <c r="I77" s="17">
        <v>0</v>
      </c>
      <c r="J77" s="17">
        <v>5.7114106837721397E-3</v>
      </c>
      <c r="K77" s="17">
        <v>0</v>
      </c>
      <c r="L77" s="17">
        <v>0</v>
      </c>
      <c r="M77" s="17"/>
      <c r="N77" s="17">
        <v>0</v>
      </c>
      <c r="O77" s="17">
        <v>2.2568057654513002E-3</v>
      </c>
      <c r="P77" s="17">
        <v>5.6913925871961198E-3</v>
      </c>
      <c r="Q77" s="17">
        <v>3.8853169811085202E-3</v>
      </c>
      <c r="R77" s="17">
        <v>0</v>
      </c>
    </row>
    <row r="78" spans="2:18" x14ac:dyDescent="0.3">
      <c r="B78" s="18" t="s">
        <v>199</v>
      </c>
      <c r="C78" s="17">
        <v>4.7940931081982699E-4</v>
      </c>
      <c r="D78" s="17">
        <v>0</v>
      </c>
      <c r="E78" s="17">
        <v>9.4800799422153101E-4</v>
      </c>
      <c r="F78" s="17"/>
      <c r="G78" s="17">
        <v>3.4621954366381501E-3</v>
      </c>
      <c r="H78" s="17">
        <v>0</v>
      </c>
      <c r="I78" s="17">
        <v>0</v>
      </c>
      <c r="J78" s="17">
        <v>0</v>
      </c>
      <c r="K78" s="17">
        <v>0</v>
      </c>
      <c r="L78" s="17">
        <v>0</v>
      </c>
      <c r="M78" s="17"/>
      <c r="N78" s="17">
        <v>2.2516645425853699E-3</v>
      </c>
      <c r="O78" s="17">
        <v>0</v>
      </c>
      <c r="P78" s="17">
        <v>0</v>
      </c>
      <c r="Q78" s="17">
        <v>0</v>
      </c>
      <c r="R78" s="17">
        <v>0</v>
      </c>
    </row>
    <row r="79" spans="2:18" x14ac:dyDescent="0.3">
      <c r="B79" s="18" t="s">
        <v>200</v>
      </c>
      <c r="C79" s="17">
        <v>0</v>
      </c>
      <c r="D79" s="17">
        <v>0</v>
      </c>
      <c r="E79" s="17">
        <v>0</v>
      </c>
      <c r="F79" s="17"/>
      <c r="G79" s="17">
        <v>0</v>
      </c>
      <c r="H79" s="17">
        <v>0</v>
      </c>
      <c r="I79" s="17">
        <v>0</v>
      </c>
      <c r="J79" s="17">
        <v>0</v>
      </c>
      <c r="K79" s="17">
        <v>0</v>
      </c>
      <c r="L79" s="17">
        <v>0</v>
      </c>
      <c r="M79" s="17"/>
      <c r="N79" s="17">
        <v>0</v>
      </c>
      <c r="O79" s="17">
        <v>0</v>
      </c>
      <c r="P79" s="17">
        <v>0</v>
      </c>
      <c r="Q79" s="17">
        <v>0</v>
      </c>
      <c r="R79" s="17">
        <v>0</v>
      </c>
    </row>
    <row r="80" spans="2:18" x14ac:dyDescent="0.3">
      <c r="B80" s="18" t="s">
        <v>201</v>
      </c>
      <c r="C80" s="17">
        <v>0</v>
      </c>
      <c r="D80" s="17">
        <v>0</v>
      </c>
      <c r="E80" s="17">
        <v>0</v>
      </c>
      <c r="F80" s="17"/>
      <c r="G80" s="17">
        <v>0</v>
      </c>
      <c r="H80" s="17">
        <v>0</v>
      </c>
      <c r="I80" s="17">
        <v>0</v>
      </c>
      <c r="J80" s="17">
        <v>0</v>
      </c>
      <c r="K80" s="17">
        <v>0</v>
      </c>
      <c r="L80" s="17">
        <v>0</v>
      </c>
      <c r="M80" s="17"/>
      <c r="N80" s="17">
        <v>0</v>
      </c>
      <c r="O80" s="17">
        <v>0</v>
      </c>
      <c r="P80" s="17">
        <v>0</v>
      </c>
      <c r="Q80" s="17">
        <v>0</v>
      </c>
      <c r="R80" s="17">
        <v>0</v>
      </c>
    </row>
    <row r="81" spans="2:18" x14ac:dyDescent="0.3">
      <c r="B81" s="18" t="s">
        <v>202</v>
      </c>
      <c r="C81" s="17">
        <v>0</v>
      </c>
      <c r="D81" s="17">
        <v>0</v>
      </c>
      <c r="E81" s="17">
        <v>0</v>
      </c>
      <c r="F81" s="17"/>
      <c r="G81" s="17">
        <v>0</v>
      </c>
      <c r="H81" s="17">
        <v>0</v>
      </c>
      <c r="I81" s="17">
        <v>0</v>
      </c>
      <c r="J81" s="17">
        <v>0</v>
      </c>
      <c r="K81" s="17">
        <v>0</v>
      </c>
      <c r="L81" s="17">
        <v>0</v>
      </c>
      <c r="M81" s="17"/>
      <c r="N81" s="17">
        <v>0</v>
      </c>
      <c r="O81" s="17">
        <v>0</v>
      </c>
      <c r="P81" s="17">
        <v>0</v>
      </c>
      <c r="Q81" s="17">
        <v>0</v>
      </c>
      <c r="R81" s="17">
        <v>0</v>
      </c>
    </row>
    <row r="82" spans="2:18" x14ac:dyDescent="0.3">
      <c r="B82" s="18" t="s">
        <v>203</v>
      </c>
      <c r="C82" s="17">
        <v>0</v>
      </c>
      <c r="D82" s="17">
        <v>0</v>
      </c>
      <c r="E82" s="17">
        <v>0</v>
      </c>
      <c r="F82" s="17"/>
      <c r="G82" s="17">
        <v>0</v>
      </c>
      <c r="H82" s="17">
        <v>0</v>
      </c>
      <c r="I82" s="17">
        <v>0</v>
      </c>
      <c r="J82" s="17">
        <v>0</v>
      </c>
      <c r="K82" s="17">
        <v>0</v>
      </c>
      <c r="L82" s="17">
        <v>0</v>
      </c>
      <c r="M82" s="17"/>
      <c r="N82" s="17">
        <v>0</v>
      </c>
      <c r="O82" s="17">
        <v>0</v>
      </c>
      <c r="P82" s="17">
        <v>0</v>
      </c>
      <c r="Q82" s="17">
        <v>0</v>
      </c>
      <c r="R82" s="17">
        <v>0</v>
      </c>
    </row>
    <row r="83" spans="2:18" x14ac:dyDescent="0.3">
      <c r="B83" s="18" t="s">
        <v>204</v>
      </c>
      <c r="C83" s="17">
        <v>0</v>
      </c>
      <c r="D83" s="17">
        <v>0</v>
      </c>
      <c r="E83" s="17">
        <v>0</v>
      </c>
      <c r="F83" s="17"/>
      <c r="G83" s="17">
        <v>0</v>
      </c>
      <c r="H83" s="17">
        <v>0</v>
      </c>
      <c r="I83" s="17">
        <v>0</v>
      </c>
      <c r="J83" s="17">
        <v>0</v>
      </c>
      <c r="K83" s="17">
        <v>0</v>
      </c>
      <c r="L83" s="17">
        <v>0</v>
      </c>
      <c r="M83" s="17"/>
      <c r="N83" s="17">
        <v>0</v>
      </c>
      <c r="O83" s="17">
        <v>0</v>
      </c>
      <c r="P83" s="17">
        <v>0</v>
      </c>
      <c r="Q83" s="17">
        <v>0</v>
      </c>
      <c r="R83" s="17">
        <v>0</v>
      </c>
    </row>
    <row r="84" spans="2:18" x14ac:dyDescent="0.3">
      <c r="B84" s="18" t="s">
        <v>205</v>
      </c>
      <c r="C84" s="17">
        <v>0</v>
      </c>
      <c r="D84" s="17">
        <v>0</v>
      </c>
      <c r="E84" s="17">
        <v>0</v>
      </c>
      <c r="F84" s="17"/>
      <c r="G84" s="17">
        <v>0</v>
      </c>
      <c r="H84" s="17">
        <v>0</v>
      </c>
      <c r="I84" s="17">
        <v>0</v>
      </c>
      <c r="J84" s="17">
        <v>0</v>
      </c>
      <c r="K84" s="17">
        <v>0</v>
      </c>
      <c r="L84" s="17">
        <v>0</v>
      </c>
      <c r="M84" s="17"/>
      <c r="N84" s="17">
        <v>0</v>
      </c>
      <c r="O84" s="17">
        <v>0</v>
      </c>
      <c r="P84" s="17">
        <v>0</v>
      </c>
      <c r="Q84" s="17">
        <v>0</v>
      </c>
      <c r="R84" s="17">
        <v>0</v>
      </c>
    </row>
    <row r="85" spans="2:18" x14ac:dyDescent="0.3">
      <c r="B85" s="18" t="s">
        <v>206</v>
      </c>
      <c r="C85" s="17">
        <v>0</v>
      </c>
      <c r="D85" s="17">
        <v>0</v>
      </c>
      <c r="E85" s="17">
        <v>0</v>
      </c>
      <c r="F85" s="17"/>
      <c r="G85" s="17">
        <v>0</v>
      </c>
      <c r="H85" s="17">
        <v>0</v>
      </c>
      <c r="I85" s="17">
        <v>0</v>
      </c>
      <c r="J85" s="17">
        <v>0</v>
      </c>
      <c r="K85" s="17">
        <v>0</v>
      </c>
      <c r="L85" s="17">
        <v>0</v>
      </c>
      <c r="M85" s="17"/>
      <c r="N85" s="17">
        <v>0</v>
      </c>
      <c r="O85" s="17">
        <v>0</v>
      </c>
      <c r="P85" s="17">
        <v>0</v>
      </c>
      <c r="Q85" s="17">
        <v>0</v>
      </c>
      <c r="R85" s="17">
        <v>0</v>
      </c>
    </row>
    <row r="86" spans="2:18" x14ac:dyDescent="0.3">
      <c r="B86" s="18" t="s">
        <v>207</v>
      </c>
      <c r="C86" s="17">
        <v>1.5524218821150199E-2</v>
      </c>
      <c r="D86" s="17">
        <v>1.1481985055587601E-2</v>
      </c>
      <c r="E86" s="17">
        <v>1.9475300658307999E-2</v>
      </c>
      <c r="F86" s="17"/>
      <c r="G86" s="17">
        <v>1.3913512766231199E-2</v>
      </c>
      <c r="H86" s="17">
        <v>2.0979177015987501E-2</v>
      </c>
      <c r="I86" s="17">
        <v>2.40398886045721E-2</v>
      </c>
      <c r="J86" s="17">
        <v>1.4409896322804001E-2</v>
      </c>
      <c r="K86" s="17">
        <v>1.0727678627657699E-2</v>
      </c>
      <c r="L86" s="17">
        <v>9.3580872888952595E-3</v>
      </c>
      <c r="M86" s="17"/>
      <c r="N86" s="17">
        <v>2.7447146424844301E-2</v>
      </c>
      <c r="O86" s="17">
        <v>2.1627524273039999E-2</v>
      </c>
      <c r="P86" s="17">
        <v>7.5096406417948696E-3</v>
      </c>
      <c r="Q86" s="17">
        <v>7.9293291170501792E-3</v>
      </c>
      <c r="R86" s="17">
        <v>0</v>
      </c>
    </row>
    <row r="87" spans="2:18" x14ac:dyDescent="0.3">
      <c r="B87" s="18" t="s">
        <v>208</v>
      </c>
      <c r="C87" s="17">
        <v>1.4524396482669701E-3</v>
      </c>
      <c r="D87" s="17">
        <v>1.9649412903834699E-3</v>
      </c>
      <c r="E87" s="17">
        <v>9.5149486201257405E-4</v>
      </c>
      <c r="F87" s="17"/>
      <c r="G87" s="17">
        <v>3.59372016007913E-3</v>
      </c>
      <c r="H87" s="17">
        <v>0</v>
      </c>
      <c r="I87" s="17">
        <v>0</v>
      </c>
      <c r="J87" s="17">
        <v>0</v>
      </c>
      <c r="K87" s="17">
        <v>0</v>
      </c>
      <c r="L87" s="17">
        <v>4.5610530252136504E-3</v>
      </c>
      <c r="M87" s="17"/>
      <c r="N87" s="17">
        <v>2.2599463889597E-3</v>
      </c>
      <c r="O87" s="17">
        <v>2.1249162738558001E-3</v>
      </c>
      <c r="P87" s="17">
        <v>0</v>
      </c>
      <c r="Q87" s="17">
        <v>0</v>
      </c>
      <c r="R87" s="17">
        <v>0</v>
      </c>
    </row>
    <row r="88" spans="2:18" x14ac:dyDescent="0.3">
      <c r="B88" s="18" t="s">
        <v>209</v>
      </c>
      <c r="C88" s="17">
        <v>2.0065127138467298E-3</v>
      </c>
      <c r="D88" s="17">
        <v>0</v>
      </c>
      <c r="E88" s="17">
        <v>3.96777878589999E-3</v>
      </c>
      <c r="F88" s="17"/>
      <c r="G88" s="17">
        <v>0</v>
      </c>
      <c r="H88" s="17">
        <v>8.8814646855590006E-3</v>
      </c>
      <c r="I88" s="17">
        <v>0</v>
      </c>
      <c r="J88" s="17">
        <v>2.8872585971214601E-3</v>
      </c>
      <c r="K88" s="17">
        <v>0</v>
      </c>
      <c r="L88" s="17">
        <v>0</v>
      </c>
      <c r="M88" s="17"/>
      <c r="N88" s="17">
        <v>0</v>
      </c>
      <c r="O88" s="17">
        <v>2.02931581563548E-3</v>
      </c>
      <c r="P88" s="17">
        <v>3.6619372215612798E-3</v>
      </c>
      <c r="Q88" s="17">
        <v>0</v>
      </c>
      <c r="R88" s="17">
        <v>0</v>
      </c>
    </row>
    <row r="89" spans="2:18" x14ac:dyDescent="0.3">
      <c r="B89" s="18" t="s">
        <v>210</v>
      </c>
      <c r="C89" s="17">
        <v>2.6080752084603101E-2</v>
      </c>
      <c r="D89" s="17">
        <v>3.2946402356791797E-2</v>
      </c>
      <c r="E89" s="17">
        <v>1.9369921473611201E-2</v>
      </c>
      <c r="F89" s="17"/>
      <c r="G89" s="17">
        <v>3.1290968254086303E-2</v>
      </c>
      <c r="H89" s="17">
        <v>1.7716308131876801E-2</v>
      </c>
      <c r="I89" s="17">
        <v>2.5340016876082099E-2</v>
      </c>
      <c r="J89" s="17">
        <v>2.6012071475546E-2</v>
      </c>
      <c r="K89" s="17">
        <v>2.69538671440685E-2</v>
      </c>
      <c r="L89" s="17">
        <v>2.9514716521582499E-2</v>
      </c>
      <c r="M89" s="17"/>
      <c r="N89" s="17">
        <v>1.9877104396999499E-2</v>
      </c>
      <c r="O89" s="17">
        <v>2.71986178471815E-2</v>
      </c>
      <c r="P89" s="17">
        <v>2.71466871960701E-2</v>
      </c>
      <c r="Q89" s="17">
        <v>1.98920189543586E-2</v>
      </c>
      <c r="R89" s="17">
        <v>9.2169315532175694E-2</v>
      </c>
    </row>
    <row r="90" spans="2:18" x14ac:dyDescent="0.3">
      <c r="B90" s="18" t="s">
        <v>211</v>
      </c>
      <c r="C90" s="17">
        <v>9.6111346698551502E-4</v>
      </c>
      <c r="D90" s="17">
        <v>0</v>
      </c>
      <c r="E90" s="17">
        <v>1.9005539306237401E-3</v>
      </c>
      <c r="F90" s="17"/>
      <c r="G90" s="17">
        <v>6.9409637743546001E-3</v>
      </c>
      <c r="H90" s="17">
        <v>0</v>
      </c>
      <c r="I90" s="17">
        <v>0</v>
      </c>
      <c r="J90" s="17">
        <v>0</v>
      </c>
      <c r="K90" s="17">
        <v>0</v>
      </c>
      <c r="L90" s="17">
        <v>0</v>
      </c>
      <c r="M90" s="17"/>
      <c r="N90" s="17">
        <v>0</v>
      </c>
      <c r="O90" s="17">
        <v>2.14846552607671E-3</v>
      </c>
      <c r="P90" s="17">
        <v>1.6870230853869299E-3</v>
      </c>
      <c r="Q90" s="17">
        <v>0</v>
      </c>
      <c r="R90" s="17">
        <v>0</v>
      </c>
    </row>
    <row r="91" spans="2:18" x14ac:dyDescent="0.3">
      <c r="B91" s="18" t="s">
        <v>212</v>
      </c>
      <c r="C91" s="17">
        <v>0</v>
      </c>
      <c r="D91" s="17">
        <v>0</v>
      </c>
      <c r="E91" s="17">
        <v>0</v>
      </c>
      <c r="F91" s="17"/>
      <c r="G91" s="17">
        <v>0</v>
      </c>
      <c r="H91" s="17">
        <v>0</v>
      </c>
      <c r="I91" s="17">
        <v>0</v>
      </c>
      <c r="J91" s="17">
        <v>0</v>
      </c>
      <c r="K91" s="17">
        <v>0</v>
      </c>
      <c r="L91" s="17">
        <v>0</v>
      </c>
      <c r="M91" s="17"/>
      <c r="N91" s="17">
        <v>0</v>
      </c>
      <c r="O91" s="17">
        <v>0</v>
      </c>
      <c r="P91" s="17">
        <v>0</v>
      </c>
      <c r="Q91" s="17">
        <v>0</v>
      </c>
      <c r="R91" s="17">
        <v>0</v>
      </c>
    </row>
    <row r="92" spans="2:18" x14ac:dyDescent="0.3">
      <c r="B92" s="18" t="s">
        <v>213</v>
      </c>
      <c r="C92" s="17">
        <v>1.01151870831563E-3</v>
      </c>
      <c r="D92" s="17">
        <v>0</v>
      </c>
      <c r="E92" s="17">
        <v>2.0002277806161401E-3</v>
      </c>
      <c r="F92" s="17"/>
      <c r="G92" s="17">
        <v>0</v>
      </c>
      <c r="H92" s="17">
        <v>0</v>
      </c>
      <c r="I92" s="17">
        <v>2.9909168582627601E-3</v>
      </c>
      <c r="J92" s="17">
        <v>2.9418421543212598E-3</v>
      </c>
      <c r="K92" s="17">
        <v>0</v>
      </c>
      <c r="L92" s="17">
        <v>0</v>
      </c>
      <c r="M92" s="17"/>
      <c r="N92" s="17">
        <v>0</v>
      </c>
      <c r="O92" s="17">
        <v>0</v>
      </c>
      <c r="P92" s="17">
        <v>3.7260714649024499E-3</v>
      </c>
      <c r="Q92" s="17">
        <v>0</v>
      </c>
      <c r="R92" s="17">
        <v>0</v>
      </c>
    </row>
    <row r="93" spans="2:18" x14ac:dyDescent="0.3">
      <c r="B93" s="18" t="s">
        <v>214</v>
      </c>
      <c r="C93" s="17">
        <v>6.4881525683938204E-3</v>
      </c>
      <c r="D93" s="17">
        <v>2.96207932523372E-3</v>
      </c>
      <c r="E93" s="17">
        <v>9.9347132463606692E-3</v>
      </c>
      <c r="F93" s="17"/>
      <c r="G93" s="17">
        <v>3.3274333250306702E-3</v>
      </c>
      <c r="H93" s="17">
        <v>8.7225574667824692E-3</v>
      </c>
      <c r="I93" s="17">
        <v>2.8359394232501602E-3</v>
      </c>
      <c r="J93" s="17">
        <v>5.83807761271515E-3</v>
      </c>
      <c r="K93" s="17">
        <v>1.44658282830308E-2</v>
      </c>
      <c r="L93" s="17">
        <v>4.89554610749333E-3</v>
      </c>
      <c r="M93" s="17"/>
      <c r="N93" s="17">
        <v>4.6783353056521898E-3</v>
      </c>
      <c r="O93" s="17">
        <v>4.1519454066166897E-3</v>
      </c>
      <c r="P93" s="17">
        <v>9.3873907529575407E-3</v>
      </c>
      <c r="Q93" s="17">
        <v>8.2892024218475992E-3</v>
      </c>
      <c r="R93" s="17">
        <v>0</v>
      </c>
    </row>
    <row r="94" spans="2:18" x14ac:dyDescent="0.3">
      <c r="B94" s="18" t="s">
        <v>215</v>
      </c>
      <c r="C94" s="17">
        <v>3.5409695896810099E-3</v>
      </c>
      <c r="D94" s="17">
        <v>6.1759548271434197E-3</v>
      </c>
      <c r="E94" s="17">
        <v>9.6540298054216002E-4</v>
      </c>
      <c r="F94" s="17"/>
      <c r="G94" s="17">
        <v>6.7917533594250299E-3</v>
      </c>
      <c r="H94" s="17">
        <v>3.10975774249099E-3</v>
      </c>
      <c r="I94" s="17">
        <v>9.2502381779761E-3</v>
      </c>
      <c r="J94" s="17">
        <v>0</v>
      </c>
      <c r="K94" s="17">
        <v>3.5213937614169402E-3</v>
      </c>
      <c r="L94" s="17">
        <v>0</v>
      </c>
      <c r="M94" s="17"/>
      <c r="N94" s="17">
        <v>0</v>
      </c>
      <c r="O94" s="17">
        <v>2.3491526632016899E-3</v>
      </c>
      <c r="P94" s="17">
        <v>5.6736253176896401E-3</v>
      </c>
      <c r="Q94" s="17">
        <v>0</v>
      </c>
      <c r="R94" s="17">
        <v>0</v>
      </c>
    </row>
    <row r="95" spans="2:18" x14ac:dyDescent="0.3">
      <c r="B95" s="18" t="s">
        <v>216</v>
      </c>
      <c r="C95" s="17">
        <v>2.10554340119091E-2</v>
      </c>
      <c r="D95" s="17">
        <v>2.2085163411654899E-2</v>
      </c>
      <c r="E95" s="17">
        <v>2.00489248972744E-2</v>
      </c>
      <c r="F95" s="17"/>
      <c r="G95" s="17">
        <v>1.4011065168441699E-2</v>
      </c>
      <c r="H95" s="17">
        <v>2.14821355294895E-2</v>
      </c>
      <c r="I95" s="17">
        <v>2.1765238725618599E-2</v>
      </c>
      <c r="J95" s="17">
        <v>2.56371833020093E-2</v>
      </c>
      <c r="K95" s="17">
        <v>1.7840152740710501E-2</v>
      </c>
      <c r="L95" s="17">
        <v>2.32154445502573E-2</v>
      </c>
      <c r="M95" s="17"/>
      <c r="N95" s="17">
        <v>2.1087471547344899E-2</v>
      </c>
      <c r="O95" s="17">
        <v>2.5584681836437698E-2</v>
      </c>
      <c r="P95" s="17">
        <v>2.05020448495172E-2</v>
      </c>
      <c r="Q95" s="17">
        <v>2.82449112495812E-2</v>
      </c>
      <c r="R95" s="17">
        <v>0</v>
      </c>
    </row>
    <row r="96" spans="2:18" x14ac:dyDescent="0.3">
      <c r="B96" s="18" t="s">
        <v>217</v>
      </c>
      <c r="C96" s="17">
        <v>4.7656510829600202E-4</v>
      </c>
      <c r="D96" s="17">
        <v>0</v>
      </c>
      <c r="E96" s="17">
        <v>9.4238372562908403E-4</v>
      </c>
      <c r="F96" s="17"/>
      <c r="G96" s="17">
        <v>0</v>
      </c>
      <c r="H96" s="17">
        <v>2.7965354509729302E-3</v>
      </c>
      <c r="I96" s="17">
        <v>0</v>
      </c>
      <c r="J96" s="17">
        <v>0</v>
      </c>
      <c r="K96" s="17">
        <v>0</v>
      </c>
      <c r="L96" s="17">
        <v>0</v>
      </c>
      <c r="M96" s="17"/>
      <c r="N96" s="17">
        <v>0</v>
      </c>
      <c r="O96" s="17">
        <v>2.0350023926805701E-3</v>
      </c>
      <c r="P96" s="17">
        <v>0</v>
      </c>
      <c r="Q96" s="17">
        <v>0</v>
      </c>
      <c r="R96" s="17">
        <v>0</v>
      </c>
    </row>
    <row r="97" spans="2:18" x14ac:dyDescent="0.3">
      <c r="B97" s="18" t="s">
        <v>218</v>
      </c>
      <c r="C97" s="17">
        <v>7.7628479396754005E-2</v>
      </c>
      <c r="D97" s="17">
        <v>7.7525277903720893E-2</v>
      </c>
      <c r="E97" s="17">
        <v>7.7729353707429699E-2</v>
      </c>
      <c r="F97" s="17"/>
      <c r="G97" s="17">
        <v>6.2869425157309505E-2</v>
      </c>
      <c r="H97" s="17">
        <v>6.3680811454776498E-2</v>
      </c>
      <c r="I97" s="17">
        <v>7.60401112261328E-2</v>
      </c>
      <c r="J97" s="17">
        <v>7.7512377443209393E-2</v>
      </c>
      <c r="K97" s="17">
        <v>9.1280995030626796E-2</v>
      </c>
      <c r="L97" s="17">
        <v>9.0950330543875899E-2</v>
      </c>
      <c r="M97" s="17"/>
      <c r="N97" s="17">
        <v>9.2315797371998506E-2</v>
      </c>
      <c r="O97" s="17">
        <v>6.2944051654752697E-2</v>
      </c>
      <c r="P97" s="17">
        <v>9.4353123352029694E-2</v>
      </c>
      <c r="Q97" s="17">
        <v>6.9308163695319294E-2</v>
      </c>
      <c r="R97" s="17">
        <v>5.7998021601820798E-2</v>
      </c>
    </row>
    <row r="98" spans="2:18" x14ac:dyDescent="0.3">
      <c r="B98" s="18" t="s">
        <v>219</v>
      </c>
      <c r="C98" s="17">
        <v>9.3249076347783695E-4</v>
      </c>
      <c r="D98" s="17">
        <v>8.8699562038090703E-4</v>
      </c>
      <c r="E98" s="17">
        <v>9.7695999608397107E-4</v>
      </c>
      <c r="F98" s="17"/>
      <c r="G98" s="17">
        <v>3.16632620420066E-3</v>
      </c>
      <c r="H98" s="17">
        <v>0</v>
      </c>
      <c r="I98" s="17">
        <v>2.9019312059358898E-3</v>
      </c>
      <c r="J98" s="17">
        <v>0</v>
      </c>
      <c r="K98" s="17">
        <v>0</v>
      </c>
      <c r="L98" s="17">
        <v>0</v>
      </c>
      <c r="M98" s="17"/>
      <c r="N98" s="17">
        <v>2.3204299922734398E-3</v>
      </c>
      <c r="O98" s="17">
        <v>0</v>
      </c>
      <c r="P98" s="17">
        <v>0</v>
      </c>
      <c r="Q98" s="17">
        <v>3.48084766508436E-3</v>
      </c>
      <c r="R98" s="17">
        <v>0</v>
      </c>
    </row>
    <row r="99" spans="2:18" x14ac:dyDescent="0.3">
      <c r="B99" s="18" t="s">
        <v>220</v>
      </c>
      <c r="C99" s="17">
        <v>0</v>
      </c>
      <c r="D99" s="17">
        <v>0</v>
      </c>
      <c r="E99" s="17">
        <v>0</v>
      </c>
      <c r="F99" s="17"/>
      <c r="G99" s="17">
        <v>0</v>
      </c>
      <c r="H99" s="17">
        <v>0</v>
      </c>
      <c r="I99" s="17">
        <v>0</v>
      </c>
      <c r="J99" s="17">
        <v>0</v>
      </c>
      <c r="K99" s="17">
        <v>0</v>
      </c>
      <c r="L99" s="17">
        <v>0</v>
      </c>
      <c r="M99" s="17"/>
      <c r="N99" s="17">
        <v>0</v>
      </c>
      <c r="O99" s="17">
        <v>0</v>
      </c>
      <c r="P99" s="17">
        <v>0</v>
      </c>
      <c r="Q99" s="17">
        <v>0</v>
      </c>
      <c r="R99" s="17">
        <v>0</v>
      </c>
    </row>
    <row r="100" spans="2:18" x14ac:dyDescent="0.3">
      <c r="B100" s="18" t="s">
        <v>221</v>
      </c>
      <c r="C100" s="17">
        <v>4.9299849101505199E-4</v>
      </c>
      <c r="D100" s="17">
        <v>0</v>
      </c>
      <c r="E100" s="17">
        <v>9.7487992008788696E-4</v>
      </c>
      <c r="F100" s="17"/>
      <c r="G100" s="17">
        <v>0</v>
      </c>
      <c r="H100" s="17">
        <v>0</v>
      </c>
      <c r="I100" s="17">
        <v>0</v>
      </c>
      <c r="J100" s="17">
        <v>2.8872585971214601E-3</v>
      </c>
      <c r="K100" s="17">
        <v>0</v>
      </c>
      <c r="L100" s="17">
        <v>0</v>
      </c>
      <c r="M100" s="17"/>
      <c r="N100" s="17">
        <v>0</v>
      </c>
      <c r="O100" s="17">
        <v>0</v>
      </c>
      <c r="P100" s="17">
        <v>0</v>
      </c>
      <c r="Q100" s="17">
        <v>0</v>
      </c>
      <c r="R100" s="17">
        <v>0</v>
      </c>
    </row>
    <row r="101" spans="2:18" x14ac:dyDescent="0.3">
      <c r="B101" s="18" t="s">
        <v>222</v>
      </c>
      <c r="C101" s="17">
        <v>0</v>
      </c>
      <c r="D101" s="17">
        <v>0</v>
      </c>
      <c r="E101" s="17">
        <v>0</v>
      </c>
      <c r="F101" s="17"/>
      <c r="G101" s="17">
        <v>0</v>
      </c>
      <c r="H101" s="17">
        <v>0</v>
      </c>
      <c r="I101" s="17">
        <v>0</v>
      </c>
      <c r="J101" s="17">
        <v>0</v>
      </c>
      <c r="K101" s="17">
        <v>0</v>
      </c>
      <c r="L101" s="17">
        <v>0</v>
      </c>
      <c r="M101" s="17"/>
      <c r="N101" s="17">
        <v>0</v>
      </c>
      <c r="O101" s="17">
        <v>0</v>
      </c>
      <c r="P101" s="17">
        <v>0</v>
      </c>
      <c r="Q101" s="17">
        <v>0</v>
      </c>
      <c r="R101" s="17">
        <v>0</v>
      </c>
    </row>
    <row r="102" spans="2:18" x14ac:dyDescent="0.3">
      <c r="B102" s="18" t="s">
        <v>223</v>
      </c>
      <c r="C102" s="17">
        <v>0</v>
      </c>
      <c r="D102" s="17">
        <v>0</v>
      </c>
      <c r="E102" s="17">
        <v>0</v>
      </c>
      <c r="F102" s="17"/>
      <c r="G102" s="17">
        <v>0</v>
      </c>
      <c r="H102" s="17">
        <v>0</v>
      </c>
      <c r="I102" s="17">
        <v>0</v>
      </c>
      <c r="J102" s="17">
        <v>0</v>
      </c>
      <c r="K102" s="17">
        <v>0</v>
      </c>
      <c r="L102" s="17">
        <v>0</v>
      </c>
      <c r="M102" s="17"/>
      <c r="N102" s="17">
        <v>0</v>
      </c>
      <c r="O102" s="17">
        <v>0</v>
      </c>
      <c r="P102" s="17">
        <v>0</v>
      </c>
      <c r="Q102" s="17">
        <v>0</v>
      </c>
      <c r="R102" s="17">
        <v>0</v>
      </c>
    </row>
    <row r="103" spans="2:18" x14ac:dyDescent="0.3">
      <c r="B103" s="18" t="s">
        <v>224</v>
      </c>
      <c r="C103" s="17">
        <v>0</v>
      </c>
      <c r="D103" s="17">
        <v>0</v>
      </c>
      <c r="E103" s="17">
        <v>0</v>
      </c>
      <c r="F103" s="17"/>
      <c r="G103" s="17">
        <v>0</v>
      </c>
      <c r="H103" s="17">
        <v>0</v>
      </c>
      <c r="I103" s="17">
        <v>0</v>
      </c>
      <c r="J103" s="17">
        <v>0</v>
      </c>
      <c r="K103" s="17">
        <v>0</v>
      </c>
      <c r="L103" s="17">
        <v>0</v>
      </c>
      <c r="M103" s="17"/>
      <c r="N103" s="17">
        <v>0</v>
      </c>
      <c r="O103" s="17">
        <v>0</v>
      </c>
      <c r="P103" s="17">
        <v>0</v>
      </c>
      <c r="Q103" s="17">
        <v>0</v>
      </c>
      <c r="R103" s="17">
        <v>0</v>
      </c>
    </row>
    <row r="104" spans="2:18" x14ac:dyDescent="0.3">
      <c r="B104" s="18" t="s">
        <v>225</v>
      </c>
      <c r="C104" s="17">
        <v>0</v>
      </c>
      <c r="D104" s="17">
        <v>0</v>
      </c>
      <c r="E104" s="17">
        <v>0</v>
      </c>
      <c r="F104" s="17"/>
      <c r="G104" s="17">
        <v>0</v>
      </c>
      <c r="H104" s="17">
        <v>0</v>
      </c>
      <c r="I104" s="17">
        <v>0</v>
      </c>
      <c r="J104" s="17">
        <v>0</v>
      </c>
      <c r="K104" s="17">
        <v>0</v>
      </c>
      <c r="L104" s="17">
        <v>0</v>
      </c>
      <c r="M104" s="17"/>
      <c r="N104" s="17">
        <v>0</v>
      </c>
      <c r="O104" s="17">
        <v>0</v>
      </c>
      <c r="P104" s="17">
        <v>0</v>
      </c>
      <c r="Q104" s="17">
        <v>0</v>
      </c>
      <c r="R104" s="17">
        <v>0</v>
      </c>
    </row>
    <row r="105" spans="2:18" x14ac:dyDescent="0.3">
      <c r="B105" s="18" t="s">
        <v>226</v>
      </c>
      <c r="C105" s="17">
        <v>5.4585011287927403E-4</v>
      </c>
      <c r="D105" s="17">
        <v>1.1042930528523899E-3</v>
      </c>
      <c r="E105" s="17">
        <v>0</v>
      </c>
      <c r="F105" s="17"/>
      <c r="G105" s="17">
        <v>0</v>
      </c>
      <c r="H105" s="17">
        <v>3.2031073299565601E-3</v>
      </c>
      <c r="I105" s="17">
        <v>0</v>
      </c>
      <c r="J105" s="17">
        <v>0</v>
      </c>
      <c r="K105" s="17">
        <v>0</v>
      </c>
      <c r="L105" s="17">
        <v>0</v>
      </c>
      <c r="M105" s="17"/>
      <c r="N105" s="17">
        <v>0</v>
      </c>
      <c r="O105" s="17">
        <v>0</v>
      </c>
      <c r="P105" s="17">
        <v>2.01071568226359E-3</v>
      </c>
      <c r="Q105" s="17">
        <v>0</v>
      </c>
      <c r="R105" s="17">
        <v>0</v>
      </c>
    </row>
    <row r="106" spans="2:18" x14ac:dyDescent="0.3">
      <c r="B106" s="18" t="s">
        <v>227</v>
      </c>
      <c r="C106" s="17">
        <v>0</v>
      </c>
      <c r="D106" s="17">
        <v>0</v>
      </c>
      <c r="E106" s="17">
        <v>0</v>
      </c>
      <c r="F106" s="17"/>
      <c r="G106" s="17">
        <v>0</v>
      </c>
      <c r="H106" s="17">
        <v>0</v>
      </c>
      <c r="I106" s="17">
        <v>0</v>
      </c>
      <c r="J106" s="17">
        <v>0</v>
      </c>
      <c r="K106" s="17">
        <v>0</v>
      </c>
      <c r="L106" s="17">
        <v>0</v>
      </c>
      <c r="M106" s="17"/>
      <c r="N106" s="17">
        <v>0</v>
      </c>
      <c r="O106" s="17">
        <v>0</v>
      </c>
      <c r="P106" s="17">
        <v>0</v>
      </c>
      <c r="Q106" s="17">
        <v>0</v>
      </c>
      <c r="R106" s="17">
        <v>0</v>
      </c>
    </row>
    <row r="107" spans="2:18" x14ac:dyDescent="0.3">
      <c r="B107" s="18" t="s">
        <v>228</v>
      </c>
      <c r="C107" s="17">
        <v>0</v>
      </c>
      <c r="D107" s="17">
        <v>0</v>
      </c>
      <c r="E107" s="17">
        <v>0</v>
      </c>
      <c r="F107" s="17"/>
      <c r="G107" s="17">
        <v>0</v>
      </c>
      <c r="H107" s="17">
        <v>0</v>
      </c>
      <c r="I107" s="17">
        <v>0</v>
      </c>
      <c r="J107" s="17">
        <v>0</v>
      </c>
      <c r="K107" s="17">
        <v>0</v>
      </c>
      <c r="L107" s="17">
        <v>0</v>
      </c>
      <c r="M107" s="17"/>
      <c r="N107" s="17">
        <v>0</v>
      </c>
      <c r="O107" s="17">
        <v>0</v>
      </c>
      <c r="P107" s="17">
        <v>0</v>
      </c>
      <c r="Q107" s="17">
        <v>0</v>
      </c>
      <c r="R107" s="17">
        <v>0</v>
      </c>
    </row>
    <row r="108" spans="2:18" x14ac:dyDescent="0.3">
      <c r="B108" s="18" t="s">
        <v>229</v>
      </c>
      <c r="C108" s="17">
        <v>0</v>
      </c>
      <c r="D108" s="17">
        <v>0</v>
      </c>
      <c r="E108" s="17">
        <v>0</v>
      </c>
      <c r="F108" s="17"/>
      <c r="G108" s="17">
        <v>0</v>
      </c>
      <c r="H108" s="17">
        <v>0</v>
      </c>
      <c r="I108" s="17">
        <v>0</v>
      </c>
      <c r="J108" s="17">
        <v>0</v>
      </c>
      <c r="K108" s="17">
        <v>0</v>
      </c>
      <c r="L108" s="17">
        <v>0</v>
      </c>
      <c r="M108" s="17"/>
      <c r="N108" s="17">
        <v>0</v>
      </c>
      <c r="O108" s="17">
        <v>0</v>
      </c>
      <c r="P108" s="17">
        <v>0</v>
      </c>
      <c r="Q108" s="17">
        <v>0</v>
      </c>
      <c r="R108" s="17">
        <v>0</v>
      </c>
    </row>
    <row r="109" spans="2:18" x14ac:dyDescent="0.3">
      <c r="B109" s="18" t="s">
        <v>230</v>
      </c>
      <c r="C109" s="17">
        <v>0</v>
      </c>
      <c r="D109" s="17">
        <v>0</v>
      </c>
      <c r="E109" s="17">
        <v>0</v>
      </c>
      <c r="F109" s="17"/>
      <c r="G109" s="17">
        <v>0</v>
      </c>
      <c r="H109" s="17">
        <v>0</v>
      </c>
      <c r="I109" s="17">
        <v>0</v>
      </c>
      <c r="J109" s="17">
        <v>0</v>
      </c>
      <c r="K109" s="17">
        <v>0</v>
      </c>
      <c r="L109" s="17">
        <v>0</v>
      </c>
      <c r="M109" s="17"/>
      <c r="N109" s="17">
        <v>0</v>
      </c>
      <c r="O109" s="17">
        <v>0</v>
      </c>
      <c r="P109" s="17">
        <v>0</v>
      </c>
      <c r="Q109" s="17">
        <v>0</v>
      </c>
      <c r="R109" s="17">
        <v>0</v>
      </c>
    </row>
    <row r="110" spans="2:18" x14ac:dyDescent="0.3">
      <c r="B110" s="18" t="s">
        <v>231</v>
      </c>
      <c r="C110" s="17">
        <v>0</v>
      </c>
      <c r="D110" s="17">
        <v>0</v>
      </c>
      <c r="E110" s="17">
        <v>0</v>
      </c>
      <c r="F110" s="17"/>
      <c r="G110" s="17">
        <v>0</v>
      </c>
      <c r="H110" s="17">
        <v>0</v>
      </c>
      <c r="I110" s="17">
        <v>0</v>
      </c>
      <c r="J110" s="17">
        <v>0</v>
      </c>
      <c r="K110" s="17">
        <v>0</v>
      </c>
      <c r="L110" s="17">
        <v>0</v>
      </c>
      <c r="M110" s="17"/>
      <c r="N110" s="17">
        <v>0</v>
      </c>
      <c r="O110" s="17">
        <v>0</v>
      </c>
      <c r="P110" s="17">
        <v>0</v>
      </c>
      <c r="Q110" s="17">
        <v>0</v>
      </c>
      <c r="R110" s="17">
        <v>0</v>
      </c>
    </row>
    <row r="111" spans="2:18" x14ac:dyDescent="0.3">
      <c r="B111" s="18" t="s">
        <v>232</v>
      </c>
      <c r="C111" s="17">
        <v>0</v>
      </c>
      <c r="D111" s="17">
        <v>0</v>
      </c>
      <c r="E111" s="17">
        <v>0</v>
      </c>
      <c r="F111" s="17"/>
      <c r="G111" s="17">
        <v>0</v>
      </c>
      <c r="H111" s="17">
        <v>0</v>
      </c>
      <c r="I111" s="17">
        <v>0</v>
      </c>
      <c r="J111" s="17">
        <v>0</v>
      </c>
      <c r="K111" s="17">
        <v>0</v>
      </c>
      <c r="L111" s="17">
        <v>0</v>
      </c>
      <c r="M111" s="17"/>
      <c r="N111" s="17">
        <v>0</v>
      </c>
      <c r="O111" s="17">
        <v>0</v>
      </c>
      <c r="P111" s="17">
        <v>0</v>
      </c>
      <c r="Q111" s="17">
        <v>0</v>
      </c>
      <c r="R111" s="17">
        <v>0</v>
      </c>
    </row>
    <row r="112" spans="2:18" x14ac:dyDescent="0.3">
      <c r="B112" s="18" t="s">
        <v>233</v>
      </c>
      <c r="C112" s="17">
        <v>1.0444779799306399E-3</v>
      </c>
      <c r="D112" s="17">
        <v>1.1401122345547801E-3</v>
      </c>
      <c r="E112" s="17">
        <v>9.5100026726724297E-4</v>
      </c>
      <c r="F112" s="17"/>
      <c r="G112" s="17">
        <v>0</v>
      </c>
      <c r="H112" s="17">
        <v>6.1291094286793704E-3</v>
      </c>
      <c r="I112" s="17">
        <v>0</v>
      </c>
      <c r="J112" s="17">
        <v>0</v>
      </c>
      <c r="K112" s="17">
        <v>0</v>
      </c>
      <c r="L112" s="17">
        <v>0</v>
      </c>
      <c r="M112" s="17"/>
      <c r="N112" s="17">
        <v>0</v>
      </c>
      <c r="O112" s="17">
        <v>0</v>
      </c>
      <c r="P112" s="17">
        <v>2.0759358610818899E-3</v>
      </c>
      <c r="Q112" s="17">
        <v>3.8181200657506202E-3</v>
      </c>
      <c r="R112" s="17">
        <v>0</v>
      </c>
    </row>
    <row r="113" spans="2:18" x14ac:dyDescent="0.3">
      <c r="B113" s="18" t="s">
        <v>234</v>
      </c>
      <c r="C113" s="17">
        <v>2.6000079560894399E-3</v>
      </c>
      <c r="D113" s="17">
        <v>3.1431591892989801E-3</v>
      </c>
      <c r="E113" s="17">
        <v>2.0691047236621098E-3</v>
      </c>
      <c r="F113" s="17"/>
      <c r="G113" s="17">
        <v>0</v>
      </c>
      <c r="H113" s="17">
        <v>6.6086172161460904E-3</v>
      </c>
      <c r="I113" s="17">
        <v>2.88725789304697E-3</v>
      </c>
      <c r="J113" s="17">
        <v>2.7257218835552402E-3</v>
      </c>
      <c r="K113" s="17">
        <v>3.6713784909101601E-3</v>
      </c>
      <c r="L113" s="17">
        <v>0</v>
      </c>
      <c r="M113" s="17"/>
      <c r="N113" s="17">
        <v>0</v>
      </c>
      <c r="O113" s="17">
        <v>4.5760800340554596E-3</v>
      </c>
      <c r="P113" s="17">
        <v>1.71442585822623E-3</v>
      </c>
      <c r="Q113" s="17">
        <v>0</v>
      </c>
      <c r="R113" s="17">
        <v>3.28158729884881E-2</v>
      </c>
    </row>
    <row r="114" spans="2:18" x14ac:dyDescent="0.3">
      <c r="B114" s="18" t="s">
        <v>235</v>
      </c>
      <c r="C114" s="17">
        <v>0</v>
      </c>
      <c r="D114" s="17">
        <v>0</v>
      </c>
      <c r="E114" s="17">
        <v>0</v>
      </c>
      <c r="F114" s="17"/>
      <c r="G114" s="17">
        <v>0</v>
      </c>
      <c r="H114" s="17">
        <v>0</v>
      </c>
      <c r="I114" s="17">
        <v>0</v>
      </c>
      <c r="J114" s="17">
        <v>0</v>
      </c>
      <c r="K114" s="17">
        <v>0</v>
      </c>
      <c r="L114" s="17">
        <v>0</v>
      </c>
      <c r="M114" s="17"/>
      <c r="N114" s="17">
        <v>0</v>
      </c>
      <c r="O114" s="17">
        <v>0</v>
      </c>
      <c r="P114" s="17">
        <v>0</v>
      </c>
      <c r="Q114" s="17">
        <v>0</v>
      </c>
      <c r="R114" s="17">
        <v>0</v>
      </c>
    </row>
    <row r="115" spans="2:18" x14ac:dyDescent="0.3">
      <c r="B115" s="18" t="s">
        <v>236</v>
      </c>
      <c r="C115" s="17">
        <v>0</v>
      </c>
      <c r="D115" s="17">
        <v>0</v>
      </c>
      <c r="E115" s="17">
        <v>0</v>
      </c>
      <c r="F115" s="17"/>
      <c r="G115" s="17">
        <v>0</v>
      </c>
      <c r="H115" s="17">
        <v>0</v>
      </c>
      <c r="I115" s="17">
        <v>0</v>
      </c>
      <c r="J115" s="17">
        <v>0</v>
      </c>
      <c r="K115" s="17">
        <v>0</v>
      </c>
      <c r="L115" s="17">
        <v>0</v>
      </c>
      <c r="M115" s="17"/>
      <c r="N115" s="17">
        <v>0</v>
      </c>
      <c r="O115" s="17">
        <v>0</v>
      </c>
      <c r="P115" s="17">
        <v>0</v>
      </c>
      <c r="Q115" s="17">
        <v>0</v>
      </c>
      <c r="R115" s="17">
        <v>0</v>
      </c>
    </row>
    <row r="116" spans="2:18" x14ac:dyDescent="0.3">
      <c r="B116" s="18" t="s">
        <v>237</v>
      </c>
      <c r="C116" s="17">
        <v>9.9139809935495406E-4</v>
      </c>
      <c r="D116" s="17">
        <v>2.0056678708993401E-3</v>
      </c>
      <c r="E116" s="17">
        <v>0</v>
      </c>
      <c r="F116" s="17"/>
      <c r="G116" s="17">
        <v>3.3466546633948201E-3</v>
      </c>
      <c r="H116" s="17">
        <v>3.0982887041314201E-3</v>
      </c>
      <c r="I116" s="17">
        <v>0</v>
      </c>
      <c r="J116" s="17">
        <v>0</v>
      </c>
      <c r="K116" s="17">
        <v>0</v>
      </c>
      <c r="L116" s="17">
        <v>0</v>
      </c>
      <c r="M116" s="17"/>
      <c r="N116" s="17">
        <v>2.1765217416961401E-3</v>
      </c>
      <c r="O116" s="17">
        <v>0</v>
      </c>
      <c r="P116" s="17">
        <v>1.9449169334146701E-3</v>
      </c>
      <c r="Q116" s="17">
        <v>0</v>
      </c>
      <c r="R116" s="17">
        <v>0</v>
      </c>
    </row>
    <row r="117" spans="2:18" x14ac:dyDescent="0.3">
      <c r="B117" s="18" t="s">
        <v>238</v>
      </c>
      <c r="C117" s="17">
        <v>0</v>
      </c>
      <c r="D117" s="17">
        <v>0</v>
      </c>
      <c r="E117" s="17">
        <v>0</v>
      </c>
      <c r="F117" s="17"/>
      <c r="G117" s="17">
        <v>0</v>
      </c>
      <c r="H117" s="17">
        <v>0</v>
      </c>
      <c r="I117" s="17">
        <v>0</v>
      </c>
      <c r="J117" s="17">
        <v>0</v>
      </c>
      <c r="K117" s="17">
        <v>0</v>
      </c>
      <c r="L117" s="17">
        <v>0</v>
      </c>
      <c r="M117" s="17"/>
      <c r="N117" s="17">
        <v>0</v>
      </c>
      <c r="O117" s="17">
        <v>0</v>
      </c>
      <c r="P117" s="17">
        <v>0</v>
      </c>
      <c r="Q117" s="17">
        <v>0</v>
      </c>
      <c r="R117" s="17">
        <v>0</v>
      </c>
    </row>
    <row r="118" spans="2:18" x14ac:dyDescent="0.3">
      <c r="B118" s="18" t="s">
        <v>239</v>
      </c>
      <c r="C118" s="17">
        <v>2.5764510330813801E-3</v>
      </c>
      <c r="D118" s="17">
        <v>1.18755677259854E-3</v>
      </c>
      <c r="E118" s="17">
        <v>3.9340258802062099E-3</v>
      </c>
      <c r="F118" s="17"/>
      <c r="G118" s="17">
        <v>7.1564360408395197E-3</v>
      </c>
      <c r="H118" s="17">
        <v>5.8592702041030597E-3</v>
      </c>
      <c r="I118" s="17">
        <v>3.4479369234392599E-3</v>
      </c>
      <c r="J118" s="17">
        <v>0</v>
      </c>
      <c r="K118" s="17">
        <v>0</v>
      </c>
      <c r="L118" s="17">
        <v>0</v>
      </c>
      <c r="M118" s="17"/>
      <c r="N118" s="17">
        <v>2.7570247813766499E-3</v>
      </c>
      <c r="O118" s="17">
        <v>2.1525818660054598E-3</v>
      </c>
      <c r="P118" s="17">
        <v>3.64998309909564E-3</v>
      </c>
      <c r="Q118" s="17">
        <v>3.9257591664057599E-3</v>
      </c>
      <c r="R118" s="17">
        <v>0</v>
      </c>
    </row>
    <row r="119" spans="2:18" x14ac:dyDescent="0.3">
      <c r="B119" s="18" t="s">
        <v>240</v>
      </c>
      <c r="C119" s="17">
        <v>5.2762341689296E-4</v>
      </c>
      <c r="D119" s="17">
        <v>0</v>
      </c>
      <c r="E119" s="17">
        <v>1.04334898355987E-3</v>
      </c>
      <c r="F119" s="17"/>
      <c r="G119" s="17">
        <v>0</v>
      </c>
      <c r="H119" s="17">
        <v>3.0961511122382999E-3</v>
      </c>
      <c r="I119" s="17">
        <v>0</v>
      </c>
      <c r="J119" s="17">
        <v>0</v>
      </c>
      <c r="K119" s="17">
        <v>0</v>
      </c>
      <c r="L119" s="17">
        <v>0</v>
      </c>
      <c r="M119" s="17"/>
      <c r="N119" s="17">
        <v>0</v>
      </c>
      <c r="O119" s="17">
        <v>2.2530288036625799E-3</v>
      </c>
      <c r="P119" s="17">
        <v>0</v>
      </c>
      <c r="Q119" s="17">
        <v>0</v>
      </c>
      <c r="R119" s="17">
        <v>0</v>
      </c>
    </row>
    <row r="120" spans="2:18" x14ac:dyDescent="0.3">
      <c r="B120" s="18" t="s">
        <v>241</v>
      </c>
      <c r="C120" s="17">
        <v>5.0454345192612303E-4</v>
      </c>
      <c r="D120" s="17">
        <v>1.0207267813598601E-3</v>
      </c>
      <c r="E120" s="17">
        <v>0</v>
      </c>
      <c r="F120" s="17"/>
      <c r="G120" s="17">
        <v>3.6437090340549999E-3</v>
      </c>
      <c r="H120" s="17">
        <v>0</v>
      </c>
      <c r="I120" s="17">
        <v>0</v>
      </c>
      <c r="J120" s="17">
        <v>0</v>
      </c>
      <c r="K120" s="17">
        <v>0</v>
      </c>
      <c r="L120" s="17">
        <v>0</v>
      </c>
      <c r="M120" s="17"/>
      <c r="N120" s="17">
        <v>0</v>
      </c>
      <c r="O120" s="17">
        <v>0</v>
      </c>
      <c r="P120" s="17">
        <v>0</v>
      </c>
      <c r="Q120" s="17">
        <v>4.0056504811824996E-3</v>
      </c>
      <c r="R120" s="17">
        <v>0</v>
      </c>
    </row>
    <row r="121" spans="2:18" x14ac:dyDescent="0.3">
      <c r="B121" s="18" t="s">
        <v>242</v>
      </c>
      <c r="C121" s="17">
        <v>1.0286728874164301E-3</v>
      </c>
      <c r="D121" s="17">
        <v>2.0810773808208499E-3</v>
      </c>
      <c r="E121" s="17">
        <v>0</v>
      </c>
      <c r="F121" s="17"/>
      <c r="G121" s="17">
        <v>0</v>
      </c>
      <c r="H121" s="17">
        <v>3.0918413984583298E-3</v>
      </c>
      <c r="I121" s="17">
        <v>2.9473559607351E-3</v>
      </c>
      <c r="J121" s="17">
        <v>0</v>
      </c>
      <c r="K121" s="17">
        <v>0</v>
      </c>
      <c r="L121" s="17">
        <v>0</v>
      </c>
      <c r="M121" s="17"/>
      <c r="N121" s="17">
        <v>0</v>
      </c>
      <c r="O121" s="17">
        <v>0</v>
      </c>
      <c r="P121" s="17">
        <v>1.94086970761491E-3</v>
      </c>
      <c r="Q121" s="17">
        <v>3.9837419640553103E-3</v>
      </c>
      <c r="R121" s="17">
        <v>0</v>
      </c>
    </row>
    <row r="122" spans="2:18" x14ac:dyDescent="0.3">
      <c r="B122" s="18" t="s">
        <v>243</v>
      </c>
      <c r="C122" s="17">
        <v>0</v>
      </c>
      <c r="D122" s="17">
        <v>0</v>
      </c>
      <c r="E122" s="17">
        <v>0</v>
      </c>
      <c r="F122" s="17"/>
      <c r="G122" s="17">
        <v>0</v>
      </c>
      <c r="H122" s="17">
        <v>0</v>
      </c>
      <c r="I122" s="17">
        <v>0</v>
      </c>
      <c r="J122" s="17">
        <v>0</v>
      </c>
      <c r="K122" s="17">
        <v>0</v>
      </c>
      <c r="L122" s="17">
        <v>0</v>
      </c>
      <c r="M122" s="17"/>
      <c r="N122" s="17">
        <v>0</v>
      </c>
      <c r="O122" s="17">
        <v>0</v>
      </c>
      <c r="P122" s="17">
        <v>0</v>
      </c>
      <c r="Q122" s="17">
        <v>0</v>
      </c>
      <c r="R122" s="17">
        <v>0</v>
      </c>
    </row>
    <row r="123" spans="2:18" x14ac:dyDescent="0.3">
      <c r="B123" s="18" t="s">
        <v>244</v>
      </c>
      <c r="C123" s="17">
        <v>0</v>
      </c>
      <c r="D123" s="17">
        <v>0</v>
      </c>
      <c r="E123" s="17">
        <v>0</v>
      </c>
      <c r="F123" s="17"/>
      <c r="G123" s="17">
        <v>0</v>
      </c>
      <c r="H123" s="17">
        <v>0</v>
      </c>
      <c r="I123" s="17">
        <v>0</v>
      </c>
      <c r="J123" s="17">
        <v>0</v>
      </c>
      <c r="K123" s="17">
        <v>0</v>
      </c>
      <c r="L123" s="17">
        <v>0</v>
      </c>
      <c r="M123" s="17"/>
      <c r="N123" s="17">
        <v>0</v>
      </c>
      <c r="O123" s="17">
        <v>0</v>
      </c>
      <c r="P123" s="17">
        <v>0</v>
      </c>
      <c r="Q123" s="17">
        <v>0</v>
      </c>
      <c r="R123" s="17">
        <v>0</v>
      </c>
    </row>
    <row r="124" spans="2:18" x14ac:dyDescent="0.3">
      <c r="B124" s="18" t="s">
        <v>245</v>
      </c>
      <c r="C124" s="17">
        <v>0</v>
      </c>
      <c r="D124" s="17">
        <v>0</v>
      </c>
      <c r="E124" s="17">
        <v>0</v>
      </c>
      <c r="F124" s="17"/>
      <c r="G124" s="17">
        <v>0</v>
      </c>
      <c r="H124" s="17">
        <v>0</v>
      </c>
      <c r="I124" s="17">
        <v>0</v>
      </c>
      <c r="J124" s="17">
        <v>0</v>
      </c>
      <c r="K124" s="17">
        <v>0</v>
      </c>
      <c r="L124" s="17">
        <v>0</v>
      </c>
      <c r="M124" s="17"/>
      <c r="N124" s="17">
        <v>0</v>
      </c>
      <c r="O124" s="17">
        <v>0</v>
      </c>
      <c r="P124" s="17">
        <v>0</v>
      </c>
      <c r="Q124" s="17">
        <v>0</v>
      </c>
      <c r="R124" s="17">
        <v>0</v>
      </c>
    </row>
    <row r="125" spans="2:18" x14ac:dyDescent="0.3">
      <c r="B125" s="18" t="s">
        <v>246</v>
      </c>
      <c r="C125" s="17">
        <v>1.41909256695499E-3</v>
      </c>
      <c r="D125" s="17">
        <v>0</v>
      </c>
      <c r="E125" s="17">
        <v>2.8061847520505999E-3</v>
      </c>
      <c r="F125" s="17"/>
      <c r="G125" s="17">
        <v>6.71919749082759E-3</v>
      </c>
      <c r="H125" s="17">
        <v>0</v>
      </c>
      <c r="I125" s="17">
        <v>2.8704280879124199E-3</v>
      </c>
      <c r="J125" s="17">
        <v>0</v>
      </c>
      <c r="K125" s="17">
        <v>0</v>
      </c>
      <c r="L125" s="17">
        <v>0</v>
      </c>
      <c r="M125" s="17"/>
      <c r="N125" s="17">
        <v>2.2952396019008999E-3</v>
      </c>
      <c r="O125" s="17">
        <v>1.9166174101955199E-3</v>
      </c>
      <c r="P125" s="17">
        <v>1.7739098964441901E-3</v>
      </c>
      <c r="Q125" s="17">
        <v>0</v>
      </c>
      <c r="R125" s="17">
        <v>0</v>
      </c>
    </row>
    <row r="126" spans="2:18" x14ac:dyDescent="0.3">
      <c r="B126" s="18" t="s">
        <v>247</v>
      </c>
      <c r="C126" s="17">
        <v>0</v>
      </c>
      <c r="D126" s="17">
        <v>0</v>
      </c>
      <c r="E126" s="17">
        <v>0</v>
      </c>
      <c r="F126" s="17"/>
      <c r="G126" s="17">
        <v>0</v>
      </c>
      <c r="H126" s="17">
        <v>0</v>
      </c>
      <c r="I126" s="17">
        <v>0</v>
      </c>
      <c r="J126" s="17">
        <v>0</v>
      </c>
      <c r="K126" s="17">
        <v>0</v>
      </c>
      <c r="L126" s="17">
        <v>0</v>
      </c>
      <c r="M126" s="17"/>
      <c r="N126" s="17">
        <v>0</v>
      </c>
      <c r="O126" s="17">
        <v>0</v>
      </c>
      <c r="P126" s="17">
        <v>0</v>
      </c>
      <c r="Q126" s="17">
        <v>0</v>
      </c>
      <c r="R126" s="17">
        <v>0</v>
      </c>
    </row>
    <row r="127" spans="2:18" x14ac:dyDescent="0.3">
      <c r="B127" s="18" t="s">
        <v>248</v>
      </c>
      <c r="C127" s="17">
        <v>0</v>
      </c>
      <c r="D127" s="17">
        <v>0</v>
      </c>
      <c r="E127" s="17">
        <v>0</v>
      </c>
      <c r="F127" s="17"/>
      <c r="G127" s="17">
        <v>0</v>
      </c>
      <c r="H127" s="17">
        <v>0</v>
      </c>
      <c r="I127" s="17">
        <v>0</v>
      </c>
      <c r="J127" s="17">
        <v>0</v>
      </c>
      <c r="K127" s="17">
        <v>0</v>
      </c>
      <c r="L127" s="17">
        <v>0</v>
      </c>
      <c r="M127" s="17"/>
      <c r="N127" s="17">
        <v>0</v>
      </c>
      <c r="O127" s="17">
        <v>0</v>
      </c>
      <c r="P127" s="17">
        <v>0</v>
      </c>
      <c r="Q127" s="17">
        <v>0</v>
      </c>
      <c r="R127" s="17">
        <v>0</v>
      </c>
    </row>
    <row r="128" spans="2:18" x14ac:dyDescent="0.3">
      <c r="B128" s="18" t="s">
        <v>249</v>
      </c>
      <c r="C128" s="17">
        <v>0</v>
      </c>
      <c r="D128" s="17">
        <v>0</v>
      </c>
      <c r="E128" s="17">
        <v>0</v>
      </c>
      <c r="F128" s="17"/>
      <c r="G128" s="17">
        <v>0</v>
      </c>
      <c r="H128" s="17">
        <v>0</v>
      </c>
      <c r="I128" s="17">
        <v>0</v>
      </c>
      <c r="J128" s="17">
        <v>0</v>
      </c>
      <c r="K128" s="17">
        <v>0</v>
      </c>
      <c r="L128" s="17">
        <v>0</v>
      </c>
      <c r="M128" s="17"/>
      <c r="N128" s="17">
        <v>0</v>
      </c>
      <c r="O128" s="17">
        <v>0</v>
      </c>
      <c r="P128" s="17">
        <v>0</v>
      </c>
      <c r="Q128" s="17">
        <v>0</v>
      </c>
      <c r="R128" s="17">
        <v>0</v>
      </c>
    </row>
    <row r="129" spans="2:18" x14ac:dyDescent="0.3">
      <c r="B129" s="18" t="s">
        <v>250</v>
      </c>
      <c r="C129" s="17">
        <v>0</v>
      </c>
      <c r="D129" s="17">
        <v>0</v>
      </c>
      <c r="E129" s="17">
        <v>0</v>
      </c>
      <c r="F129" s="17"/>
      <c r="G129" s="17">
        <v>0</v>
      </c>
      <c r="H129" s="17">
        <v>0</v>
      </c>
      <c r="I129" s="17">
        <v>0</v>
      </c>
      <c r="J129" s="17">
        <v>0</v>
      </c>
      <c r="K129" s="17">
        <v>0</v>
      </c>
      <c r="L129" s="17">
        <v>0</v>
      </c>
      <c r="M129" s="17"/>
      <c r="N129" s="17">
        <v>0</v>
      </c>
      <c r="O129" s="17">
        <v>0</v>
      </c>
      <c r="P129" s="17">
        <v>0</v>
      </c>
      <c r="Q129" s="17">
        <v>0</v>
      </c>
      <c r="R129" s="17">
        <v>0</v>
      </c>
    </row>
    <row r="130" spans="2:18" x14ac:dyDescent="0.3">
      <c r="B130" s="18" t="s">
        <v>251</v>
      </c>
      <c r="C130" s="17">
        <v>0</v>
      </c>
      <c r="D130" s="17">
        <v>0</v>
      </c>
      <c r="E130" s="17">
        <v>0</v>
      </c>
      <c r="F130" s="17"/>
      <c r="G130" s="17">
        <v>0</v>
      </c>
      <c r="H130" s="17">
        <v>0</v>
      </c>
      <c r="I130" s="17">
        <v>0</v>
      </c>
      <c r="J130" s="17">
        <v>0</v>
      </c>
      <c r="K130" s="17">
        <v>0</v>
      </c>
      <c r="L130" s="17">
        <v>0</v>
      </c>
      <c r="M130" s="17"/>
      <c r="N130" s="17">
        <v>0</v>
      </c>
      <c r="O130" s="17">
        <v>0</v>
      </c>
      <c r="P130" s="17">
        <v>0</v>
      </c>
      <c r="Q130" s="17">
        <v>0</v>
      </c>
      <c r="R130" s="17">
        <v>0</v>
      </c>
    </row>
    <row r="131" spans="2:18" x14ac:dyDescent="0.3">
      <c r="B131" s="18" t="s">
        <v>252</v>
      </c>
      <c r="C131" s="17">
        <v>5.2481146620169501E-4</v>
      </c>
      <c r="D131" s="17">
        <v>1.06173039541348E-3</v>
      </c>
      <c r="E131" s="17">
        <v>0</v>
      </c>
      <c r="F131" s="17"/>
      <c r="G131" s="17">
        <v>0</v>
      </c>
      <c r="H131" s="17">
        <v>3.0796502823251999E-3</v>
      </c>
      <c r="I131" s="17">
        <v>0</v>
      </c>
      <c r="J131" s="17">
        <v>0</v>
      </c>
      <c r="K131" s="17">
        <v>0</v>
      </c>
      <c r="L131" s="17">
        <v>0</v>
      </c>
      <c r="M131" s="17"/>
      <c r="N131" s="17">
        <v>0</v>
      </c>
      <c r="O131" s="17">
        <v>2.2410213648358401E-3</v>
      </c>
      <c r="P131" s="17">
        <v>0</v>
      </c>
      <c r="Q131" s="17">
        <v>0</v>
      </c>
      <c r="R131" s="17">
        <v>0</v>
      </c>
    </row>
    <row r="132" spans="2:18" x14ac:dyDescent="0.3">
      <c r="B132" s="18" t="s">
        <v>253</v>
      </c>
      <c r="C132" s="17">
        <v>4.6963269894113299E-4</v>
      </c>
      <c r="D132" s="17">
        <v>0</v>
      </c>
      <c r="E132" s="17">
        <v>9.2867523199053996E-4</v>
      </c>
      <c r="F132" s="17"/>
      <c r="G132" s="17">
        <v>0</v>
      </c>
      <c r="H132" s="17">
        <v>2.7558553252480999E-3</v>
      </c>
      <c r="I132" s="17">
        <v>0</v>
      </c>
      <c r="J132" s="17">
        <v>0</v>
      </c>
      <c r="K132" s="17">
        <v>0</v>
      </c>
      <c r="L132" s="17">
        <v>0</v>
      </c>
      <c r="M132" s="17"/>
      <c r="N132" s="17">
        <v>0</v>
      </c>
      <c r="O132" s="17">
        <v>2.0053999954873598E-3</v>
      </c>
      <c r="P132" s="17">
        <v>0</v>
      </c>
      <c r="Q132" s="17">
        <v>0</v>
      </c>
      <c r="R132" s="17">
        <v>0</v>
      </c>
    </row>
    <row r="133" spans="2:18" x14ac:dyDescent="0.3">
      <c r="B133" s="18" t="s">
        <v>254</v>
      </c>
      <c r="C133" s="17">
        <v>0</v>
      </c>
      <c r="D133" s="17">
        <v>0</v>
      </c>
      <c r="E133" s="17">
        <v>0</v>
      </c>
      <c r="F133" s="17"/>
      <c r="G133" s="17">
        <v>0</v>
      </c>
      <c r="H133" s="17">
        <v>0</v>
      </c>
      <c r="I133" s="17">
        <v>0</v>
      </c>
      <c r="J133" s="17">
        <v>0</v>
      </c>
      <c r="K133" s="17">
        <v>0</v>
      </c>
      <c r="L133" s="17">
        <v>0</v>
      </c>
      <c r="M133" s="17"/>
      <c r="N133" s="17">
        <v>0</v>
      </c>
      <c r="O133" s="17">
        <v>0</v>
      </c>
      <c r="P133" s="17">
        <v>0</v>
      </c>
      <c r="Q133" s="17">
        <v>0</v>
      </c>
      <c r="R133" s="17">
        <v>0</v>
      </c>
    </row>
    <row r="134" spans="2:18" x14ac:dyDescent="0.3">
      <c r="B134" s="18" t="s">
        <v>255</v>
      </c>
      <c r="C134" s="17">
        <v>0</v>
      </c>
      <c r="D134" s="17">
        <v>0</v>
      </c>
      <c r="E134" s="17">
        <v>0</v>
      </c>
      <c r="F134" s="17"/>
      <c r="G134" s="17">
        <v>0</v>
      </c>
      <c r="H134" s="17">
        <v>0</v>
      </c>
      <c r="I134" s="17">
        <v>0</v>
      </c>
      <c r="J134" s="17">
        <v>0</v>
      </c>
      <c r="K134" s="17">
        <v>0</v>
      </c>
      <c r="L134" s="17">
        <v>0</v>
      </c>
      <c r="M134" s="17"/>
      <c r="N134" s="17">
        <v>0</v>
      </c>
      <c r="O134" s="17">
        <v>0</v>
      </c>
      <c r="P134" s="17">
        <v>0</v>
      </c>
      <c r="Q134" s="17">
        <v>0</v>
      </c>
      <c r="R134" s="17">
        <v>0</v>
      </c>
    </row>
    <row r="135" spans="2:18" x14ac:dyDescent="0.3">
      <c r="B135" s="18" t="s">
        <v>256</v>
      </c>
      <c r="C135" s="17">
        <v>0</v>
      </c>
      <c r="D135" s="17">
        <v>0</v>
      </c>
      <c r="E135" s="17">
        <v>0</v>
      </c>
      <c r="F135" s="17"/>
      <c r="G135" s="17">
        <v>0</v>
      </c>
      <c r="H135" s="17">
        <v>0</v>
      </c>
      <c r="I135" s="17">
        <v>0</v>
      </c>
      <c r="J135" s="17">
        <v>0</v>
      </c>
      <c r="K135" s="17">
        <v>0</v>
      </c>
      <c r="L135" s="17">
        <v>0</v>
      </c>
      <c r="M135" s="17"/>
      <c r="N135" s="17">
        <v>0</v>
      </c>
      <c r="O135" s="17">
        <v>0</v>
      </c>
      <c r="P135" s="17">
        <v>0</v>
      </c>
      <c r="Q135" s="17">
        <v>0</v>
      </c>
      <c r="R135" s="17">
        <v>0</v>
      </c>
    </row>
    <row r="136" spans="2:18" x14ac:dyDescent="0.3">
      <c r="B136" s="18" t="s">
        <v>257</v>
      </c>
      <c r="C136" s="17">
        <v>0</v>
      </c>
      <c r="D136" s="17">
        <v>0</v>
      </c>
      <c r="E136" s="17">
        <v>0</v>
      </c>
      <c r="F136" s="17"/>
      <c r="G136" s="17">
        <v>0</v>
      </c>
      <c r="H136" s="17">
        <v>0</v>
      </c>
      <c r="I136" s="17">
        <v>0</v>
      </c>
      <c r="J136" s="17">
        <v>0</v>
      </c>
      <c r="K136" s="17">
        <v>0</v>
      </c>
      <c r="L136" s="17">
        <v>0</v>
      </c>
      <c r="M136" s="17"/>
      <c r="N136" s="17">
        <v>0</v>
      </c>
      <c r="O136" s="17">
        <v>0</v>
      </c>
      <c r="P136" s="17">
        <v>0</v>
      </c>
      <c r="Q136" s="17">
        <v>0</v>
      </c>
      <c r="R136" s="17">
        <v>0</v>
      </c>
    </row>
    <row r="137" spans="2:18" x14ac:dyDescent="0.3">
      <c r="B137" s="18" t="s">
        <v>258</v>
      </c>
      <c r="C137" s="17">
        <v>2.6211936796113E-2</v>
      </c>
      <c r="D137" s="17">
        <v>2.4120713429370399E-2</v>
      </c>
      <c r="E137" s="17">
        <v>2.8256003305123199E-2</v>
      </c>
      <c r="F137" s="17"/>
      <c r="G137" s="17">
        <v>1.34279025536609E-2</v>
      </c>
      <c r="H137" s="17">
        <v>2.72880355131805E-2</v>
      </c>
      <c r="I137" s="17">
        <v>1.8800489591006098E-2</v>
      </c>
      <c r="J137" s="17">
        <v>3.6249571034065599E-2</v>
      </c>
      <c r="K137" s="17">
        <v>2.77999460134805E-2</v>
      </c>
      <c r="L137" s="17">
        <v>3.0564308658420799E-2</v>
      </c>
      <c r="M137" s="17"/>
      <c r="N137" s="17">
        <v>3.7026805609731997E-2</v>
      </c>
      <c r="O137" s="17">
        <v>2.6875738639158601E-2</v>
      </c>
      <c r="P137" s="17">
        <v>1.6356478746812099E-2</v>
      </c>
      <c r="Q137" s="17">
        <v>3.36257125786548E-2</v>
      </c>
      <c r="R137" s="17">
        <v>2.8628794013504499E-2</v>
      </c>
    </row>
    <row r="138" spans="2:18" x14ac:dyDescent="0.3">
      <c r="B138" s="18" t="s">
        <v>259</v>
      </c>
      <c r="C138" s="17">
        <v>5.4905052436880503E-4</v>
      </c>
      <c r="D138" s="17">
        <v>1.1107677097055601E-3</v>
      </c>
      <c r="E138" s="17">
        <v>0</v>
      </c>
      <c r="F138" s="17"/>
      <c r="G138" s="17">
        <v>0</v>
      </c>
      <c r="H138" s="17">
        <v>3.2218876897277099E-3</v>
      </c>
      <c r="I138" s="17">
        <v>0</v>
      </c>
      <c r="J138" s="17">
        <v>0</v>
      </c>
      <c r="K138" s="17">
        <v>0</v>
      </c>
      <c r="L138" s="17">
        <v>0</v>
      </c>
      <c r="M138" s="17"/>
      <c r="N138" s="17">
        <v>0</v>
      </c>
      <c r="O138" s="17">
        <v>0</v>
      </c>
      <c r="P138" s="17">
        <v>2.02250484822666E-3</v>
      </c>
      <c r="Q138" s="17">
        <v>0</v>
      </c>
      <c r="R138" s="17">
        <v>0</v>
      </c>
    </row>
    <row r="139" spans="2:18" x14ac:dyDescent="0.3">
      <c r="B139" s="18" t="s">
        <v>260</v>
      </c>
      <c r="C139" s="17">
        <v>1.1549114144087999E-2</v>
      </c>
      <c r="D139" s="17">
        <v>9.2581101768356294E-3</v>
      </c>
      <c r="E139" s="17">
        <v>1.37884562229613E-2</v>
      </c>
      <c r="F139" s="17"/>
      <c r="G139" s="17">
        <v>1.74659941018637E-2</v>
      </c>
      <c r="H139" s="17">
        <v>6.3042233693249199E-3</v>
      </c>
      <c r="I139" s="17">
        <v>1.5146036671905099E-2</v>
      </c>
      <c r="J139" s="17">
        <v>5.5371578262192597E-3</v>
      </c>
      <c r="K139" s="17">
        <v>1.77999245212789E-2</v>
      </c>
      <c r="L139" s="17">
        <v>9.6798327207193394E-3</v>
      </c>
      <c r="M139" s="17"/>
      <c r="N139" s="17">
        <v>9.57255361998215E-3</v>
      </c>
      <c r="O139" s="17">
        <v>1.4603410048613499E-2</v>
      </c>
      <c r="P139" s="17">
        <v>1.1323384553945E-2</v>
      </c>
      <c r="Q139" s="17">
        <v>1.1842628137196901E-2</v>
      </c>
      <c r="R139" s="17">
        <v>0</v>
      </c>
    </row>
    <row r="140" spans="2:18" x14ac:dyDescent="0.3">
      <c r="B140" s="18" t="s">
        <v>261</v>
      </c>
      <c r="C140" s="17">
        <v>4.7179617171551601E-4</v>
      </c>
      <c r="D140" s="17">
        <v>9.5447673728525097E-4</v>
      </c>
      <c r="E140" s="17">
        <v>0</v>
      </c>
      <c r="F140" s="17"/>
      <c r="G140" s="17">
        <v>3.40721491191625E-3</v>
      </c>
      <c r="H140" s="17">
        <v>0</v>
      </c>
      <c r="I140" s="17">
        <v>0</v>
      </c>
      <c r="J140" s="17">
        <v>0</v>
      </c>
      <c r="K140" s="17">
        <v>0</v>
      </c>
      <c r="L140" s="17">
        <v>0</v>
      </c>
      <c r="M140" s="17"/>
      <c r="N140" s="17">
        <v>2.21590754956905E-3</v>
      </c>
      <c r="O140" s="17">
        <v>0</v>
      </c>
      <c r="P140" s="17">
        <v>0</v>
      </c>
      <c r="Q140" s="17">
        <v>0</v>
      </c>
      <c r="R140" s="17">
        <v>0</v>
      </c>
    </row>
    <row r="141" spans="2:18" x14ac:dyDescent="0.3">
      <c r="B141" s="18" t="s">
        <v>262</v>
      </c>
      <c r="C141" s="17">
        <v>0</v>
      </c>
      <c r="D141" s="17">
        <v>0</v>
      </c>
      <c r="E141" s="17">
        <v>0</v>
      </c>
      <c r="F141" s="17"/>
      <c r="G141" s="17">
        <v>0</v>
      </c>
      <c r="H141" s="17">
        <v>0</v>
      </c>
      <c r="I141" s="17">
        <v>0</v>
      </c>
      <c r="J141" s="17">
        <v>0</v>
      </c>
      <c r="K141" s="17">
        <v>0</v>
      </c>
      <c r="L141" s="17">
        <v>0</v>
      </c>
      <c r="M141" s="17"/>
      <c r="N141" s="17">
        <v>0</v>
      </c>
      <c r="O141" s="17">
        <v>0</v>
      </c>
      <c r="P141" s="17">
        <v>0</v>
      </c>
      <c r="Q141" s="17">
        <v>0</v>
      </c>
      <c r="R141" s="17">
        <v>0</v>
      </c>
    </row>
    <row r="142" spans="2:18" x14ac:dyDescent="0.3">
      <c r="B142" s="18" t="s">
        <v>263</v>
      </c>
      <c r="C142" s="17">
        <v>2.0437398124511E-3</v>
      </c>
      <c r="D142" s="17">
        <v>4.1346289457060998E-3</v>
      </c>
      <c r="E142" s="17">
        <v>0</v>
      </c>
      <c r="F142" s="17"/>
      <c r="G142" s="17">
        <v>6.8455827738091697E-3</v>
      </c>
      <c r="H142" s="17">
        <v>3.2502488031033298E-3</v>
      </c>
      <c r="I142" s="17">
        <v>3.1832824581143901E-3</v>
      </c>
      <c r="J142" s="17">
        <v>0</v>
      </c>
      <c r="K142" s="17">
        <v>0</v>
      </c>
      <c r="L142" s="17">
        <v>0</v>
      </c>
      <c r="M142" s="17"/>
      <c r="N142" s="17">
        <v>4.4520756517681002E-3</v>
      </c>
      <c r="O142" s="17">
        <v>0</v>
      </c>
      <c r="P142" s="17">
        <v>0</v>
      </c>
      <c r="Q142" s="17">
        <v>0</v>
      </c>
      <c r="R142" s="17">
        <v>3.1810198438369103E-2</v>
      </c>
    </row>
    <row r="143" spans="2:18" x14ac:dyDescent="0.3">
      <c r="B143" s="18" t="s">
        <v>264</v>
      </c>
      <c r="C143" s="17">
        <v>3.4683864130128001E-3</v>
      </c>
      <c r="D143" s="17">
        <v>4.1022118201938396E-3</v>
      </c>
      <c r="E143" s="17">
        <v>2.8488536992996001E-3</v>
      </c>
      <c r="F143" s="17"/>
      <c r="G143" s="17">
        <v>3.2510814249717699E-3</v>
      </c>
      <c r="H143" s="17">
        <v>6.0003906272851001E-3</v>
      </c>
      <c r="I143" s="17">
        <v>5.9940299936300902E-3</v>
      </c>
      <c r="J143" s="17">
        <v>0</v>
      </c>
      <c r="K143" s="17">
        <v>3.4819491039381899E-3</v>
      </c>
      <c r="L143" s="17">
        <v>2.3168390621672299E-3</v>
      </c>
      <c r="M143" s="17"/>
      <c r="N143" s="17">
        <v>2.3022515465829199E-3</v>
      </c>
      <c r="O143" s="17">
        <v>4.0021590299298901E-3</v>
      </c>
      <c r="P143" s="17">
        <v>3.6988355392216401E-3</v>
      </c>
      <c r="Q143" s="17">
        <v>0</v>
      </c>
      <c r="R143" s="17">
        <v>0</v>
      </c>
    </row>
    <row r="144" spans="2:18" x14ac:dyDescent="0.3">
      <c r="B144" s="18" t="s">
        <v>265</v>
      </c>
      <c r="C144" s="17">
        <v>1.23509417476183E-2</v>
      </c>
      <c r="D144" s="17">
        <v>8.9056046350801804E-3</v>
      </c>
      <c r="E144" s="17">
        <v>1.5718586885860399E-2</v>
      </c>
      <c r="F144" s="17"/>
      <c r="G144" s="17">
        <v>3.4168241120551999E-3</v>
      </c>
      <c r="H144" s="17">
        <v>2.7881970890953501E-3</v>
      </c>
      <c r="I144" s="17">
        <v>8.8529105304283994E-3</v>
      </c>
      <c r="J144" s="17">
        <v>1.41266625382361E-2</v>
      </c>
      <c r="K144" s="17">
        <v>2.5459532018588998E-2</v>
      </c>
      <c r="L144" s="17">
        <v>1.8626119850513701E-2</v>
      </c>
      <c r="M144" s="17"/>
      <c r="N144" s="17">
        <v>1.6342910152812799E-2</v>
      </c>
      <c r="O144" s="17">
        <v>1.2942660098698801E-2</v>
      </c>
      <c r="P144" s="17">
        <v>7.3821938540194598E-3</v>
      </c>
      <c r="Q144" s="17">
        <v>1.5438180233033399E-2</v>
      </c>
      <c r="R144" s="17">
        <v>0</v>
      </c>
    </row>
    <row r="145" spans="2:18" x14ac:dyDescent="0.3">
      <c r="B145" s="18" t="s">
        <v>266</v>
      </c>
      <c r="C145" s="17">
        <v>0</v>
      </c>
      <c r="D145" s="17">
        <v>0</v>
      </c>
      <c r="E145" s="17">
        <v>0</v>
      </c>
      <c r="F145" s="17"/>
      <c r="G145" s="17">
        <v>0</v>
      </c>
      <c r="H145" s="17">
        <v>0</v>
      </c>
      <c r="I145" s="17">
        <v>0</v>
      </c>
      <c r="J145" s="17">
        <v>0</v>
      </c>
      <c r="K145" s="17">
        <v>0</v>
      </c>
      <c r="L145" s="17">
        <v>0</v>
      </c>
      <c r="M145" s="17"/>
      <c r="N145" s="17">
        <v>0</v>
      </c>
      <c r="O145" s="17">
        <v>0</v>
      </c>
      <c r="P145" s="17">
        <v>0</v>
      </c>
      <c r="Q145" s="17">
        <v>0</v>
      </c>
      <c r="R145" s="17">
        <v>0</v>
      </c>
    </row>
    <row r="146" spans="2:18" x14ac:dyDescent="0.3">
      <c r="B146" s="18" t="s">
        <v>267</v>
      </c>
      <c r="C146" s="17">
        <v>2.0955358881488699E-3</v>
      </c>
      <c r="D146" s="17">
        <v>2.2802244691095502E-3</v>
      </c>
      <c r="E146" s="17">
        <v>1.9150120144479101E-3</v>
      </c>
      <c r="F146" s="17"/>
      <c r="G146" s="17">
        <v>0</v>
      </c>
      <c r="H146" s="17">
        <v>6.6140085660100897E-3</v>
      </c>
      <c r="I146" s="17">
        <v>2.8704280879124199E-3</v>
      </c>
      <c r="J146" s="17">
        <v>0</v>
      </c>
      <c r="K146" s="17">
        <v>0</v>
      </c>
      <c r="L146" s="17">
        <v>2.2916511711539699E-3</v>
      </c>
      <c r="M146" s="17"/>
      <c r="N146" s="17">
        <v>4.5484475635653096E-3</v>
      </c>
      <c r="O146" s="17">
        <v>0</v>
      </c>
      <c r="P146" s="17">
        <v>2.0759358610818899E-3</v>
      </c>
      <c r="Q146" s="17">
        <v>4.4741562623272701E-3</v>
      </c>
      <c r="R146" s="17">
        <v>0</v>
      </c>
    </row>
    <row r="147" spans="2:18" x14ac:dyDescent="0.3">
      <c r="B147" s="18" t="s">
        <v>268</v>
      </c>
      <c r="C147" s="17">
        <v>0</v>
      </c>
      <c r="D147" s="17">
        <v>0</v>
      </c>
      <c r="E147" s="17">
        <v>0</v>
      </c>
      <c r="F147" s="17"/>
      <c r="G147" s="17">
        <v>0</v>
      </c>
      <c r="H147" s="17">
        <v>0</v>
      </c>
      <c r="I147" s="17">
        <v>0</v>
      </c>
      <c r="J147" s="17">
        <v>0</v>
      </c>
      <c r="K147" s="17">
        <v>0</v>
      </c>
      <c r="L147" s="17">
        <v>0</v>
      </c>
      <c r="M147" s="17"/>
      <c r="N147" s="17">
        <v>0</v>
      </c>
      <c r="O147" s="17">
        <v>0</v>
      </c>
      <c r="P147" s="17">
        <v>0</v>
      </c>
      <c r="Q147" s="17">
        <v>0</v>
      </c>
      <c r="R147" s="17">
        <v>0</v>
      </c>
    </row>
    <row r="148" spans="2:18" x14ac:dyDescent="0.3">
      <c r="B148" s="18" t="s">
        <v>269</v>
      </c>
      <c r="C148" s="17">
        <v>0</v>
      </c>
      <c r="D148" s="17">
        <v>0</v>
      </c>
      <c r="E148" s="17">
        <v>0</v>
      </c>
      <c r="F148" s="17"/>
      <c r="G148" s="17">
        <v>0</v>
      </c>
      <c r="H148" s="17">
        <v>0</v>
      </c>
      <c r="I148" s="17">
        <v>0</v>
      </c>
      <c r="J148" s="17">
        <v>0</v>
      </c>
      <c r="K148" s="17">
        <v>0</v>
      </c>
      <c r="L148" s="17">
        <v>0</v>
      </c>
      <c r="M148" s="17"/>
      <c r="N148" s="17">
        <v>0</v>
      </c>
      <c r="O148" s="17">
        <v>0</v>
      </c>
      <c r="P148" s="17">
        <v>0</v>
      </c>
      <c r="Q148" s="17">
        <v>0</v>
      </c>
      <c r="R148" s="17">
        <v>0</v>
      </c>
    </row>
    <row r="149" spans="2:18" x14ac:dyDescent="0.3">
      <c r="B149" s="18" t="s">
        <v>270</v>
      </c>
      <c r="C149" s="17">
        <v>0</v>
      </c>
      <c r="D149" s="17">
        <v>0</v>
      </c>
      <c r="E149" s="17">
        <v>0</v>
      </c>
      <c r="F149" s="17"/>
      <c r="G149" s="17">
        <v>0</v>
      </c>
      <c r="H149" s="17">
        <v>0</v>
      </c>
      <c r="I149" s="17">
        <v>0</v>
      </c>
      <c r="J149" s="17">
        <v>0</v>
      </c>
      <c r="K149" s="17">
        <v>0</v>
      </c>
      <c r="L149" s="17">
        <v>0</v>
      </c>
      <c r="M149" s="17"/>
      <c r="N149" s="17">
        <v>0</v>
      </c>
      <c r="O149" s="17">
        <v>0</v>
      </c>
      <c r="P149" s="17">
        <v>0</v>
      </c>
      <c r="Q149" s="17">
        <v>0</v>
      </c>
      <c r="R149" s="17">
        <v>0</v>
      </c>
    </row>
    <row r="150" spans="2:18" x14ac:dyDescent="0.3">
      <c r="B150" s="18" t="s">
        <v>271</v>
      </c>
      <c r="C150" s="17">
        <v>0</v>
      </c>
      <c r="D150" s="17">
        <v>0</v>
      </c>
      <c r="E150" s="17">
        <v>0</v>
      </c>
      <c r="F150" s="17"/>
      <c r="G150" s="17">
        <v>0</v>
      </c>
      <c r="H150" s="17">
        <v>0</v>
      </c>
      <c r="I150" s="17">
        <v>0</v>
      </c>
      <c r="J150" s="17">
        <v>0</v>
      </c>
      <c r="K150" s="17">
        <v>0</v>
      </c>
      <c r="L150" s="17">
        <v>0</v>
      </c>
      <c r="M150" s="17"/>
      <c r="N150" s="17">
        <v>0</v>
      </c>
      <c r="O150" s="17">
        <v>0</v>
      </c>
      <c r="P150" s="17">
        <v>0</v>
      </c>
      <c r="Q150" s="17">
        <v>0</v>
      </c>
      <c r="R150" s="17">
        <v>0</v>
      </c>
    </row>
    <row r="151" spans="2:18" x14ac:dyDescent="0.3">
      <c r="B151" s="18" t="s">
        <v>272</v>
      </c>
      <c r="C151" s="17">
        <v>0</v>
      </c>
      <c r="D151" s="17">
        <v>0</v>
      </c>
      <c r="E151" s="17">
        <v>0</v>
      </c>
      <c r="F151" s="17"/>
      <c r="G151" s="17">
        <v>0</v>
      </c>
      <c r="H151" s="17">
        <v>0</v>
      </c>
      <c r="I151" s="17">
        <v>0</v>
      </c>
      <c r="J151" s="17">
        <v>0</v>
      </c>
      <c r="K151" s="17">
        <v>0</v>
      </c>
      <c r="L151" s="17">
        <v>0</v>
      </c>
      <c r="M151" s="17"/>
      <c r="N151" s="17">
        <v>0</v>
      </c>
      <c r="O151" s="17">
        <v>0</v>
      </c>
      <c r="P151" s="17">
        <v>0</v>
      </c>
      <c r="Q151" s="17">
        <v>0</v>
      </c>
      <c r="R151" s="17">
        <v>0</v>
      </c>
    </row>
    <row r="152" spans="2:18" x14ac:dyDescent="0.3">
      <c r="B152" s="18" t="s">
        <v>273</v>
      </c>
      <c r="C152" s="17">
        <v>5.3628619371023803E-4</v>
      </c>
      <c r="D152" s="17">
        <v>1.0849445737603899E-3</v>
      </c>
      <c r="E152" s="17">
        <v>0</v>
      </c>
      <c r="F152" s="17"/>
      <c r="G152" s="17">
        <v>0</v>
      </c>
      <c r="H152" s="17">
        <v>3.1469852208452199E-3</v>
      </c>
      <c r="I152" s="17">
        <v>0</v>
      </c>
      <c r="J152" s="17">
        <v>0</v>
      </c>
      <c r="K152" s="17">
        <v>0</v>
      </c>
      <c r="L152" s="17">
        <v>0</v>
      </c>
      <c r="M152" s="17"/>
      <c r="N152" s="17">
        <v>0</v>
      </c>
      <c r="O152" s="17">
        <v>0</v>
      </c>
      <c r="P152" s="17">
        <v>0</v>
      </c>
      <c r="Q152" s="17">
        <v>0</v>
      </c>
      <c r="R152" s="17">
        <v>3.0799557333001701E-2</v>
      </c>
    </row>
    <row r="153" spans="2:18" x14ac:dyDescent="0.3">
      <c r="B153" s="18" t="s">
        <v>274</v>
      </c>
      <c r="C153" s="17">
        <v>2.37912119977536E-3</v>
      </c>
      <c r="D153" s="17">
        <v>2.81871557484621E-3</v>
      </c>
      <c r="E153" s="17">
        <v>1.949439629685E-3</v>
      </c>
      <c r="F153" s="17"/>
      <c r="G153" s="17">
        <v>1.3702535005315399E-2</v>
      </c>
      <c r="H153" s="17">
        <v>0</v>
      </c>
      <c r="I153" s="17">
        <v>2.82959188891261E-3</v>
      </c>
      <c r="J153" s="17">
        <v>0</v>
      </c>
      <c r="K153" s="17">
        <v>0</v>
      </c>
      <c r="L153" s="17">
        <v>0</v>
      </c>
      <c r="M153" s="17"/>
      <c r="N153" s="17">
        <v>4.5162300964676398E-3</v>
      </c>
      <c r="O153" s="17">
        <v>1.9313936783215001E-3</v>
      </c>
      <c r="P153" s="17">
        <v>3.5556495725542602E-3</v>
      </c>
      <c r="Q153" s="17">
        <v>0</v>
      </c>
      <c r="R153" s="17">
        <v>0</v>
      </c>
    </row>
    <row r="154" spans="2:18" x14ac:dyDescent="0.3">
      <c r="B154" s="18" t="s">
        <v>275</v>
      </c>
      <c r="C154" s="17">
        <v>1.9586114229407001E-3</v>
      </c>
      <c r="D154" s="17">
        <v>9.4215266688419199E-4</v>
      </c>
      <c r="E154" s="17">
        <v>2.9521491454469299E-3</v>
      </c>
      <c r="F154" s="17"/>
      <c r="G154" s="17">
        <v>3.3764045559577698E-3</v>
      </c>
      <c r="H154" s="17">
        <v>3.15217830944749E-3</v>
      </c>
      <c r="I154" s="17">
        <v>2.8676026109241198E-3</v>
      </c>
      <c r="J154" s="17">
        <v>2.7274100686311802E-3</v>
      </c>
      <c r="K154" s="17">
        <v>0</v>
      </c>
      <c r="L154" s="17">
        <v>0</v>
      </c>
      <c r="M154" s="17"/>
      <c r="N154" s="17">
        <v>2.1872960605967698E-3</v>
      </c>
      <c r="O154" s="17">
        <v>1.9964206083084601E-3</v>
      </c>
      <c r="P154" s="17">
        <v>0</v>
      </c>
      <c r="Q154" s="17">
        <v>8.1406317932048999E-3</v>
      </c>
      <c r="R154" s="17">
        <v>0</v>
      </c>
    </row>
    <row r="155" spans="2:18" x14ac:dyDescent="0.3">
      <c r="B155" s="18" t="s">
        <v>276</v>
      </c>
      <c r="C155" s="17">
        <v>3.6511227066888001E-3</v>
      </c>
      <c r="D155" s="17">
        <v>5.2187491055836399E-3</v>
      </c>
      <c r="E155" s="17">
        <v>2.11884611128502E-3</v>
      </c>
      <c r="F155" s="17"/>
      <c r="G155" s="17">
        <v>3.25217692865483E-3</v>
      </c>
      <c r="H155" s="17">
        <v>0</v>
      </c>
      <c r="I155" s="17">
        <v>9.7564498273984904E-3</v>
      </c>
      <c r="J155" s="17">
        <v>3.2808343411608902E-3</v>
      </c>
      <c r="K155" s="17">
        <v>6.9582801969729404E-3</v>
      </c>
      <c r="L155" s="17">
        <v>0</v>
      </c>
      <c r="M155" s="17"/>
      <c r="N155" s="17">
        <v>5.0811027768272298E-3</v>
      </c>
      <c r="O155" s="17">
        <v>2.2709518670140198E-3</v>
      </c>
      <c r="P155" s="17">
        <v>0</v>
      </c>
      <c r="Q155" s="17">
        <v>8.8829128133339902E-3</v>
      </c>
      <c r="R155" s="17">
        <v>0</v>
      </c>
    </row>
    <row r="156" spans="2:18" x14ac:dyDescent="0.3">
      <c r="B156" s="18" t="s">
        <v>277</v>
      </c>
      <c r="C156" s="17">
        <v>5.1463797828733403E-4</v>
      </c>
      <c r="D156" s="17">
        <v>0</v>
      </c>
      <c r="E156" s="17">
        <v>1.0176709265660401E-3</v>
      </c>
      <c r="F156" s="17"/>
      <c r="G156" s="17">
        <v>3.71660962716831E-3</v>
      </c>
      <c r="H156" s="17">
        <v>0</v>
      </c>
      <c r="I156" s="17">
        <v>0</v>
      </c>
      <c r="J156" s="17">
        <v>0</v>
      </c>
      <c r="K156" s="17">
        <v>0</v>
      </c>
      <c r="L156" s="17">
        <v>0</v>
      </c>
      <c r="M156" s="17"/>
      <c r="N156" s="17">
        <v>0</v>
      </c>
      <c r="O156" s="17">
        <v>0</v>
      </c>
      <c r="P156" s="17">
        <v>1.89574139349795E-3</v>
      </c>
      <c r="Q156" s="17">
        <v>0</v>
      </c>
      <c r="R156" s="17">
        <v>0</v>
      </c>
    </row>
    <row r="157" spans="2:18" x14ac:dyDescent="0.3">
      <c r="B157" s="18" t="s">
        <v>278</v>
      </c>
      <c r="C157" s="17">
        <v>5.1809226967004004E-4</v>
      </c>
      <c r="D157" s="17">
        <v>0</v>
      </c>
      <c r="E157" s="17">
        <v>1.02450161543935E-3</v>
      </c>
      <c r="F157" s="17"/>
      <c r="G157" s="17">
        <v>0</v>
      </c>
      <c r="H157" s="17">
        <v>0</v>
      </c>
      <c r="I157" s="17">
        <v>0</v>
      </c>
      <c r="J157" s="17">
        <v>0</v>
      </c>
      <c r="K157" s="17">
        <v>3.6802217035431699E-3</v>
      </c>
      <c r="L157" s="17">
        <v>0</v>
      </c>
      <c r="M157" s="17"/>
      <c r="N157" s="17">
        <v>0</v>
      </c>
      <c r="O157" s="17">
        <v>0</v>
      </c>
      <c r="P157" s="17">
        <v>1.9084657617639601E-3</v>
      </c>
      <c r="Q157" s="17">
        <v>0</v>
      </c>
      <c r="R157" s="17">
        <v>0</v>
      </c>
    </row>
    <row r="158" spans="2:18" x14ac:dyDescent="0.3">
      <c r="B158" s="18" t="s">
        <v>279</v>
      </c>
      <c r="C158" s="17">
        <v>2.00718776843666E-2</v>
      </c>
      <c r="D158" s="17">
        <v>2.8638646454902199E-2</v>
      </c>
      <c r="E158" s="17">
        <v>1.16982886107316E-2</v>
      </c>
      <c r="F158" s="17"/>
      <c r="G158" s="17">
        <v>3.5050375632806198E-2</v>
      </c>
      <c r="H158" s="17">
        <v>2.2117828820008099E-2</v>
      </c>
      <c r="I158" s="17">
        <v>1.8551628210747999E-2</v>
      </c>
      <c r="J158" s="17">
        <v>1.7108196092714401E-2</v>
      </c>
      <c r="K158" s="17">
        <v>2.4309432676849901E-2</v>
      </c>
      <c r="L158" s="17">
        <v>9.3028350532738807E-3</v>
      </c>
      <c r="M158" s="17"/>
      <c r="N158" s="17">
        <v>1.3797867803492099E-2</v>
      </c>
      <c r="O158" s="17">
        <v>2.5690793968039999E-2</v>
      </c>
      <c r="P158" s="17">
        <v>1.9167619493694499E-2</v>
      </c>
      <c r="Q158" s="17">
        <v>1.24468007200559E-2</v>
      </c>
      <c r="R158" s="17">
        <v>2.59762216763481E-2</v>
      </c>
    </row>
    <row r="159" spans="2:18" x14ac:dyDescent="0.3">
      <c r="B159" s="18" t="s">
        <v>280</v>
      </c>
      <c r="C159" s="17">
        <v>4.7242036974134998E-4</v>
      </c>
      <c r="D159" s="17">
        <v>9.55739533659692E-4</v>
      </c>
      <c r="E159" s="17">
        <v>0</v>
      </c>
      <c r="F159" s="17"/>
      <c r="G159" s="17">
        <v>0</v>
      </c>
      <c r="H159" s="17">
        <v>0</v>
      </c>
      <c r="I159" s="17">
        <v>0</v>
      </c>
      <c r="J159" s="17">
        <v>0</v>
      </c>
      <c r="K159" s="17">
        <v>3.35579548219332E-3</v>
      </c>
      <c r="L159" s="17">
        <v>0</v>
      </c>
      <c r="M159" s="17"/>
      <c r="N159" s="17">
        <v>2.21883925016518E-3</v>
      </c>
      <c r="O159" s="17">
        <v>0</v>
      </c>
      <c r="P159" s="17">
        <v>0</v>
      </c>
      <c r="Q159" s="17">
        <v>0</v>
      </c>
      <c r="R159" s="17">
        <v>0</v>
      </c>
    </row>
    <row r="160" spans="2:18" x14ac:dyDescent="0.3">
      <c r="B160" s="18" t="s">
        <v>281</v>
      </c>
      <c r="C160" s="17">
        <v>0</v>
      </c>
      <c r="D160" s="17">
        <v>0</v>
      </c>
      <c r="E160" s="17">
        <v>0</v>
      </c>
      <c r="F160" s="17"/>
      <c r="G160" s="17">
        <v>0</v>
      </c>
      <c r="H160" s="17">
        <v>0</v>
      </c>
      <c r="I160" s="17">
        <v>0</v>
      </c>
      <c r="J160" s="17">
        <v>0</v>
      </c>
      <c r="K160" s="17">
        <v>0</v>
      </c>
      <c r="L160" s="17">
        <v>0</v>
      </c>
      <c r="M160" s="17"/>
      <c r="N160" s="17">
        <v>0</v>
      </c>
      <c r="O160" s="17">
        <v>0</v>
      </c>
      <c r="P160" s="17">
        <v>0</v>
      </c>
      <c r="Q160" s="17">
        <v>0</v>
      </c>
      <c r="R160" s="17">
        <v>0</v>
      </c>
    </row>
    <row r="161" spans="2:18" x14ac:dyDescent="0.3">
      <c r="B161" s="18" t="s">
        <v>282</v>
      </c>
      <c r="C161" s="17">
        <v>0</v>
      </c>
      <c r="D161" s="17">
        <v>0</v>
      </c>
      <c r="E161" s="17">
        <v>0</v>
      </c>
      <c r="F161" s="17"/>
      <c r="G161" s="17">
        <v>0</v>
      </c>
      <c r="H161" s="17">
        <v>0</v>
      </c>
      <c r="I161" s="17">
        <v>0</v>
      </c>
      <c r="J161" s="17">
        <v>0</v>
      </c>
      <c r="K161" s="17">
        <v>0</v>
      </c>
      <c r="L161" s="17">
        <v>0</v>
      </c>
      <c r="M161" s="17"/>
      <c r="N161" s="17">
        <v>0</v>
      </c>
      <c r="O161" s="17">
        <v>0</v>
      </c>
      <c r="P161" s="17">
        <v>0</v>
      </c>
      <c r="Q161" s="17">
        <v>0</v>
      </c>
      <c r="R161" s="17">
        <v>0</v>
      </c>
    </row>
    <row r="162" spans="2:18" ht="28.8" x14ac:dyDescent="0.3">
      <c r="B162" s="18" t="s">
        <v>283</v>
      </c>
      <c r="C162" s="17">
        <v>0</v>
      </c>
      <c r="D162" s="17">
        <v>0</v>
      </c>
      <c r="E162" s="17">
        <v>0</v>
      </c>
      <c r="F162" s="17"/>
      <c r="G162" s="17">
        <v>0</v>
      </c>
      <c r="H162" s="17">
        <v>0</v>
      </c>
      <c r="I162" s="17">
        <v>0</v>
      </c>
      <c r="J162" s="17">
        <v>0</v>
      </c>
      <c r="K162" s="17">
        <v>0</v>
      </c>
      <c r="L162" s="17">
        <v>0</v>
      </c>
      <c r="M162" s="17"/>
      <c r="N162" s="17">
        <v>0</v>
      </c>
      <c r="O162" s="17">
        <v>0</v>
      </c>
      <c r="P162" s="17">
        <v>0</v>
      </c>
      <c r="Q162" s="17">
        <v>0</v>
      </c>
      <c r="R162" s="17">
        <v>0</v>
      </c>
    </row>
    <row r="163" spans="2:18" x14ac:dyDescent="0.3">
      <c r="B163" s="18" t="s">
        <v>284</v>
      </c>
      <c r="C163" s="17">
        <v>0</v>
      </c>
      <c r="D163" s="17">
        <v>0</v>
      </c>
      <c r="E163" s="17">
        <v>0</v>
      </c>
      <c r="F163" s="17"/>
      <c r="G163" s="17">
        <v>0</v>
      </c>
      <c r="H163" s="17">
        <v>0</v>
      </c>
      <c r="I163" s="17">
        <v>0</v>
      </c>
      <c r="J163" s="17">
        <v>0</v>
      </c>
      <c r="K163" s="17">
        <v>0</v>
      </c>
      <c r="L163" s="17">
        <v>0</v>
      </c>
      <c r="M163" s="17"/>
      <c r="N163" s="17">
        <v>0</v>
      </c>
      <c r="O163" s="17">
        <v>0</v>
      </c>
      <c r="P163" s="17">
        <v>0</v>
      </c>
      <c r="Q163" s="17">
        <v>0</v>
      </c>
      <c r="R163" s="17">
        <v>0</v>
      </c>
    </row>
    <row r="164" spans="2:18" x14ac:dyDescent="0.3">
      <c r="B164" s="18" t="s">
        <v>285</v>
      </c>
      <c r="C164" s="17">
        <v>0</v>
      </c>
      <c r="D164" s="17">
        <v>0</v>
      </c>
      <c r="E164" s="17">
        <v>0</v>
      </c>
      <c r="F164" s="17"/>
      <c r="G164" s="17">
        <v>0</v>
      </c>
      <c r="H164" s="17">
        <v>0</v>
      </c>
      <c r="I164" s="17">
        <v>0</v>
      </c>
      <c r="J164" s="17">
        <v>0</v>
      </c>
      <c r="K164" s="17">
        <v>0</v>
      </c>
      <c r="L164" s="17">
        <v>0</v>
      </c>
      <c r="M164" s="17"/>
      <c r="N164" s="17">
        <v>0</v>
      </c>
      <c r="O164" s="17">
        <v>0</v>
      </c>
      <c r="P164" s="17">
        <v>0</v>
      </c>
      <c r="Q164" s="17">
        <v>0</v>
      </c>
      <c r="R164" s="17">
        <v>0</v>
      </c>
    </row>
    <row r="165" spans="2:18" x14ac:dyDescent="0.3">
      <c r="B165" s="18" t="s">
        <v>286</v>
      </c>
      <c r="C165" s="17">
        <v>0</v>
      </c>
      <c r="D165" s="17">
        <v>0</v>
      </c>
      <c r="E165" s="17">
        <v>0</v>
      </c>
      <c r="F165" s="17"/>
      <c r="G165" s="17">
        <v>0</v>
      </c>
      <c r="H165" s="17">
        <v>0</v>
      </c>
      <c r="I165" s="17">
        <v>0</v>
      </c>
      <c r="J165" s="17">
        <v>0</v>
      </c>
      <c r="K165" s="17">
        <v>0</v>
      </c>
      <c r="L165" s="17">
        <v>0</v>
      </c>
      <c r="M165" s="17"/>
      <c r="N165" s="17">
        <v>0</v>
      </c>
      <c r="O165" s="17">
        <v>0</v>
      </c>
      <c r="P165" s="17">
        <v>0</v>
      </c>
      <c r="Q165" s="17">
        <v>0</v>
      </c>
      <c r="R165" s="17">
        <v>0</v>
      </c>
    </row>
    <row r="166" spans="2:18" x14ac:dyDescent="0.3">
      <c r="B166" s="18" t="s">
        <v>287</v>
      </c>
      <c r="C166" s="17">
        <v>1.55272266850926E-3</v>
      </c>
      <c r="D166" s="17">
        <v>2.18216842572138E-3</v>
      </c>
      <c r="E166" s="17">
        <v>9.3747084413815004E-4</v>
      </c>
      <c r="F166" s="17"/>
      <c r="G166" s="17">
        <v>0</v>
      </c>
      <c r="H166" s="17">
        <v>5.8832978923088501E-3</v>
      </c>
      <c r="I166" s="17">
        <v>3.2313531655451299E-3</v>
      </c>
      <c r="J166" s="17">
        <v>0</v>
      </c>
      <c r="K166" s="17">
        <v>0</v>
      </c>
      <c r="L166" s="17">
        <v>0</v>
      </c>
      <c r="M166" s="17"/>
      <c r="N166" s="17">
        <v>0</v>
      </c>
      <c r="O166" s="17">
        <v>2.3491526632016899E-3</v>
      </c>
      <c r="P166" s="17">
        <v>0</v>
      </c>
      <c r="Q166" s="17">
        <v>0</v>
      </c>
      <c r="R166" s="17">
        <v>0</v>
      </c>
    </row>
    <row r="167" spans="2:18" x14ac:dyDescent="0.3">
      <c r="B167" s="18" t="s">
        <v>288</v>
      </c>
      <c r="C167" s="17">
        <v>0</v>
      </c>
      <c r="D167" s="17">
        <v>0</v>
      </c>
      <c r="E167" s="17">
        <v>0</v>
      </c>
      <c r="F167" s="17"/>
      <c r="G167" s="17">
        <v>0</v>
      </c>
      <c r="H167" s="17">
        <v>0</v>
      </c>
      <c r="I167" s="17">
        <v>0</v>
      </c>
      <c r="J167" s="17">
        <v>0</v>
      </c>
      <c r="K167" s="17">
        <v>0</v>
      </c>
      <c r="L167" s="17">
        <v>0</v>
      </c>
      <c r="M167" s="17"/>
      <c r="N167" s="17">
        <v>0</v>
      </c>
      <c r="O167" s="17">
        <v>0</v>
      </c>
      <c r="P167" s="17">
        <v>0</v>
      </c>
      <c r="Q167" s="17">
        <v>0</v>
      </c>
      <c r="R167" s="17">
        <v>0</v>
      </c>
    </row>
    <row r="168" spans="2:18" x14ac:dyDescent="0.3">
      <c r="B168" s="18" t="s">
        <v>289</v>
      </c>
      <c r="C168" s="17">
        <v>0</v>
      </c>
      <c r="D168" s="17">
        <v>0</v>
      </c>
      <c r="E168" s="17">
        <v>0</v>
      </c>
      <c r="F168" s="17"/>
      <c r="G168" s="17">
        <v>0</v>
      </c>
      <c r="H168" s="17">
        <v>0</v>
      </c>
      <c r="I168" s="17">
        <v>0</v>
      </c>
      <c r="J168" s="17">
        <v>0</v>
      </c>
      <c r="K168" s="17">
        <v>0</v>
      </c>
      <c r="L168" s="17">
        <v>0</v>
      </c>
      <c r="M168" s="17"/>
      <c r="N168" s="17">
        <v>0</v>
      </c>
      <c r="O168" s="17">
        <v>0</v>
      </c>
      <c r="P168" s="17">
        <v>0</v>
      </c>
      <c r="Q168" s="17">
        <v>0</v>
      </c>
      <c r="R168" s="17">
        <v>0</v>
      </c>
    </row>
    <row r="169" spans="2:18" x14ac:dyDescent="0.3">
      <c r="B169" s="18" t="s">
        <v>290</v>
      </c>
      <c r="C169" s="17">
        <v>0</v>
      </c>
      <c r="D169" s="17">
        <v>0</v>
      </c>
      <c r="E169" s="17">
        <v>0</v>
      </c>
      <c r="F169" s="17"/>
      <c r="G169" s="17">
        <v>0</v>
      </c>
      <c r="H169" s="17">
        <v>0</v>
      </c>
      <c r="I169" s="17">
        <v>0</v>
      </c>
      <c r="J169" s="17">
        <v>0</v>
      </c>
      <c r="K169" s="17">
        <v>0</v>
      </c>
      <c r="L169" s="17">
        <v>0</v>
      </c>
      <c r="M169" s="17"/>
      <c r="N169" s="17">
        <v>0</v>
      </c>
      <c r="O169" s="17">
        <v>0</v>
      </c>
      <c r="P169" s="17">
        <v>0</v>
      </c>
      <c r="Q169" s="17">
        <v>0</v>
      </c>
      <c r="R169" s="17">
        <v>0</v>
      </c>
    </row>
    <row r="170" spans="2:18" x14ac:dyDescent="0.3">
      <c r="B170" s="18" t="s">
        <v>291</v>
      </c>
      <c r="C170" s="17">
        <v>0</v>
      </c>
      <c r="D170" s="17">
        <v>0</v>
      </c>
      <c r="E170" s="17">
        <v>0</v>
      </c>
      <c r="F170" s="17"/>
      <c r="G170" s="17">
        <v>0</v>
      </c>
      <c r="H170" s="17">
        <v>0</v>
      </c>
      <c r="I170" s="17">
        <v>0</v>
      </c>
      <c r="J170" s="17">
        <v>0</v>
      </c>
      <c r="K170" s="17">
        <v>0</v>
      </c>
      <c r="L170" s="17">
        <v>0</v>
      </c>
      <c r="M170" s="17"/>
      <c r="N170" s="17">
        <v>0</v>
      </c>
      <c r="O170" s="17">
        <v>0</v>
      </c>
      <c r="P170" s="17">
        <v>0</v>
      </c>
      <c r="Q170" s="17">
        <v>0</v>
      </c>
      <c r="R170" s="17">
        <v>0</v>
      </c>
    </row>
    <row r="171" spans="2:18" x14ac:dyDescent="0.3">
      <c r="B171" s="18" t="s">
        <v>292</v>
      </c>
      <c r="C171" s="17">
        <v>6.5168177287387302E-3</v>
      </c>
      <c r="D171" s="17">
        <v>6.1806557134335303E-3</v>
      </c>
      <c r="E171" s="17">
        <v>6.8453993274404804E-3</v>
      </c>
      <c r="F171" s="17"/>
      <c r="G171" s="17">
        <v>3.4823029142793099E-3</v>
      </c>
      <c r="H171" s="17">
        <v>6.3969719655183402E-3</v>
      </c>
      <c r="I171" s="17">
        <v>2.8782177108987702E-3</v>
      </c>
      <c r="J171" s="17">
        <v>8.9053592513160407E-3</v>
      </c>
      <c r="K171" s="17">
        <v>1.08378841665701E-2</v>
      </c>
      <c r="L171" s="17">
        <v>6.7266548626856802E-3</v>
      </c>
      <c r="M171" s="17"/>
      <c r="N171" s="17">
        <v>4.6451136780963596E-3</v>
      </c>
      <c r="O171" s="17">
        <v>6.5143763654906201E-3</v>
      </c>
      <c r="P171" s="17">
        <v>8.86332770530485E-3</v>
      </c>
      <c r="Q171" s="17">
        <v>1.2671815544952799E-2</v>
      </c>
      <c r="R171" s="17">
        <v>0</v>
      </c>
    </row>
    <row r="172" spans="2:18" x14ac:dyDescent="0.3">
      <c r="B172" s="18" t="s">
        <v>293</v>
      </c>
      <c r="C172" s="17">
        <v>4.7755887237712301E-4</v>
      </c>
      <c r="D172" s="17">
        <v>0</v>
      </c>
      <c r="E172" s="17">
        <v>9.4434884452020802E-4</v>
      </c>
      <c r="F172" s="17"/>
      <c r="G172" s="17">
        <v>0</v>
      </c>
      <c r="H172" s="17">
        <v>2.8023669657741201E-3</v>
      </c>
      <c r="I172" s="17">
        <v>0</v>
      </c>
      <c r="J172" s="17">
        <v>0</v>
      </c>
      <c r="K172" s="17">
        <v>0</v>
      </c>
      <c r="L172" s="17">
        <v>0</v>
      </c>
      <c r="M172" s="17"/>
      <c r="N172" s="17">
        <v>0</v>
      </c>
      <c r="O172" s="17">
        <v>2.03924590998311E-3</v>
      </c>
      <c r="P172" s="17">
        <v>0</v>
      </c>
      <c r="Q172" s="17">
        <v>0</v>
      </c>
      <c r="R172" s="17">
        <v>0</v>
      </c>
    </row>
    <row r="173" spans="2:18" x14ac:dyDescent="0.3">
      <c r="B173" s="18" t="s">
        <v>294</v>
      </c>
      <c r="C173" s="17">
        <v>0</v>
      </c>
      <c r="D173" s="17">
        <v>0</v>
      </c>
      <c r="E173" s="17">
        <v>0</v>
      </c>
      <c r="F173" s="17"/>
      <c r="G173" s="17">
        <v>0</v>
      </c>
      <c r="H173" s="17">
        <v>0</v>
      </c>
      <c r="I173" s="17">
        <v>0</v>
      </c>
      <c r="J173" s="17">
        <v>0</v>
      </c>
      <c r="K173" s="17">
        <v>0</v>
      </c>
      <c r="L173" s="17">
        <v>0</v>
      </c>
      <c r="M173" s="17"/>
      <c r="N173" s="17">
        <v>0</v>
      </c>
      <c r="O173" s="17">
        <v>0</v>
      </c>
      <c r="P173" s="17">
        <v>0</v>
      </c>
      <c r="Q173" s="17">
        <v>0</v>
      </c>
      <c r="R173" s="17">
        <v>0</v>
      </c>
    </row>
    <row r="174" spans="2:18" x14ac:dyDescent="0.3">
      <c r="B174" s="18" t="s">
        <v>295</v>
      </c>
      <c r="C174" s="17">
        <v>0</v>
      </c>
      <c r="D174" s="17">
        <v>0</v>
      </c>
      <c r="E174" s="17">
        <v>0</v>
      </c>
      <c r="F174" s="17"/>
      <c r="G174" s="17">
        <v>0</v>
      </c>
      <c r="H174" s="17">
        <v>0</v>
      </c>
      <c r="I174" s="17">
        <v>0</v>
      </c>
      <c r="J174" s="17">
        <v>0</v>
      </c>
      <c r="K174" s="17">
        <v>0</v>
      </c>
      <c r="L174" s="17">
        <v>0</v>
      </c>
      <c r="M174" s="17"/>
      <c r="N174" s="17">
        <v>0</v>
      </c>
      <c r="O174" s="17">
        <v>0</v>
      </c>
      <c r="P174" s="17">
        <v>0</v>
      </c>
      <c r="Q174" s="17">
        <v>0</v>
      </c>
      <c r="R174" s="17">
        <v>0</v>
      </c>
    </row>
    <row r="175" spans="2:18" x14ac:dyDescent="0.3">
      <c r="B175" s="18" t="s">
        <v>296</v>
      </c>
      <c r="C175" s="17">
        <v>0</v>
      </c>
      <c r="D175" s="17">
        <v>0</v>
      </c>
      <c r="E175" s="17">
        <v>0</v>
      </c>
      <c r="F175" s="17"/>
      <c r="G175" s="17">
        <v>0</v>
      </c>
      <c r="H175" s="17">
        <v>0</v>
      </c>
      <c r="I175" s="17">
        <v>0</v>
      </c>
      <c r="J175" s="17">
        <v>0</v>
      </c>
      <c r="K175" s="17">
        <v>0</v>
      </c>
      <c r="L175" s="17">
        <v>0</v>
      </c>
      <c r="M175" s="17"/>
      <c r="N175" s="17">
        <v>0</v>
      </c>
      <c r="O175" s="17">
        <v>0</v>
      </c>
      <c r="P175" s="17">
        <v>0</v>
      </c>
      <c r="Q175" s="17">
        <v>0</v>
      </c>
      <c r="R175" s="17">
        <v>0</v>
      </c>
    </row>
    <row r="176" spans="2:18" x14ac:dyDescent="0.3">
      <c r="B176" s="18" t="s">
        <v>297</v>
      </c>
      <c r="C176" s="17">
        <v>5.4962975219562697E-3</v>
      </c>
      <c r="D176" s="17">
        <v>5.0341831596356504E-3</v>
      </c>
      <c r="E176" s="17">
        <v>5.9479912560519701E-3</v>
      </c>
      <c r="F176" s="17"/>
      <c r="G176" s="17">
        <v>1.7407892656963499E-2</v>
      </c>
      <c r="H176" s="17">
        <v>5.9205336103319199E-3</v>
      </c>
      <c r="I176" s="17">
        <v>6.09072735907189E-3</v>
      </c>
      <c r="J176" s="17">
        <v>0</v>
      </c>
      <c r="K176" s="17">
        <v>3.8074162241307102E-3</v>
      </c>
      <c r="L176" s="17">
        <v>2.40735476598187E-3</v>
      </c>
      <c r="M176" s="17"/>
      <c r="N176" s="17">
        <v>4.7695545598385996E-3</v>
      </c>
      <c r="O176" s="17">
        <v>6.5146000207816903E-3</v>
      </c>
      <c r="P176" s="17">
        <v>5.1729233330901903E-3</v>
      </c>
      <c r="Q176" s="17">
        <v>1.2312715029241699E-2</v>
      </c>
      <c r="R176" s="17">
        <v>0</v>
      </c>
    </row>
    <row r="177" spans="2:18" x14ac:dyDescent="0.3">
      <c r="B177" s="18" t="s">
        <v>298</v>
      </c>
      <c r="C177" s="17">
        <v>1.44396549437486E-2</v>
      </c>
      <c r="D177" s="17">
        <v>2.0307646742745E-2</v>
      </c>
      <c r="E177" s="17">
        <v>8.7039857167169905E-3</v>
      </c>
      <c r="F177" s="17"/>
      <c r="G177" s="17">
        <v>3.1422456891751799E-2</v>
      </c>
      <c r="H177" s="17">
        <v>9.7399874981305007E-3</v>
      </c>
      <c r="I177" s="17">
        <v>9.5060070068671496E-3</v>
      </c>
      <c r="J177" s="17">
        <v>1.6905688638656501E-2</v>
      </c>
      <c r="K177" s="17">
        <v>7.0236123958902601E-3</v>
      </c>
      <c r="L177" s="17">
        <v>1.4020071256162E-2</v>
      </c>
      <c r="M177" s="17"/>
      <c r="N177" s="17">
        <v>2.2611246336643001E-3</v>
      </c>
      <c r="O177" s="17">
        <v>2.1063693231658999E-2</v>
      </c>
      <c r="P177" s="17">
        <v>1.0937462627201799E-2</v>
      </c>
      <c r="Q177" s="17">
        <v>2.4577152020989701E-2</v>
      </c>
      <c r="R177" s="17">
        <v>0</v>
      </c>
    </row>
    <row r="178" spans="2:18" x14ac:dyDescent="0.3">
      <c r="B178" s="18" t="s">
        <v>299</v>
      </c>
      <c r="C178" s="17">
        <v>0</v>
      </c>
      <c r="D178" s="17">
        <v>0</v>
      </c>
      <c r="E178" s="17">
        <v>0</v>
      </c>
      <c r="F178" s="17"/>
      <c r="G178" s="17">
        <v>0</v>
      </c>
      <c r="H178" s="17">
        <v>0</v>
      </c>
      <c r="I178" s="17">
        <v>0</v>
      </c>
      <c r="J178" s="17">
        <v>0</v>
      </c>
      <c r="K178" s="17">
        <v>0</v>
      </c>
      <c r="L178" s="17">
        <v>0</v>
      </c>
      <c r="M178" s="17"/>
      <c r="N178" s="17">
        <v>0</v>
      </c>
      <c r="O178" s="17">
        <v>0</v>
      </c>
      <c r="P178" s="17">
        <v>0</v>
      </c>
      <c r="Q178" s="17">
        <v>0</v>
      </c>
      <c r="R178" s="17">
        <v>0</v>
      </c>
    </row>
    <row r="179" spans="2:18" x14ac:dyDescent="0.3">
      <c r="B179" s="18" t="s">
        <v>300</v>
      </c>
      <c r="C179" s="17">
        <v>1.50283404751723E-2</v>
      </c>
      <c r="D179" s="17">
        <v>1.6146673695209401E-2</v>
      </c>
      <c r="E179" s="17">
        <v>1.39352255466833E-2</v>
      </c>
      <c r="F179" s="17"/>
      <c r="G179" s="17">
        <v>1.41271789410448E-2</v>
      </c>
      <c r="H179" s="17">
        <v>9.0881533258310703E-3</v>
      </c>
      <c r="I179" s="17">
        <v>2.21269106254946E-2</v>
      </c>
      <c r="J179" s="17">
        <v>8.8939449283910003E-3</v>
      </c>
      <c r="K179" s="17">
        <v>2.3798648901990099E-2</v>
      </c>
      <c r="L179" s="17">
        <v>1.37926946159731E-2</v>
      </c>
      <c r="M179" s="17"/>
      <c r="N179" s="17">
        <v>1.8150619052874802E-2</v>
      </c>
      <c r="O179" s="17">
        <v>2.3654198957887899E-2</v>
      </c>
      <c r="P179" s="17">
        <v>7.3691727078017202E-3</v>
      </c>
      <c r="Q179" s="17">
        <v>1.6452197367313501E-2</v>
      </c>
      <c r="R179" s="17">
        <v>0</v>
      </c>
    </row>
    <row r="180" spans="2:18" x14ac:dyDescent="0.3">
      <c r="B180" s="18" t="s">
        <v>301</v>
      </c>
      <c r="C180" s="17">
        <v>0</v>
      </c>
      <c r="D180" s="17">
        <v>0</v>
      </c>
      <c r="E180" s="17">
        <v>0</v>
      </c>
      <c r="F180" s="17"/>
      <c r="G180" s="17">
        <v>0</v>
      </c>
      <c r="H180" s="17">
        <v>0</v>
      </c>
      <c r="I180" s="17">
        <v>0</v>
      </c>
      <c r="J180" s="17">
        <v>0</v>
      </c>
      <c r="K180" s="17">
        <v>0</v>
      </c>
      <c r="L180" s="17">
        <v>0</v>
      </c>
      <c r="M180" s="17"/>
      <c r="N180" s="17">
        <v>0</v>
      </c>
      <c r="O180" s="17">
        <v>0</v>
      </c>
      <c r="P180" s="17">
        <v>0</v>
      </c>
      <c r="Q180" s="17">
        <v>0</v>
      </c>
      <c r="R180" s="17">
        <v>0</v>
      </c>
    </row>
    <row r="181" spans="2:18" x14ac:dyDescent="0.3">
      <c r="B181" s="18" t="s">
        <v>302</v>
      </c>
      <c r="C181" s="17">
        <v>0</v>
      </c>
      <c r="D181" s="17">
        <v>0</v>
      </c>
      <c r="E181" s="17">
        <v>0</v>
      </c>
      <c r="F181" s="17"/>
      <c r="G181" s="17">
        <v>0</v>
      </c>
      <c r="H181" s="17">
        <v>0</v>
      </c>
      <c r="I181" s="17">
        <v>0</v>
      </c>
      <c r="J181" s="17">
        <v>0</v>
      </c>
      <c r="K181" s="17">
        <v>0</v>
      </c>
      <c r="L181" s="17">
        <v>0</v>
      </c>
      <c r="M181" s="17"/>
      <c r="N181" s="17">
        <v>0</v>
      </c>
      <c r="O181" s="17">
        <v>0</v>
      </c>
      <c r="P181" s="17">
        <v>0</v>
      </c>
      <c r="Q181" s="17">
        <v>0</v>
      </c>
      <c r="R181" s="17">
        <v>0</v>
      </c>
    </row>
    <row r="182" spans="2:18" x14ac:dyDescent="0.3">
      <c r="B182" s="18" t="s">
        <v>303</v>
      </c>
      <c r="C182" s="17">
        <v>0</v>
      </c>
      <c r="D182" s="17">
        <v>0</v>
      </c>
      <c r="E182" s="17">
        <v>0</v>
      </c>
      <c r="F182" s="17"/>
      <c r="G182" s="17">
        <v>0</v>
      </c>
      <c r="H182" s="17">
        <v>0</v>
      </c>
      <c r="I182" s="17">
        <v>0</v>
      </c>
      <c r="J182" s="17">
        <v>0</v>
      </c>
      <c r="K182" s="17">
        <v>0</v>
      </c>
      <c r="L182" s="17">
        <v>0</v>
      </c>
      <c r="M182" s="17"/>
      <c r="N182" s="17">
        <v>0</v>
      </c>
      <c r="O182" s="17">
        <v>0</v>
      </c>
      <c r="P182" s="17">
        <v>0</v>
      </c>
      <c r="Q182" s="17">
        <v>0</v>
      </c>
      <c r="R182" s="17">
        <v>0</v>
      </c>
    </row>
    <row r="183" spans="2:18" x14ac:dyDescent="0.3">
      <c r="B183" s="18" t="s">
        <v>304</v>
      </c>
      <c r="C183" s="17">
        <v>0</v>
      </c>
      <c r="D183" s="17">
        <v>0</v>
      </c>
      <c r="E183" s="17">
        <v>0</v>
      </c>
      <c r="F183" s="17"/>
      <c r="G183" s="17">
        <v>0</v>
      </c>
      <c r="H183" s="17">
        <v>0</v>
      </c>
      <c r="I183" s="17">
        <v>0</v>
      </c>
      <c r="J183" s="17">
        <v>0</v>
      </c>
      <c r="K183" s="17">
        <v>0</v>
      </c>
      <c r="L183" s="17">
        <v>0</v>
      </c>
      <c r="M183" s="17"/>
      <c r="N183" s="17">
        <v>0</v>
      </c>
      <c r="O183" s="17">
        <v>0</v>
      </c>
      <c r="P183" s="17">
        <v>0</v>
      </c>
      <c r="Q183" s="17">
        <v>0</v>
      </c>
      <c r="R183" s="17">
        <v>0</v>
      </c>
    </row>
    <row r="184" spans="2:18" x14ac:dyDescent="0.3">
      <c r="B184" s="18" t="s">
        <v>305</v>
      </c>
      <c r="C184" s="17">
        <v>3.3577057993362101E-2</v>
      </c>
      <c r="D184" s="17">
        <v>2.80517708758189E-2</v>
      </c>
      <c r="E184" s="17">
        <v>3.8977750491948501E-2</v>
      </c>
      <c r="F184" s="17"/>
      <c r="G184" s="17">
        <v>1.7200827655651198E-2</v>
      </c>
      <c r="H184" s="17">
        <v>2.3821667389569E-2</v>
      </c>
      <c r="I184" s="17">
        <v>2.7082653327479299E-2</v>
      </c>
      <c r="J184" s="17">
        <v>3.1281543756076002E-2</v>
      </c>
      <c r="K184" s="17">
        <v>3.9490933652230199E-2</v>
      </c>
      <c r="L184" s="17">
        <v>5.5527484340182398E-2</v>
      </c>
      <c r="M184" s="17"/>
      <c r="N184" s="17">
        <v>4.3800960479497802E-2</v>
      </c>
      <c r="O184" s="17">
        <v>2.3159256545677399E-2</v>
      </c>
      <c r="P184" s="17">
        <v>3.83046418392156E-2</v>
      </c>
      <c r="Q184" s="17">
        <v>2.39759922928756E-2</v>
      </c>
      <c r="R184" s="17">
        <v>0</v>
      </c>
    </row>
    <row r="185" spans="2:18" x14ac:dyDescent="0.3">
      <c r="B185" s="18" t="s">
        <v>306</v>
      </c>
      <c r="C185" s="17">
        <v>3.9856153715383799E-2</v>
      </c>
      <c r="D185" s="17">
        <v>4.4281609267353701E-2</v>
      </c>
      <c r="E185" s="17">
        <v>3.5530491701102999E-2</v>
      </c>
      <c r="F185" s="17"/>
      <c r="G185" s="17">
        <v>3.4733142477691999E-2</v>
      </c>
      <c r="H185" s="17">
        <v>1.88370173198887E-2</v>
      </c>
      <c r="I185" s="17">
        <v>4.3498648158889798E-2</v>
      </c>
      <c r="J185" s="17">
        <v>5.2086293297227103E-2</v>
      </c>
      <c r="K185" s="17">
        <v>5.1672525479310998E-2</v>
      </c>
      <c r="L185" s="17">
        <v>3.9471174197982503E-2</v>
      </c>
      <c r="M185" s="17"/>
      <c r="N185" s="17">
        <v>3.0095694449773801E-2</v>
      </c>
      <c r="O185" s="17">
        <v>3.5890327415551503E-2</v>
      </c>
      <c r="P185" s="17">
        <v>5.6730647070962703E-2</v>
      </c>
      <c r="Q185" s="17">
        <v>2.00462997152243E-2</v>
      </c>
      <c r="R185" s="17">
        <v>9.15895647929513E-2</v>
      </c>
    </row>
    <row r="186" spans="2:18" x14ac:dyDescent="0.3">
      <c r="B186" s="18" t="s">
        <v>307</v>
      </c>
      <c r="C186" s="17">
        <v>0</v>
      </c>
      <c r="D186" s="17">
        <v>0</v>
      </c>
      <c r="E186" s="17">
        <v>0</v>
      </c>
      <c r="F186" s="17"/>
      <c r="G186" s="17">
        <v>0</v>
      </c>
      <c r="H186" s="17">
        <v>0</v>
      </c>
      <c r="I186" s="17">
        <v>0</v>
      </c>
      <c r="J186" s="17">
        <v>0</v>
      </c>
      <c r="K186" s="17">
        <v>0</v>
      </c>
      <c r="L186" s="17">
        <v>0</v>
      </c>
      <c r="M186" s="17"/>
      <c r="N186" s="17">
        <v>0</v>
      </c>
      <c r="O186" s="17">
        <v>0</v>
      </c>
      <c r="P186" s="17">
        <v>0</v>
      </c>
      <c r="Q186" s="17">
        <v>0</v>
      </c>
      <c r="R186" s="17">
        <v>0</v>
      </c>
    </row>
    <row r="187" spans="2:18" x14ac:dyDescent="0.3">
      <c r="B187" s="18" t="s">
        <v>308</v>
      </c>
      <c r="C187" s="17">
        <v>2.9522325702545601E-3</v>
      </c>
      <c r="D187" s="17">
        <v>4.0652142922959896E-3</v>
      </c>
      <c r="E187" s="17">
        <v>1.86434846406793E-3</v>
      </c>
      <c r="F187" s="17"/>
      <c r="G187" s="17">
        <v>0</v>
      </c>
      <c r="H187" s="17">
        <v>3.12243874934723E-3</v>
      </c>
      <c r="I187" s="17">
        <v>0</v>
      </c>
      <c r="J187" s="17">
        <v>8.2628291319449508E-3</v>
      </c>
      <c r="K187" s="17">
        <v>3.6624730329087199E-3</v>
      </c>
      <c r="L187" s="17">
        <v>2.3581566679122799E-3</v>
      </c>
      <c r="M187" s="17"/>
      <c r="N187" s="17">
        <v>4.6488437986588801E-3</v>
      </c>
      <c r="O187" s="17">
        <v>6.1077120733799397E-3</v>
      </c>
      <c r="P187" s="17">
        <v>0</v>
      </c>
      <c r="Q187" s="17">
        <v>0</v>
      </c>
      <c r="R187" s="17">
        <v>0</v>
      </c>
    </row>
    <row r="188" spans="2:18" x14ac:dyDescent="0.3">
      <c r="B188" s="18" t="s">
        <v>309</v>
      </c>
      <c r="C188" s="17">
        <v>0</v>
      </c>
      <c r="D188" s="17">
        <v>0</v>
      </c>
      <c r="E188" s="17">
        <v>0</v>
      </c>
      <c r="F188" s="17"/>
      <c r="G188" s="17">
        <v>0</v>
      </c>
      <c r="H188" s="17">
        <v>0</v>
      </c>
      <c r="I188" s="17">
        <v>0</v>
      </c>
      <c r="J188" s="17">
        <v>0</v>
      </c>
      <c r="K188" s="17">
        <v>0</v>
      </c>
      <c r="L188" s="17">
        <v>0</v>
      </c>
      <c r="M188" s="17"/>
      <c r="N188" s="17">
        <v>0</v>
      </c>
      <c r="O188" s="17">
        <v>0</v>
      </c>
      <c r="P188" s="17">
        <v>0</v>
      </c>
      <c r="Q188" s="17">
        <v>0</v>
      </c>
      <c r="R188" s="17">
        <v>0</v>
      </c>
    </row>
    <row r="189" spans="2:18" x14ac:dyDescent="0.3">
      <c r="B189" s="18" t="s">
        <v>310</v>
      </c>
      <c r="C189" s="17">
        <v>0</v>
      </c>
      <c r="D189" s="17">
        <v>0</v>
      </c>
      <c r="E189" s="17">
        <v>0</v>
      </c>
      <c r="F189" s="17"/>
      <c r="G189" s="17">
        <v>0</v>
      </c>
      <c r="H189" s="17">
        <v>0</v>
      </c>
      <c r="I189" s="17">
        <v>0</v>
      </c>
      <c r="J189" s="17">
        <v>0</v>
      </c>
      <c r="K189" s="17">
        <v>0</v>
      </c>
      <c r="L189" s="17">
        <v>0</v>
      </c>
      <c r="M189" s="17"/>
      <c r="N189" s="17">
        <v>0</v>
      </c>
      <c r="O189" s="17">
        <v>0</v>
      </c>
      <c r="P189" s="17">
        <v>0</v>
      </c>
      <c r="Q189" s="17">
        <v>0</v>
      </c>
      <c r="R189" s="17">
        <v>0</v>
      </c>
    </row>
    <row r="190" spans="2:18" x14ac:dyDescent="0.3">
      <c r="B190" s="18" t="s">
        <v>311</v>
      </c>
      <c r="C190" s="17">
        <v>4.8296581395829098E-4</v>
      </c>
      <c r="D190" s="17">
        <v>9.7707370674721605E-4</v>
      </c>
      <c r="E190" s="17">
        <v>0</v>
      </c>
      <c r="F190" s="17"/>
      <c r="G190" s="17">
        <v>0</v>
      </c>
      <c r="H190" s="17">
        <v>0</v>
      </c>
      <c r="I190" s="17">
        <v>0</v>
      </c>
      <c r="J190" s="17">
        <v>0</v>
      </c>
      <c r="K190" s="17">
        <v>0</v>
      </c>
      <c r="L190" s="17">
        <v>2.3070704126451798E-3</v>
      </c>
      <c r="M190" s="17"/>
      <c r="N190" s="17">
        <v>0</v>
      </c>
      <c r="O190" s="17">
        <v>0</v>
      </c>
      <c r="P190" s="17">
        <v>0</v>
      </c>
      <c r="Q190" s="17">
        <v>0</v>
      </c>
      <c r="R190" s="17">
        <v>0</v>
      </c>
    </row>
    <row r="191" spans="2:18" x14ac:dyDescent="0.3">
      <c r="B191" s="18" t="s">
        <v>312</v>
      </c>
      <c r="C191" s="17">
        <v>0</v>
      </c>
      <c r="D191" s="17">
        <v>0</v>
      </c>
      <c r="E191" s="17">
        <v>0</v>
      </c>
      <c r="F191" s="17"/>
      <c r="G191" s="17">
        <v>0</v>
      </c>
      <c r="H191" s="17">
        <v>0</v>
      </c>
      <c r="I191" s="17">
        <v>0</v>
      </c>
      <c r="J191" s="17">
        <v>0</v>
      </c>
      <c r="K191" s="17">
        <v>0</v>
      </c>
      <c r="L191" s="17">
        <v>0</v>
      </c>
      <c r="M191" s="17"/>
      <c r="N191" s="17">
        <v>0</v>
      </c>
      <c r="O191" s="17">
        <v>0</v>
      </c>
      <c r="P191" s="17">
        <v>0</v>
      </c>
      <c r="Q191" s="17">
        <v>0</v>
      </c>
      <c r="R191" s="17">
        <v>0</v>
      </c>
    </row>
    <row r="192" spans="2:18" x14ac:dyDescent="0.3">
      <c r="B192" s="18" t="s">
        <v>313</v>
      </c>
      <c r="C192" s="17">
        <v>0</v>
      </c>
      <c r="D192" s="17">
        <v>0</v>
      </c>
      <c r="E192" s="17">
        <v>0</v>
      </c>
      <c r="F192" s="17"/>
      <c r="G192" s="17">
        <v>0</v>
      </c>
      <c r="H192" s="17">
        <v>0</v>
      </c>
      <c r="I192" s="17">
        <v>0</v>
      </c>
      <c r="J192" s="17">
        <v>0</v>
      </c>
      <c r="K192" s="17">
        <v>0</v>
      </c>
      <c r="L192" s="17">
        <v>0</v>
      </c>
      <c r="M192" s="17"/>
      <c r="N192" s="17">
        <v>0</v>
      </c>
      <c r="O192" s="17">
        <v>0</v>
      </c>
      <c r="P192" s="17">
        <v>0</v>
      </c>
      <c r="Q192" s="17">
        <v>0</v>
      </c>
      <c r="R192" s="17">
        <v>0</v>
      </c>
    </row>
    <row r="193" spans="2:18" x14ac:dyDescent="0.3">
      <c r="B193" s="18" t="s">
        <v>314</v>
      </c>
      <c r="C193" s="17">
        <v>0</v>
      </c>
      <c r="D193" s="17">
        <v>0</v>
      </c>
      <c r="E193" s="17">
        <v>0</v>
      </c>
      <c r="F193" s="17"/>
      <c r="G193" s="17">
        <v>0</v>
      </c>
      <c r="H193" s="17">
        <v>0</v>
      </c>
      <c r="I193" s="17">
        <v>0</v>
      </c>
      <c r="J193" s="17">
        <v>0</v>
      </c>
      <c r="K193" s="17">
        <v>0</v>
      </c>
      <c r="L193" s="17">
        <v>0</v>
      </c>
      <c r="M193" s="17"/>
      <c r="N193" s="17">
        <v>0</v>
      </c>
      <c r="O193" s="17">
        <v>0</v>
      </c>
      <c r="P193" s="17">
        <v>0</v>
      </c>
      <c r="Q193" s="17">
        <v>0</v>
      </c>
      <c r="R193" s="17">
        <v>0</v>
      </c>
    </row>
    <row r="194" spans="2:18" x14ac:dyDescent="0.3">
      <c r="B194" s="18" t="s">
        <v>315</v>
      </c>
      <c r="C194" s="17">
        <v>0</v>
      </c>
      <c r="D194" s="17">
        <v>0</v>
      </c>
      <c r="E194" s="17">
        <v>0</v>
      </c>
      <c r="F194" s="17"/>
      <c r="G194" s="17">
        <v>0</v>
      </c>
      <c r="H194" s="17">
        <v>0</v>
      </c>
      <c r="I194" s="17">
        <v>0</v>
      </c>
      <c r="J194" s="17">
        <v>0</v>
      </c>
      <c r="K194" s="17">
        <v>0</v>
      </c>
      <c r="L194" s="17">
        <v>0</v>
      </c>
      <c r="M194" s="17"/>
      <c r="N194" s="17">
        <v>0</v>
      </c>
      <c r="O194" s="17">
        <v>0</v>
      </c>
      <c r="P194" s="17">
        <v>0</v>
      </c>
      <c r="Q194" s="17">
        <v>0</v>
      </c>
      <c r="R194" s="17">
        <v>0</v>
      </c>
    </row>
    <row r="195" spans="2:18" x14ac:dyDescent="0.3">
      <c r="B195" s="18" t="s">
        <v>316</v>
      </c>
      <c r="C195" s="17">
        <v>0</v>
      </c>
      <c r="D195" s="17">
        <v>0</v>
      </c>
      <c r="E195" s="17">
        <v>0</v>
      </c>
      <c r="F195" s="17"/>
      <c r="G195" s="17">
        <v>0</v>
      </c>
      <c r="H195" s="17">
        <v>0</v>
      </c>
      <c r="I195" s="17">
        <v>0</v>
      </c>
      <c r="J195" s="17">
        <v>0</v>
      </c>
      <c r="K195" s="17">
        <v>0</v>
      </c>
      <c r="L195" s="17">
        <v>0</v>
      </c>
      <c r="M195" s="17"/>
      <c r="N195" s="17">
        <v>0</v>
      </c>
      <c r="O195" s="17">
        <v>0</v>
      </c>
      <c r="P195" s="17">
        <v>0</v>
      </c>
      <c r="Q195" s="17">
        <v>0</v>
      </c>
      <c r="R195" s="17">
        <v>0</v>
      </c>
    </row>
    <row r="196" spans="2:18" x14ac:dyDescent="0.3">
      <c r="B196" s="18" t="s">
        <v>317</v>
      </c>
      <c r="C196" s="17">
        <v>9.6973993581802003E-4</v>
      </c>
      <c r="D196" s="17">
        <v>0</v>
      </c>
      <c r="E196" s="17">
        <v>1.917612342362E-3</v>
      </c>
      <c r="F196" s="17"/>
      <c r="G196" s="17">
        <v>0</v>
      </c>
      <c r="H196" s="17">
        <v>0</v>
      </c>
      <c r="I196" s="17">
        <v>2.8359394232501602E-3</v>
      </c>
      <c r="J196" s="17">
        <v>2.8516865218288401E-3</v>
      </c>
      <c r="K196" s="17">
        <v>0</v>
      </c>
      <c r="L196" s="17">
        <v>0</v>
      </c>
      <c r="M196" s="17"/>
      <c r="N196" s="17">
        <v>0</v>
      </c>
      <c r="O196" s="17">
        <v>0</v>
      </c>
      <c r="P196" s="17">
        <v>1.7785183220215899E-3</v>
      </c>
      <c r="Q196" s="17">
        <v>0</v>
      </c>
      <c r="R196" s="17">
        <v>0</v>
      </c>
    </row>
    <row r="197" spans="2:18" x14ac:dyDescent="0.3">
      <c r="B197" s="18" t="s">
        <v>318</v>
      </c>
      <c r="C197" s="17">
        <v>4.7944933887163698E-4</v>
      </c>
      <c r="D197" s="17">
        <v>0</v>
      </c>
      <c r="E197" s="17">
        <v>9.4808714769697099E-4</v>
      </c>
      <c r="F197" s="17"/>
      <c r="G197" s="17">
        <v>0</v>
      </c>
      <c r="H197" s="17">
        <v>2.8134604270425899E-3</v>
      </c>
      <c r="I197" s="17">
        <v>0</v>
      </c>
      <c r="J197" s="17">
        <v>0</v>
      </c>
      <c r="K197" s="17">
        <v>0</v>
      </c>
      <c r="L197" s="17">
        <v>0</v>
      </c>
      <c r="M197" s="17"/>
      <c r="N197" s="17">
        <v>0</v>
      </c>
      <c r="O197" s="17">
        <v>2.0473184771363701E-3</v>
      </c>
      <c r="P197" s="17">
        <v>0</v>
      </c>
      <c r="Q197" s="17">
        <v>0</v>
      </c>
      <c r="R197" s="17">
        <v>0</v>
      </c>
    </row>
    <row r="198" spans="2:18" x14ac:dyDescent="0.3">
      <c r="B198" s="18" t="s">
        <v>319</v>
      </c>
      <c r="C198" s="17">
        <v>0</v>
      </c>
      <c r="D198" s="17">
        <v>0</v>
      </c>
      <c r="E198" s="17">
        <v>0</v>
      </c>
      <c r="F198" s="17"/>
      <c r="G198" s="17">
        <v>0</v>
      </c>
      <c r="H198" s="17">
        <v>0</v>
      </c>
      <c r="I198" s="17">
        <v>0</v>
      </c>
      <c r="J198" s="17">
        <v>0</v>
      </c>
      <c r="K198" s="17">
        <v>0</v>
      </c>
      <c r="L198" s="17">
        <v>0</v>
      </c>
      <c r="M198" s="17"/>
      <c r="N198" s="17">
        <v>0</v>
      </c>
      <c r="O198" s="17">
        <v>0</v>
      </c>
      <c r="P198" s="17">
        <v>0</v>
      </c>
      <c r="Q198" s="17">
        <v>0</v>
      </c>
      <c r="R198" s="17">
        <v>0</v>
      </c>
    </row>
    <row r="199" spans="2:18" x14ac:dyDescent="0.3">
      <c r="B199" s="18" t="s">
        <v>320</v>
      </c>
      <c r="C199" s="17">
        <v>0</v>
      </c>
      <c r="D199" s="17">
        <v>0</v>
      </c>
      <c r="E199" s="17">
        <v>0</v>
      </c>
      <c r="F199" s="17"/>
      <c r="G199" s="17">
        <v>0</v>
      </c>
      <c r="H199" s="17">
        <v>0</v>
      </c>
      <c r="I199" s="17">
        <v>0</v>
      </c>
      <c r="J199" s="17">
        <v>0</v>
      </c>
      <c r="K199" s="17">
        <v>0</v>
      </c>
      <c r="L199" s="17">
        <v>0</v>
      </c>
      <c r="M199" s="17"/>
      <c r="N199" s="17">
        <v>0</v>
      </c>
      <c r="O199" s="17">
        <v>0</v>
      </c>
      <c r="P199" s="17">
        <v>0</v>
      </c>
      <c r="Q199" s="17">
        <v>0</v>
      </c>
      <c r="R199" s="17">
        <v>0</v>
      </c>
    </row>
    <row r="200" spans="2:18" x14ac:dyDescent="0.3">
      <c r="B200" s="18" t="s">
        <v>321</v>
      </c>
      <c r="C200" s="17">
        <v>9.6434368135661305E-4</v>
      </c>
      <c r="D200" s="17">
        <v>1.9509348862582899E-3</v>
      </c>
      <c r="E200" s="17">
        <v>0</v>
      </c>
      <c r="F200" s="17"/>
      <c r="G200" s="17">
        <v>3.4136886504593901E-3</v>
      </c>
      <c r="H200" s="17">
        <v>0</v>
      </c>
      <c r="I200" s="17">
        <v>0</v>
      </c>
      <c r="J200" s="17">
        <v>2.87936752372357E-3</v>
      </c>
      <c r="K200" s="17">
        <v>0</v>
      </c>
      <c r="L200" s="17">
        <v>0</v>
      </c>
      <c r="M200" s="17"/>
      <c r="N200" s="17">
        <v>0</v>
      </c>
      <c r="O200" s="17">
        <v>0</v>
      </c>
      <c r="P200" s="17">
        <v>0</v>
      </c>
      <c r="Q200" s="17">
        <v>0</v>
      </c>
      <c r="R200" s="17">
        <v>0</v>
      </c>
    </row>
    <row r="201" spans="2:18" x14ac:dyDescent="0.3">
      <c r="B201" s="18" t="s">
        <v>322</v>
      </c>
      <c r="C201" s="17">
        <v>1.1672667829155801E-2</v>
      </c>
      <c r="D201" s="17">
        <v>1.3581912578872399E-2</v>
      </c>
      <c r="E201" s="17">
        <v>9.8064763393016698E-3</v>
      </c>
      <c r="F201" s="17"/>
      <c r="G201" s="17">
        <v>1.3721152831001599E-2</v>
      </c>
      <c r="H201" s="17">
        <v>1.3104820840322599E-2</v>
      </c>
      <c r="I201" s="17">
        <v>2.0601381587507499E-2</v>
      </c>
      <c r="J201" s="17">
        <v>1.18973067752292E-2</v>
      </c>
      <c r="K201" s="17">
        <v>0</v>
      </c>
      <c r="L201" s="17">
        <v>9.5568830698470192E-3</v>
      </c>
      <c r="M201" s="17"/>
      <c r="N201" s="17">
        <v>1.1560061742323499E-2</v>
      </c>
      <c r="O201" s="17">
        <v>1.34223762807605E-2</v>
      </c>
      <c r="P201" s="17">
        <v>1.1618545648340301E-2</v>
      </c>
      <c r="Q201" s="17">
        <v>3.8315763790601402E-3</v>
      </c>
      <c r="R201" s="17">
        <v>2.59762216763481E-2</v>
      </c>
    </row>
    <row r="202" spans="2:18" x14ac:dyDescent="0.3">
      <c r="B202" s="18" t="s">
        <v>323</v>
      </c>
      <c r="C202" s="17">
        <v>6.5807711876397904E-2</v>
      </c>
      <c r="D202" s="17">
        <v>6.5614893020490006E-2</v>
      </c>
      <c r="E202" s="17">
        <v>6.5996182688237107E-2</v>
      </c>
      <c r="F202" s="17"/>
      <c r="G202" s="17">
        <v>9.4256655634796502E-2</v>
      </c>
      <c r="H202" s="17">
        <v>4.92064891472868E-2</v>
      </c>
      <c r="I202" s="17">
        <v>6.5432826562789204E-2</v>
      </c>
      <c r="J202" s="17">
        <v>6.3263843398012706E-2</v>
      </c>
      <c r="K202" s="17">
        <v>6.9032578173523804E-2</v>
      </c>
      <c r="L202" s="17">
        <v>6.0715274532353897E-2</v>
      </c>
      <c r="M202" s="17"/>
      <c r="N202" s="17">
        <v>8.1534214815658798E-2</v>
      </c>
      <c r="O202" s="17">
        <v>7.0103223839388606E-2</v>
      </c>
      <c r="P202" s="17">
        <v>4.5990997655925403E-2</v>
      </c>
      <c r="Q202" s="17">
        <v>5.6288403796728302E-2</v>
      </c>
      <c r="R202" s="17">
        <v>2.9934737369577798E-2</v>
      </c>
    </row>
    <row r="203" spans="2:18" x14ac:dyDescent="0.3">
      <c r="B203" s="18" t="s">
        <v>324</v>
      </c>
      <c r="C203" s="17">
        <v>6.5959665837475506E-2</v>
      </c>
      <c r="D203" s="17">
        <v>5.1482464560053703E-2</v>
      </c>
      <c r="E203" s="17">
        <v>8.0110407812720205E-2</v>
      </c>
      <c r="F203" s="17"/>
      <c r="G203" s="17">
        <v>5.1353781701043301E-2</v>
      </c>
      <c r="H203" s="17">
        <v>6.4235509561465301E-2</v>
      </c>
      <c r="I203" s="17">
        <v>4.5334458034030203E-2</v>
      </c>
      <c r="J203" s="17">
        <v>8.1333138498364599E-2</v>
      </c>
      <c r="K203" s="17">
        <v>6.0762909746219201E-2</v>
      </c>
      <c r="L203" s="17">
        <v>8.47532506220013E-2</v>
      </c>
      <c r="M203" s="17"/>
      <c r="N203" s="17">
        <v>7.2009391889911595E-2</v>
      </c>
      <c r="O203" s="17">
        <v>6.1858815957238897E-2</v>
      </c>
      <c r="P203" s="17">
        <v>4.72403900822322E-2</v>
      </c>
      <c r="Q203" s="17">
        <v>5.74093638515005E-2</v>
      </c>
      <c r="R203" s="17">
        <v>0.11340116072187199</v>
      </c>
    </row>
    <row r="204" spans="2:18" x14ac:dyDescent="0.3">
      <c r="B204" s="18" t="s">
        <v>325</v>
      </c>
      <c r="C204" s="17">
        <v>0</v>
      </c>
      <c r="D204" s="17">
        <v>0</v>
      </c>
      <c r="E204" s="17">
        <v>0</v>
      </c>
      <c r="F204" s="17"/>
      <c r="G204" s="17">
        <v>0</v>
      </c>
      <c r="H204" s="17">
        <v>0</v>
      </c>
      <c r="I204" s="17">
        <v>0</v>
      </c>
      <c r="J204" s="17">
        <v>0</v>
      </c>
      <c r="K204" s="17">
        <v>0</v>
      </c>
      <c r="L204" s="17">
        <v>0</v>
      </c>
      <c r="M204" s="17"/>
      <c r="N204" s="17">
        <v>0</v>
      </c>
      <c r="O204" s="17">
        <v>0</v>
      </c>
      <c r="P204" s="17">
        <v>0</v>
      </c>
      <c r="Q204" s="17">
        <v>0</v>
      </c>
      <c r="R204" s="17">
        <v>0</v>
      </c>
    </row>
    <row r="205" spans="2:18" x14ac:dyDescent="0.3">
      <c r="B205" s="18" t="s">
        <v>326</v>
      </c>
      <c r="C205" s="17">
        <v>0</v>
      </c>
      <c r="D205" s="17">
        <v>0</v>
      </c>
      <c r="E205" s="17">
        <v>0</v>
      </c>
      <c r="F205" s="17"/>
      <c r="G205" s="17">
        <v>0</v>
      </c>
      <c r="H205" s="17">
        <v>0</v>
      </c>
      <c r="I205" s="17">
        <v>0</v>
      </c>
      <c r="J205" s="17">
        <v>0</v>
      </c>
      <c r="K205" s="17">
        <v>0</v>
      </c>
      <c r="L205" s="17">
        <v>0</v>
      </c>
      <c r="M205" s="17"/>
      <c r="N205" s="17">
        <v>0</v>
      </c>
      <c r="O205" s="17">
        <v>0</v>
      </c>
      <c r="P205" s="17">
        <v>0</v>
      </c>
      <c r="Q205" s="17">
        <v>0</v>
      </c>
      <c r="R205" s="17">
        <v>0</v>
      </c>
    </row>
    <row r="206" spans="2:18" x14ac:dyDescent="0.3">
      <c r="B206" s="18" t="s">
        <v>327</v>
      </c>
      <c r="C206" s="17">
        <v>5.2834233020336899E-4</v>
      </c>
      <c r="D206" s="17">
        <v>0</v>
      </c>
      <c r="E206" s="17">
        <v>1.04477059876433E-3</v>
      </c>
      <c r="F206" s="17"/>
      <c r="G206" s="17">
        <v>0</v>
      </c>
      <c r="H206" s="17">
        <v>0</v>
      </c>
      <c r="I206" s="17">
        <v>3.1033536846455899E-3</v>
      </c>
      <c r="J206" s="17">
        <v>0</v>
      </c>
      <c r="K206" s="17">
        <v>0</v>
      </c>
      <c r="L206" s="17">
        <v>0</v>
      </c>
      <c r="M206" s="17"/>
      <c r="N206" s="17">
        <v>0</v>
      </c>
      <c r="O206" s="17">
        <v>0</v>
      </c>
      <c r="P206" s="17">
        <v>1.946223301741E-3</v>
      </c>
      <c r="Q206" s="17">
        <v>0</v>
      </c>
      <c r="R206" s="17">
        <v>0</v>
      </c>
    </row>
    <row r="207" spans="2:18" x14ac:dyDescent="0.3">
      <c r="B207" s="18" t="s">
        <v>328</v>
      </c>
      <c r="C207" s="17">
        <v>0</v>
      </c>
      <c r="D207" s="17">
        <v>0</v>
      </c>
      <c r="E207" s="17">
        <v>0</v>
      </c>
      <c r="F207" s="17"/>
      <c r="G207" s="17">
        <v>0</v>
      </c>
      <c r="H207" s="17">
        <v>0</v>
      </c>
      <c r="I207" s="17">
        <v>0</v>
      </c>
      <c r="J207" s="17">
        <v>0</v>
      </c>
      <c r="K207" s="17">
        <v>0</v>
      </c>
      <c r="L207" s="17">
        <v>0</v>
      </c>
      <c r="M207" s="17"/>
      <c r="N207" s="17">
        <v>0</v>
      </c>
      <c r="O207" s="17">
        <v>0</v>
      </c>
      <c r="P207" s="17">
        <v>0</v>
      </c>
      <c r="Q207" s="17">
        <v>0</v>
      </c>
      <c r="R207" s="17">
        <v>0</v>
      </c>
    </row>
    <row r="208" spans="2:18" x14ac:dyDescent="0.3">
      <c r="B208" s="18" t="s">
        <v>329</v>
      </c>
      <c r="C208" s="17">
        <v>0</v>
      </c>
      <c r="D208" s="17">
        <v>0</v>
      </c>
      <c r="E208" s="17">
        <v>0</v>
      </c>
      <c r="F208" s="17"/>
      <c r="G208" s="17">
        <v>0</v>
      </c>
      <c r="H208" s="17">
        <v>0</v>
      </c>
      <c r="I208" s="17">
        <v>0</v>
      </c>
      <c r="J208" s="17">
        <v>0</v>
      </c>
      <c r="K208" s="17">
        <v>0</v>
      </c>
      <c r="L208" s="17">
        <v>0</v>
      </c>
      <c r="M208" s="17"/>
      <c r="N208" s="17">
        <v>0</v>
      </c>
      <c r="O208" s="17">
        <v>0</v>
      </c>
      <c r="P208" s="17">
        <v>0</v>
      </c>
      <c r="Q208" s="17">
        <v>0</v>
      </c>
      <c r="R208" s="17">
        <v>0</v>
      </c>
    </row>
    <row r="209" spans="2:18" x14ac:dyDescent="0.3">
      <c r="B209" s="18" t="s">
        <v>330</v>
      </c>
      <c r="C209" s="17">
        <v>4.8120691339801301E-4</v>
      </c>
      <c r="D209" s="17">
        <v>0</v>
      </c>
      <c r="E209" s="17">
        <v>9.5156266363677496E-4</v>
      </c>
      <c r="F209" s="17"/>
      <c r="G209" s="17">
        <v>0</v>
      </c>
      <c r="H209" s="17">
        <v>0</v>
      </c>
      <c r="I209" s="17">
        <v>0</v>
      </c>
      <c r="J209" s="17">
        <v>2.8182009134390599E-3</v>
      </c>
      <c r="K209" s="17">
        <v>0</v>
      </c>
      <c r="L209" s="17">
        <v>0</v>
      </c>
      <c r="M209" s="17"/>
      <c r="N209" s="17">
        <v>2.2601074282273801E-3</v>
      </c>
      <c r="O209" s="17">
        <v>0</v>
      </c>
      <c r="P209" s="17">
        <v>0</v>
      </c>
      <c r="Q209" s="17">
        <v>0</v>
      </c>
      <c r="R209" s="17">
        <v>0</v>
      </c>
    </row>
    <row r="210" spans="2:18" x14ac:dyDescent="0.3">
      <c r="B210" s="18" t="s">
        <v>331</v>
      </c>
      <c r="C210" s="17">
        <v>0</v>
      </c>
      <c r="D210" s="17">
        <v>0</v>
      </c>
      <c r="E210" s="17">
        <v>0</v>
      </c>
      <c r="F210" s="17"/>
      <c r="G210" s="17">
        <v>0</v>
      </c>
      <c r="H210" s="17">
        <v>0</v>
      </c>
      <c r="I210" s="17">
        <v>0</v>
      </c>
      <c r="J210" s="17">
        <v>0</v>
      </c>
      <c r="K210" s="17">
        <v>0</v>
      </c>
      <c r="L210" s="17">
        <v>0</v>
      </c>
      <c r="M210" s="17"/>
      <c r="N210" s="17">
        <v>0</v>
      </c>
      <c r="O210" s="17">
        <v>0</v>
      </c>
      <c r="P210" s="17">
        <v>0</v>
      </c>
      <c r="Q210" s="17">
        <v>0</v>
      </c>
      <c r="R210" s="17">
        <v>0</v>
      </c>
    </row>
    <row r="211" spans="2:18" x14ac:dyDescent="0.3">
      <c r="B211" s="18" t="s">
        <v>332</v>
      </c>
      <c r="C211" s="19">
        <v>0</v>
      </c>
      <c r="D211" s="19">
        <v>0</v>
      </c>
      <c r="E211" s="19">
        <v>0</v>
      </c>
      <c r="F211" s="19"/>
      <c r="G211" s="19">
        <v>0</v>
      </c>
      <c r="H211" s="19">
        <v>0</v>
      </c>
      <c r="I211" s="19">
        <v>0</v>
      </c>
      <c r="J211" s="19">
        <v>0</v>
      </c>
      <c r="K211" s="19">
        <v>0</v>
      </c>
      <c r="L211" s="19">
        <v>0</v>
      </c>
      <c r="M211" s="19"/>
      <c r="N211" s="19">
        <v>0</v>
      </c>
      <c r="O211" s="19">
        <v>0</v>
      </c>
      <c r="P211" s="19">
        <v>0</v>
      </c>
      <c r="Q211" s="19">
        <v>0</v>
      </c>
      <c r="R211" s="19">
        <v>0</v>
      </c>
    </row>
    <row r="212" spans="2:18" x14ac:dyDescent="0.3">
      <c r="B212" s="16"/>
    </row>
    <row r="213" spans="2:18" x14ac:dyDescent="0.3">
      <c r="B213" t="s">
        <v>50</v>
      </c>
    </row>
    <row r="214" spans="2:18" x14ac:dyDescent="0.3">
      <c r="B214" t="s">
        <v>51</v>
      </c>
    </row>
    <row r="216" spans="2:18" x14ac:dyDescent="0.3">
      <c r="B2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30" t="s">
        <v>358</v>
      </c>
      <c r="E2" s="26"/>
      <c r="F2" s="26"/>
      <c r="G2" s="26"/>
      <c r="H2" s="26"/>
      <c r="I2" s="26"/>
    </row>
    <row r="6" spans="2:9" ht="49.95" customHeight="1" x14ac:dyDescent="0.3">
      <c r="B6" s="20" t="s">
        <v>15</v>
      </c>
      <c r="C6" s="20" t="s">
        <v>348</v>
      </c>
      <c r="D6" s="20" t="s">
        <v>349</v>
      </c>
      <c r="E6" s="20" t="s">
        <v>350</v>
      </c>
      <c r="F6" s="20" t="s">
        <v>351</v>
      </c>
      <c r="G6" s="20" t="s">
        <v>352</v>
      </c>
      <c r="H6" s="20" t="s">
        <v>353</v>
      </c>
    </row>
    <row r="7" spans="2:9" x14ac:dyDescent="0.3">
      <c r="B7" s="18" t="s">
        <v>354</v>
      </c>
      <c r="C7" s="17">
        <v>0.119730637781781</v>
      </c>
      <c r="D7" s="17">
        <v>0.19069636400375101</v>
      </c>
      <c r="E7" s="17">
        <v>0.13654508571593399</v>
      </c>
      <c r="F7" s="17">
        <v>0.14096503786228201</v>
      </c>
      <c r="G7" s="17">
        <v>0.109666558545804</v>
      </c>
      <c r="H7" s="17">
        <v>0.13203230754880299</v>
      </c>
    </row>
    <row r="8" spans="2:9" x14ac:dyDescent="0.3">
      <c r="B8" s="18" t="s">
        <v>355</v>
      </c>
      <c r="C8" s="17">
        <v>0.47704769579039802</v>
      </c>
      <c r="D8" s="17">
        <v>0.479578907978367</v>
      </c>
      <c r="E8" s="17">
        <v>0.41554391460220103</v>
      </c>
      <c r="F8" s="17">
        <v>0.47530127827728302</v>
      </c>
      <c r="G8" s="17">
        <v>0.38906116038912902</v>
      </c>
      <c r="H8" s="17">
        <v>0.37623425680199302</v>
      </c>
    </row>
    <row r="9" spans="2:9" x14ac:dyDescent="0.3">
      <c r="B9" s="18" t="s">
        <v>346</v>
      </c>
      <c r="C9" s="17">
        <v>0.297849806960993</v>
      </c>
      <c r="D9" s="17">
        <v>0.21894618581981701</v>
      </c>
      <c r="E9" s="17">
        <v>0.30021467784372702</v>
      </c>
      <c r="F9" s="17">
        <v>0.26140065651302702</v>
      </c>
      <c r="G9" s="17">
        <v>0.31478575027425099</v>
      </c>
      <c r="H9" s="17">
        <v>0.34171024407728601</v>
      </c>
    </row>
    <row r="10" spans="2:9" x14ac:dyDescent="0.3">
      <c r="B10" s="18" t="s">
        <v>356</v>
      </c>
      <c r="C10" s="17">
        <v>9.3671035484486395E-2</v>
      </c>
      <c r="D10" s="17">
        <v>9.5367472787523805E-2</v>
      </c>
      <c r="E10" s="17">
        <v>0.12457629396002699</v>
      </c>
      <c r="F10" s="17">
        <v>0.10129867354703601</v>
      </c>
      <c r="G10" s="17">
        <v>0.155134454419493</v>
      </c>
      <c r="H10" s="17">
        <v>0.13210066595851</v>
      </c>
    </row>
    <row r="11" spans="2:9" x14ac:dyDescent="0.3">
      <c r="B11" s="18" t="s">
        <v>357</v>
      </c>
      <c r="C11" s="17">
        <v>1.17008239823411E-2</v>
      </c>
      <c r="D11" s="17">
        <v>1.5411069410541101E-2</v>
      </c>
      <c r="E11" s="17">
        <v>2.3120027878111401E-2</v>
      </c>
      <c r="F11" s="17">
        <v>2.1034353800372E-2</v>
      </c>
      <c r="G11" s="17">
        <v>3.1352076371322597E-2</v>
      </c>
      <c r="H11" s="17">
        <v>1.79225256134086E-2</v>
      </c>
    </row>
    <row r="12" spans="2:9" x14ac:dyDescent="0.3">
      <c r="B12" s="16"/>
      <c r="C12" s="16"/>
      <c r="D12" s="16"/>
      <c r="E12" s="16"/>
      <c r="F12" s="16"/>
      <c r="G12" s="16"/>
      <c r="H12" s="16"/>
    </row>
    <row r="13" spans="2:9" x14ac:dyDescent="0.3">
      <c r="B13" t="s">
        <v>50</v>
      </c>
    </row>
    <row r="14" spans="2:9" x14ac:dyDescent="0.3">
      <c r="B14" t="s">
        <v>51</v>
      </c>
    </row>
    <row r="18" spans="2:2" x14ac:dyDescent="0.3">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R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359</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354</v>
      </c>
      <c r="C9" s="17">
        <v>0.119730637781781</v>
      </c>
      <c r="D9" s="17">
        <v>0.13909112710949101</v>
      </c>
      <c r="E9" s="17">
        <v>0.100806725366598</v>
      </c>
      <c r="F9" s="17"/>
      <c r="G9" s="17">
        <v>9.5729549581923506E-2</v>
      </c>
      <c r="H9" s="17">
        <v>0.17818775466294001</v>
      </c>
      <c r="I9" s="17">
        <v>0.133834127386985</v>
      </c>
      <c r="J9" s="17">
        <v>0.11498188854491</v>
      </c>
      <c r="K9" s="17">
        <v>0.122287084442985</v>
      </c>
      <c r="L9" s="17">
        <v>7.8704129959085906E-2</v>
      </c>
      <c r="M9" s="17"/>
      <c r="N9" s="17">
        <v>0.102997646282366</v>
      </c>
      <c r="O9" s="17">
        <v>9.0381712722694199E-2</v>
      </c>
      <c r="P9" s="17">
        <v>0.138101491514868</v>
      </c>
      <c r="Q9" s="17">
        <v>0.15692885042764301</v>
      </c>
      <c r="R9" s="17">
        <v>0.29121370439322503</v>
      </c>
    </row>
    <row r="10" spans="2:18" x14ac:dyDescent="0.3">
      <c r="B10" s="18" t="s">
        <v>355</v>
      </c>
      <c r="C10" s="17">
        <v>0.47704769579039802</v>
      </c>
      <c r="D10" s="17">
        <v>0.45970861154634102</v>
      </c>
      <c r="E10" s="17">
        <v>0.49399578558502899</v>
      </c>
      <c r="F10" s="17"/>
      <c r="G10" s="17">
        <v>0.55745510232100104</v>
      </c>
      <c r="H10" s="17">
        <v>0.52101058690239699</v>
      </c>
      <c r="I10" s="17">
        <v>0.512146288399705</v>
      </c>
      <c r="J10" s="17">
        <v>0.48245943613553</v>
      </c>
      <c r="K10" s="17">
        <v>0.43786540401759499</v>
      </c>
      <c r="L10" s="17">
        <v>0.38146520932104699</v>
      </c>
      <c r="M10" s="17"/>
      <c r="N10" s="17">
        <v>0.42541810744872199</v>
      </c>
      <c r="O10" s="17">
        <v>0.46984989637952101</v>
      </c>
      <c r="P10" s="17">
        <v>0.53367514559041396</v>
      </c>
      <c r="Q10" s="17">
        <v>0.54750404806895103</v>
      </c>
      <c r="R10" s="17">
        <v>0.33576985710547202</v>
      </c>
    </row>
    <row r="11" spans="2:18" x14ac:dyDescent="0.3">
      <c r="B11" s="18" t="s">
        <v>346</v>
      </c>
      <c r="C11" s="17">
        <v>0.297849806960993</v>
      </c>
      <c r="D11" s="17">
        <v>0.28177147736859998</v>
      </c>
      <c r="E11" s="17">
        <v>0.31356557198318302</v>
      </c>
      <c r="F11" s="17"/>
      <c r="G11" s="17">
        <v>0.19298982469144901</v>
      </c>
      <c r="H11" s="17">
        <v>0.183396410262361</v>
      </c>
      <c r="I11" s="17">
        <v>0.23386029184870399</v>
      </c>
      <c r="J11" s="17">
        <v>0.32002443898342797</v>
      </c>
      <c r="K11" s="17">
        <v>0.34709654787504002</v>
      </c>
      <c r="L11" s="17">
        <v>0.46121553252286002</v>
      </c>
      <c r="M11" s="17"/>
      <c r="N11" s="17">
        <v>0.34531575433565398</v>
      </c>
      <c r="O11" s="17">
        <v>0.32506345964515598</v>
      </c>
      <c r="P11" s="17">
        <v>0.242020102301268</v>
      </c>
      <c r="Q11" s="17">
        <v>0.19544125697279299</v>
      </c>
      <c r="R11" s="17">
        <v>0.25460538383595899</v>
      </c>
    </row>
    <row r="12" spans="2:18" x14ac:dyDescent="0.3">
      <c r="B12" s="18" t="s">
        <v>356</v>
      </c>
      <c r="C12" s="17">
        <v>9.3671035484486395E-2</v>
      </c>
      <c r="D12" s="17">
        <v>0.103708166364492</v>
      </c>
      <c r="E12" s="17">
        <v>8.3860240805805106E-2</v>
      </c>
      <c r="F12" s="17"/>
      <c r="G12" s="17">
        <v>0.15026074630973801</v>
      </c>
      <c r="H12" s="17">
        <v>0.11140140406865701</v>
      </c>
      <c r="I12" s="17">
        <v>0.105607893364113</v>
      </c>
      <c r="J12" s="17">
        <v>7.3971670111644003E-2</v>
      </c>
      <c r="K12" s="17">
        <v>6.5670771450873799E-2</v>
      </c>
      <c r="L12" s="17">
        <v>6.6995917325236298E-2</v>
      </c>
      <c r="M12" s="17"/>
      <c r="N12" s="17">
        <v>0.112762572299687</v>
      </c>
      <c r="O12" s="17">
        <v>0.110708821930072</v>
      </c>
      <c r="P12" s="17">
        <v>7.6919322782573199E-2</v>
      </c>
      <c r="Q12" s="17">
        <v>9.2169293701160004E-2</v>
      </c>
      <c r="R12" s="17">
        <v>8.9960299504676794E-2</v>
      </c>
    </row>
    <row r="13" spans="2:18" x14ac:dyDescent="0.3">
      <c r="B13" s="18" t="s">
        <v>357</v>
      </c>
      <c r="C13" s="19">
        <v>1.17008239823411E-2</v>
      </c>
      <c r="D13" s="19">
        <v>1.5720617611075599E-2</v>
      </c>
      <c r="E13" s="19">
        <v>7.7716762593851704E-3</v>
      </c>
      <c r="F13" s="19"/>
      <c r="G13" s="19">
        <v>3.56477709588806E-3</v>
      </c>
      <c r="H13" s="19">
        <v>6.0038441036457998E-3</v>
      </c>
      <c r="I13" s="19">
        <v>1.4551399000494099E-2</v>
      </c>
      <c r="J13" s="19">
        <v>8.5625662244875594E-3</v>
      </c>
      <c r="K13" s="19">
        <v>2.70801922135053E-2</v>
      </c>
      <c r="L13" s="19">
        <v>1.1619210871770799E-2</v>
      </c>
      <c r="M13" s="19"/>
      <c r="N13" s="19">
        <v>1.3505919633570699E-2</v>
      </c>
      <c r="O13" s="19">
        <v>3.9961093225560698E-3</v>
      </c>
      <c r="P13" s="19">
        <v>9.2839378108772498E-3</v>
      </c>
      <c r="Q13" s="19">
        <v>7.9565508294528794E-3</v>
      </c>
      <c r="R13" s="19">
        <v>2.84507551606679E-2</v>
      </c>
    </row>
    <row r="14" spans="2:18" x14ac:dyDescent="0.3">
      <c r="B14" s="16"/>
    </row>
    <row r="15" spans="2:18" x14ac:dyDescent="0.3">
      <c r="B15" t="s">
        <v>50</v>
      </c>
    </row>
    <row r="16" spans="2:18" x14ac:dyDescent="0.3">
      <c r="B16" t="s">
        <v>51</v>
      </c>
    </row>
    <row r="18" spans="2:2" x14ac:dyDescent="0.3">
      <c r="B18"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R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360</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354</v>
      </c>
      <c r="C9" s="17">
        <v>0.19069636400375101</v>
      </c>
      <c r="D9" s="17">
        <v>0.22311644036164299</v>
      </c>
      <c r="E9" s="17">
        <v>0.159007356814651</v>
      </c>
      <c r="F9" s="17"/>
      <c r="G9" s="17">
        <v>0.14440573097186399</v>
      </c>
      <c r="H9" s="17">
        <v>0.241357121688691</v>
      </c>
      <c r="I9" s="17">
        <v>0.20204822356598301</v>
      </c>
      <c r="J9" s="17">
        <v>0.1994322629927</v>
      </c>
      <c r="K9" s="17">
        <v>0.20999063354244499</v>
      </c>
      <c r="L9" s="17">
        <v>0.15074312675664001</v>
      </c>
      <c r="M9" s="17"/>
      <c r="N9" s="17">
        <v>0.16563726634116499</v>
      </c>
      <c r="O9" s="17">
        <v>0.17898766405497099</v>
      </c>
      <c r="P9" s="17">
        <v>0.23012444230312501</v>
      </c>
      <c r="Q9" s="17">
        <v>0.21916714623134501</v>
      </c>
      <c r="R9" s="17">
        <v>0.193373258548698</v>
      </c>
    </row>
    <row r="10" spans="2:18" x14ac:dyDescent="0.3">
      <c r="B10" s="18" t="s">
        <v>355</v>
      </c>
      <c r="C10" s="17">
        <v>0.479578907978367</v>
      </c>
      <c r="D10" s="17">
        <v>0.47220284200642998</v>
      </c>
      <c r="E10" s="17">
        <v>0.48678864447101799</v>
      </c>
      <c r="F10" s="17"/>
      <c r="G10" s="17">
        <v>0.46677357366509398</v>
      </c>
      <c r="H10" s="17">
        <v>0.47700123547506601</v>
      </c>
      <c r="I10" s="17">
        <v>0.467092169653964</v>
      </c>
      <c r="J10" s="17">
        <v>0.50885872942291599</v>
      </c>
      <c r="K10" s="17">
        <v>0.43609702821774199</v>
      </c>
      <c r="L10" s="17">
        <v>0.50566077799905296</v>
      </c>
      <c r="M10" s="17"/>
      <c r="N10" s="17">
        <v>0.44569327490414501</v>
      </c>
      <c r="O10" s="17">
        <v>0.45213968651744701</v>
      </c>
      <c r="P10" s="17">
        <v>0.49663563229517799</v>
      </c>
      <c r="Q10" s="17">
        <v>0.574011221705506</v>
      </c>
      <c r="R10" s="17">
        <v>0.451789719749287</v>
      </c>
    </row>
    <row r="11" spans="2:18" x14ac:dyDescent="0.3">
      <c r="B11" s="18" t="s">
        <v>346</v>
      </c>
      <c r="C11" s="17">
        <v>0.21894618581981701</v>
      </c>
      <c r="D11" s="17">
        <v>0.192261119991568</v>
      </c>
      <c r="E11" s="17">
        <v>0.24502950633818801</v>
      </c>
      <c r="F11" s="17"/>
      <c r="G11" s="17">
        <v>0.21268136159076401</v>
      </c>
      <c r="H11" s="17">
        <v>0.15678976997225599</v>
      </c>
      <c r="I11" s="17">
        <v>0.209530254336217</v>
      </c>
      <c r="J11" s="17">
        <v>0.20067069106617999</v>
      </c>
      <c r="K11" s="17">
        <v>0.248732870341764</v>
      </c>
      <c r="L11" s="17">
        <v>0.27622110163081698</v>
      </c>
      <c r="M11" s="17"/>
      <c r="N11" s="17">
        <v>0.24112914882796599</v>
      </c>
      <c r="O11" s="17">
        <v>0.26964386158999798</v>
      </c>
      <c r="P11" s="17">
        <v>0.185688806649319</v>
      </c>
      <c r="Q11" s="17">
        <v>9.7931730224876098E-2</v>
      </c>
      <c r="R11" s="17">
        <v>0.26487672219733799</v>
      </c>
    </row>
    <row r="12" spans="2:18" x14ac:dyDescent="0.3">
      <c r="B12" s="18" t="s">
        <v>356</v>
      </c>
      <c r="C12" s="17">
        <v>9.5367472787523805E-2</v>
      </c>
      <c r="D12" s="17">
        <v>9.3177115696655599E-2</v>
      </c>
      <c r="E12" s="17">
        <v>9.7508437566045103E-2</v>
      </c>
      <c r="F12" s="17"/>
      <c r="G12" s="17">
        <v>0.15899673224856001</v>
      </c>
      <c r="H12" s="17">
        <v>0.10709330990029201</v>
      </c>
      <c r="I12" s="17">
        <v>0.111926802397912</v>
      </c>
      <c r="J12" s="17">
        <v>7.9421957287197406E-2</v>
      </c>
      <c r="K12" s="17">
        <v>7.7096741790675799E-2</v>
      </c>
      <c r="L12" s="17">
        <v>5.5559971020273699E-2</v>
      </c>
      <c r="M12" s="17"/>
      <c r="N12" s="17">
        <v>0.12435370273591601</v>
      </c>
      <c r="O12" s="17">
        <v>9.4932907516322398E-2</v>
      </c>
      <c r="P12" s="17">
        <v>7.6756052877562694E-2</v>
      </c>
      <c r="Q12" s="17">
        <v>8.8477433441041503E-2</v>
      </c>
      <c r="R12" s="17">
        <v>8.9960299504676794E-2</v>
      </c>
    </row>
    <row r="13" spans="2:18" x14ac:dyDescent="0.3">
      <c r="B13" s="18" t="s">
        <v>357</v>
      </c>
      <c r="C13" s="19">
        <v>1.5411069410541101E-2</v>
      </c>
      <c r="D13" s="19">
        <v>1.9242481943703101E-2</v>
      </c>
      <c r="E13" s="19">
        <v>1.1666054810098201E-2</v>
      </c>
      <c r="F13" s="19"/>
      <c r="G13" s="19">
        <v>1.7142601523718101E-2</v>
      </c>
      <c r="H13" s="19">
        <v>1.77585629636943E-2</v>
      </c>
      <c r="I13" s="19">
        <v>9.4025500459236598E-3</v>
      </c>
      <c r="J13" s="19">
        <v>1.16163592310076E-2</v>
      </c>
      <c r="K13" s="19">
        <v>2.80827261073738E-2</v>
      </c>
      <c r="L13" s="19">
        <v>1.1815022593215299E-2</v>
      </c>
      <c r="M13" s="19"/>
      <c r="N13" s="19">
        <v>2.3186607190808999E-2</v>
      </c>
      <c r="O13" s="19">
        <v>4.2958803212619903E-3</v>
      </c>
      <c r="P13" s="19">
        <v>1.0795065874815201E-2</v>
      </c>
      <c r="Q13" s="19">
        <v>2.04124683972313E-2</v>
      </c>
      <c r="R13" s="19">
        <v>0</v>
      </c>
    </row>
    <row r="14" spans="2:18" x14ac:dyDescent="0.3">
      <c r="B14" s="16"/>
    </row>
    <row r="15" spans="2:18" x14ac:dyDescent="0.3">
      <c r="B15" t="s">
        <v>50</v>
      </c>
    </row>
    <row r="16" spans="2:18" x14ac:dyDescent="0.3">
      <c r="B16" t="s">
        <v>51</v>
      </c>
    </row>
    <row r="18" spans="2:2" x14ac:dyDescent="0.3">
      <c r="B18"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R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361</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354</v>
      </c>
      <c r="C9" s="17">
        <v>0.13654508571593399</v>
      </c>
      <c r="D9" s="17">
        <v>0.17414216342883801</v>
      </c>
      <c r="E9" s="17">
        <v>9.9795817985003699E-2</v>
      </c>
      <c r="F9" s="17"/>
      <c r="G9" s="17">
        <v>0.133397495404042</v>
      </c>
      <c r="H9" s="17">
        <v>0.21293973633044699</v>
      </c>
      <c r="I9" s="17">
        <v>0.153853744231496</v>
      </c>
      <c r="J9" s="17">
        <v>0.13338177229352799</v>
      </c>
      <c r="K9" s="17">
        <v>0.12920924073641199</v>
      </c>
      <c r="L9" s="17">
        <v>6.9875614862515298E-2</v>
      </c>
      <c r="M9" s="17"/>
      <c r="N9" s="17">
        <v>7.8526113937031794E-2</v>
      </c>
      <c r="O9" s="17">
        <v>0.12784709189162899</v>
      </c>
      <c r="P9" s="17">
        <v>0.17473456516144401</v>
      </c>
      <c r="Q9" s="17">
        <v>0.20283344382057999</v>
      </c>
      <c r="R9" s="17">
        <v>0.15374370887320701</v>
      </c>
    </row>
    <row r="10" spans="2:18" x14ac:dyDescent="0.3">
      <c r="B10" s="18" t="s">
        <v>355</v>
      </c>
      <c r="C10" s="17">
        <v>0.41554391460220103</v>
      </c>
      <c r="D10" s="17">
        <v>0.41590774597938102</v>
      </c>
      <c r="E10" s="17">
        <v>0.41518828758270199</v>
      </c>
      <c r="F10" s="17"/>
      <c r="G10" s="17">
        <v>0.47040669104921001</v>
      </c>
      <c r="H10" s="17">
        <v>0.43759155599668498</v>
      </c>
      <c r="I10" s="17">
        <v>0.41200107025935701</v>
      </c>
      <c r="J10" s="17">
        <v>0.46340874189995801</v>
      </c>
      <c r="K10" s="17">
        <v>0.37847937751771799</v>
      </c>
      <c r="L10" s="17">
        <v>0.350072361260022</v>
      </c>
      <c r="M10" s="17"/>
      <c r="N10" s="17">
        <v>0.42972513563687698</v>
      </c>
      <c r="O10" s="17">
        <v>0.38621350612073702</v>
      </c>
      <c r="P10" s="17">
        <v>0.40972118175083999</v>
      </c>
      <c r="Q10" s="17">
        <v>0.51269865974378404</v>
      </c>
      <c r="R10" s="17">
        <v>0.41145057969460402</v>
      </c>
    </row>
    <row r="11" spans="2:18" x14ac:dyDescent="0.3">
      <c r="B11" s="18" t="s">
        <v>346</v>
      </c>
      <c r="C11" s="17">
        <v>0.30021467784372702</v>
      </c>
      <c r="D11" s="17">
        <v>0.25792521203315799</v>
      </c>
      <c r="E11" s="17">
        <v>0.341550520834981</v>
      </c>
      <c r="F11" s="17"/>
      <c r="G11" s="17">
        <v>0.20957040455432499</v>
      </c>
      <c r="H11" s="17">
        <v>0.19666576827950699</v>
      </c>
      <c r="I11" s="17">
        <v>0.28519512136721797</v>
      </c>
      <c r="J11" s="17">
        <v>0.31497317886327397</v>
      </c>
      <c r="K11" s="17">
        <v>0.35398551859093003</v>
      </c>
      <c r="L11" s="17">
        <v>0.408482057998175</v>
      </c>
      <c r="M11" s="17"/>
      <c r="N11" s="17">
        <v>0.31190710904708002</v>
      </c>
      <c r="O11" s="17">
        <v>0.35774907897202302</v>
      </c>
      <c r="P11" s="17">
        <v>0.28085657363570499</v>
      </c>
      <c r="Q11" s="17">
        <v>0.15494841011641799</v>
      </c>
      <c r="R11" s="17">
        <v>0.28214804865698401</v>
      </c>
    </row>
    <row r="12" spans="2:18" x14ac:dyDescent="0.3">
      <c r="B12" s="18" t="s">
        <v>356</v>
      </c>
      <c r="C12" s="17">
        <v>0.12457629396002699</v>
      </c>
      <c r="D12" s="17">
        <v>0.123557783374664</v>
      </c>
      <c r="E12" s="17">
        <v>0.125571837243314</v>
      </c>
      <c r="F12" s="17"/>
      <c r="G12" s="17">
        <v>0.16555975928214001</v>
      </c>
      <c r="H12" s="17">
        <v>0.13838043685839499</v>
      </c>
      <c r="I12" s="17">
        <v>0.123373174777534</v>
      </c>
      <c r="J12" s="17">
        <v>7.3542486936398796E-2</v>
      </c>
      <c r="K12" s="17">
        <v>9.6254976443346699E-2</v>
      </c>
      <c r="L12" s="17">
        <v>0.14788015839771301</v>
      </c>
      <c r="M12" s="17"/>
      <c r="N12" s="17">
        <v>0.149489093929836</v>
      </c>
      <c r="O12" s="17">
        <v>0.112716941432162</v>
      </c>
      <c r="P12" s="17">
        <v>0.117922739171251</v>
      </c>
      <c r="Q12" s="17">
        <v>0.113049600446806</v>
      </c>
      <c r="R12" s="17">
        <v>0.15265766277520401</v>
      </c>
    </row>
    <row r="13" spans="2:18" x14ac:dyDescent="0.3">
      <c r="B13" s="18" t="s">
        <v>357</v>
      </c>
      <c r="C13" s="19">
        <v>2.3120027878111401E-2</v>
      </c>
      <c r="D13" s="19">
        <v>2.8467095183958999E-2</v>
      </c>
      <c r="E13" s="19">
        <v>1.7893536353998801E-2</v>
      </c>
      <c r="F13" s="19"/>
      <c r="G13" s="19">
        <v>2.1065649710282301E-2</v>
      </c>
      <c r="H13" s="19">
        <v>1.44225025349656E-2</v>
      </c>
      <c r="I13" s="19">
        <v>2.5576889364395099E-2</v>
      </c>
      <c r="J13" s="19">
        <v>1.46938200068404E-2</v>
      </c>
      <c r="K13" s="19">
        <v>4.2070886711592898E-2</v>
      </c>
      <c r="L13" s="19">
        <v>2.3689807481574399E-2</v>
      </c>
      <c r="M13" s="19"/>
      <c r="N13" s="19">
        <v>3.03525474491756E-2</v>
      </c>
      <c r="O13" s="19">
        <v>1.5473381583449301E-2</v>
      </c>
      <c r="P13" s="19">
        <v>1.6764940280760501E-2</v>
      </c>
      <c r="Q13" s="19">
        <v>1.6469885872411199E-2</v>
      </c>
      <c r="R13" s="19">
        <v>0</v>
      </c>
    </row>
    <row r="14" spans="2:18" x14ac:dyDescent="0.3">
      <c r="B14" s="16"/>
    </row>
    <row r="15" spans="2:18" x14ac:dyDescent="0.3">
      <c r="B15" t="s">
        <v>50</v>
      </c>
    </row>
    <row r="16" spans="2:18" x14ac:dyDescent="0.3">
      <c r="B16" t="s">
        <v>51</v>
      </c>
    </row>
    <row r="18" spans="2:2" x14ac:dyDescent="0.3">
      <c r="B18"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R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362</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354</v>
      </c>
      <c r="C9" s="17">
        <v>0.14096503786228201</v>
      </c>
      <c r="D9" s="17">
        <v>0.15984749334394999</v>
      </c>
      <c r="E9" s="17">
        <v>0.12250837968230301</v>
      </c>
      <c r="F9" s="17"/>
      <c r="G9" s="17">
        <v>8.2001874600782301E-2</v>
      </c>
      <c r="H9" s="17">
        <v>0.19868608306271501</v>
      </c>
      <c r="I9" s="17">
        <v>0.15216614845170601</v>
      </c>
      <c r="J9" s="17">
        <v>0.13729524512767799</v>
      </c>
      <c r="K9" s="17">
        <v>0.15514786885169099</v>
      </c>
      <c r="L9" s="17">
        <v>0.117325364466956</v>
      </c>
      <c r="M9" s="17"/>
      <c r="N9" s="17">
        <v>0.12746972084088601</v>
      </c>
      <c r="O9" s="17">
        <v>0.13968562531280401</v>
      </c>
      <c r="P9" s="17">
        <v>0.14872721073364101</v>
      </c>
      <c r="Q9" s="17">
        <v>0.18174184757793099</v>
      </c>
      <c r="R9" s="17">
        <v>0.176688887088716</v>
      </c>
    </row>
    <row r="10" spans="2:18" x14ac:dyDescent="0.3">
      <c r="B10" s="18" t="s">
        <v>355</v>
      </c>
      <c r="C10" s="17">
        <v>0.47530127827728302</v>
      </c>
      <c r="D10" s="17">
        <v>0.440230983450701</v>
      </c>
      <c r="E10" s="17">
        <v>0.50958074179905399</v>
      </c>
      <c r="F10" s="17"/>
      <c r="G10" s="17">
        <v>0.49795124214370501</v>
      </c>
      <c r="H10" s="17">
        <v>0.48294654364040102</v>
      </c>
      <c r="I10" s="17">
        <v>0.46445744666248101</v>
      </c>
      <c r="J10" s="17">
        <v>0.512491229422668</v>
      </c>
      <c r="K10" s="17">
        <v>0.44929265304433602</v>
      </c>
      <c r="L10" s="17">
        <v>0.45007084474163001</v>
      </c>
      <c r="M10" s="17"/>
      <c r="N10" s="17">
        <v>0.49019624325493999</v>
      </c>
      <c r="O10" s="17">
        <v>0.43439711643416801</v>
      </c>
      <c r="P10" s="17">
        <v>0.47351762854943702</v>
      </c>
      <c r="Q10" s="17">
        <v>0.55069750984496202</v>
      </c>
      <c r="R10" s="17">
        <v>0.37447621005836401</v>
      </c>
    </row>
    <row r="11" spans="2:18" x14ac:dyDescent="0.3">
      <c r="B11" s="18" t="s">
        <v>346</v>
      </c>
      <c r="C11" s="17">
        <v>0.26140065651302702</v>
      </c>
      <c r="D11" s="17">
        <v>0.267160837609213</v>
      </c>
      <c r="E11" s="17">
        <v>0.25577036686927401</v>
      </c>
      <c r="F11" s="17"/>
      <c r="G11" s="17">
        <v>0.213395333696207</v>
      </c>
      <c r="H11" s="17">
        <v>0.188623315511357</v>
      </c>
      <c r="I11" s="17">
        <v>0.246596286159557</v>
      </c>
      <c r="J11" s="17">
        <v>0.24656936959164</v>
      </c>
      <c r="K11" s="17">
        <v>0.30665217800170602</v>
      </c>
      <c r="L11" s="17">
        <v>0.346104014304906</v>
      </c>
      <c r="M11" s="17"/>
      <c r="N11" s="17">
        <v>0.25573035362814101</v>
      </c>
      <c r="O11" s="17">
        <v>0.30251916215581598</v>
      </c>
      <c r="P11" s="17">
        <v>0.26137116422453699</v>
      </c>
      <c r="Q11" s="17">
        <v>0.153907342792614</v>
      </c>
      <c r="R11" s="17">
        <v>0.358874603348243</v>
      </c>
    </row>
    <row r="12" spans="2:18" x14ac:dyDescent="0.3">
      <c r="B12" s="18" t="s">
        <v>356</v>
      </c>
      <c r="C12" s="17">
        <v>0.10129867354703601</v>
      </c>
      <c r="D12" s="17">
        <v>0.111148855961997</v>
      </c>
      <c r="E12" s="17">
        <v>9.1670611666002003E-2</v>
      </c>
      <c r="F12" s="17"/>
      <c r="G12" s="17">
        <v>0.189412560377623</v>
      </c>
      <c r="H12" s="17">
        <v>0.115015594942314</v>
      </c>
      <c r="I12" s="17">
        <v>0.115217235047675</v>
      </c>
      <c r="J12" s="17">
        <v>8.2892348675480801E-2</v>
      </c>
      <c r="K12" s="17">
        <v>5.7842103195880498E-2</v>
      </c>
      <c r="L12" s="17">
        <v>6.4766596090589698E-2</v>
      </c>
      <c r="M12" s="17"/>
      <c r="N12" s="17">
        <v>0.106012907063034</v>
      </c>
      <c r="O12" s="17">
        <v>0.10582002936045599</v>
      </c>
      <c r="P12" s="17">
        <v>9.9744084179537104E-2</v>
      </c>
      <c r="Q12" s="17">
        <v>8.5029973056549704E-2</v>
      </c>
      <c r="R12" s="17">
        <v>8.9960299504676794E-2</v>
      </c>
    </row>
    <row r="13" spans="2:18" x14ac:dyDescent="0.3">
      <c r="B13" s="18" t="s">
        <v>357</v>
      </c>
      <c r="C13" s="19">
        <v>2.1034353800372E-2</v>
      </c>
      <c r="D13" s="19">
        <v>2.16118296341395E-2</v>
      </c>
      <c r="E13" s="19">
        <v>2.0469899983367498E-2</v>
      </c>
      <c r="F13" s="19"/>
      <c r="G13" s="19">
        <v>1.7238989181683199E-2</v>
      </c>
      <c r="H13" s="19">
        <v>1.4728462843214499E-2</v>
      </c>
      <c r="I13" s="19">
        <v>2.1562883678580599E-2</v>
      </c>
      <c r="J13" s="19">
        <v>2.0751807182532299E-2</v>
      </c>
      <c r="K13" s="19">
        <v>3.10651969063865E-2</v>
      </c>
      <c r="L13" s="19">
        <v>2.17331803959178E-2</v>
      </c>
      <c r="M13" s="19"/>
      <c r="N13" s="19">
        <v>2.05907752129997E-2</v>
      </c>
      <c r="O13" s="19">
        <v>1.7578066736757499E-2</v>
      </c>
      <c r="P13" s="19">
        <v>1.66399123128473E-2</v>
      </c>
      <c r="Q13" s="19">
        <v>2.8623326727943401E-2</v>
      </c>
      <c r="R13" s="19">
        <v>0</v>
      </c>
    </row>
    <row r="14" spans="2:18" x14ac:dyDescent="0.3">
      <c r="B14" s="16"/>
    </row>
    <row r="15" spans="2:18" x14ac:dyDescent="0.3">
      <c r="B15" t="s">
        <v>50</v>
      </c>
    </row>
    <row r="16" spans="2:18" x14ac:dyDescent="0.3">
      <c r="B16" t="s">
        <v>51</v>
      </c>
    </row>
    <row r="18" spans="2:2" x14ac:dyDescent="0.3">
      <c r="B18"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R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363</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354</v>
      </c>
      <c r="C9" s="17">
        <v>0.109666558545804</v>
      </c>
      <c r="D9" s="17">
        <v>0.12263811020103201</v>
      </c>
      <c r="E9" s="17">
        <v>9.6987513958783994E-2</v>
      </c>
      <c r="F9" s="17"/>
      <c r="G9" s="17">
        <v>0.116740723818267</v>
      </c>
      <c r="H9" s="17">
        <v>0.15757379362323801</v>
      </c>
      <c r="I9" s="17">
        <v>0.115405507818262</v>
      </c>
      <c r="J9" s="17">
        <v>9.4860602430801105E-2</v>
      </c>
      <c r="K9" s="17">
        <v>0.115133287136808</v>
      </c>
      <c r="L9" s="17">
        <v>6.9721858121883695E-2</v>
      </c>
      <c r="M9" s="17"/>
      <c r="N9" s="17">
        <v>8.4749199239683798E-2</v>
      </c>
      <c r="O9" s="17">
        <v>9.3196317185442995E-2</v>
      </c>
      <c r="P9" s="17">
        <v>0.12678378047942801</v>
      </c>
      <c r="Q9" s="17">
        <v>0.14322026622360801</v>
      </c>
      <c r="R9" s="17">
        <v>0.216508047480822</v>
      </c>
    </row>
    <row r="10" spans="2:18" x14ac:dyDescent="0.3">
      <c r="B10" s="18" t="s">
        <v>355</v>
      </c>
      <c r="C10" s="17">
        <v>0.38906116038912902</v>
      </c>
      <c r="D10" s="17">
        <v>0.364524770869744</v>
      </c>
      <c r="E10" s="17">
        <v>0.413044257013919</v>
      </c>
      <c r="F10" s="17"/>
      <c r="G10" s="17">
        <v>0.43237783890471998</v>
      </c>
      <c r="H10" s="17">
        <v>0.41863063307666998</v>
      </c>
      <c r="I10" s="17">
        <v>0.36516341980721601</v>
      </c>
      <c r="J10" s="17">
        <v>0.43607557390214402</v>
      </c>
      <c r="K10" s="17">
        <v>0.337927630653655</v>
      </c>
      <c r="L10" s="17">
        <v>0.35181224378951098</v>
      </c>
      <c r="M10" s="17"/>
      <c r="N10" s="17">
        <v>0.38402144663302001</v>
      </c>
      <c r="O10" s="17">
        <v>0.38108046841335702</v>
      </c>
      <c r="P10" s="17">
        <v>0.38134417297689899</v>
      </c>
      <c r="Q10" s="17">
        <v>0.44753438834450798</v>
      </c>
      <c r="R10" s="17">
        <v>0.323010412246034</v>
      </c>
    </row>
    <row r="11" spans="2:18" x14ac:dyDescent="0.3">
      <c r="B11" s="18" t="s">
        <v>346</v>
      </c>
      <c r="C11" s="17">
        <v>0.31478575027425099</v>
      </c>
      <c r="D11" s="17">
        <v>0.312710103930536</v>
      </c>
      <c r="E11" s="17">
        <v>0.316814591020395</v>
      </c>
      <c r="F11" s="17"/>
      <c r="G11" s="17">
        <v>0.209392091404418</v>
      </c>
      <c r="H11" s="17">
        <v>0.21857176081060001</v>
      </c>
      <c r="I11" s="17">
        <v>0.31374041836293698</v>
      </c>
      <c r="J11" s="17">
        <v>0.31460418919829303</v>
      </c>
      <c r="K11" s="17">
        <v>0.35097889546910899</v>
      </c>
      <c r="L11" s="17">
        <v>0.43948005685874297</v>
      </c>
      <c r="M11" s="17"/>
      <c r="N11" s="17">
        <v>0.32213019350699101</v>
      </c>
      <c r="O11" s="17">
        <v>0.34344044245955202</v>
      </c>
      <c r="P11" s="17">
        <v>0.32267171267306499</v>
      </c>
      <c r="Q11" s="17">
        <v>0.20875056394741401</v>
      </c>
      <c r="R11" s="17">
        <v>0.34481394313917202</v>
      </c>
    </row>
    <row r="12" spans="2:18" x14ac:dyDescent="0.3">
      <c r="B12" s="18" t="s">
        <v>356</v>
      </c>
      <c r="C12" s="17">
        <v>0.155134454419493</v>
      </c>
      <c r="D12" s="17">
        <v>0.157815288756019</v>
      </c>
      <c r="E12" s="17">
        <v>0.15251407260345001</v>
      </c>
      <c r="F12" s="17"/>
      <c r="G12" s="17">
        <v>0.20384804485062899</v>
      </c>
      <c r="H12" s="17">
        <v>0.17170836578363499</v>
      </c>
      <c r="I12" s="17">
        <v>0.16588392252238901</v>
      </c>
      <c r="J12" s="17">
        <v>0.140522662252791</v>
      </c>
      <c r="K12" s="17">
        <v>0.143600713647734</v>
      </c>
      <c r="L12" s="17">
        <v>0.12035303635493599</v>
      </c>
      <c r="M12" s="17"/>
      <c r="N12" s="17">
        <v>0.16307340659866101</v>
      </c>
      <c r="O12" s="17">
        <v>0.15848073461644699</v>
      </c>
      <c r="P12" s="17">
        <v>0.148773182955452</v>
      </c>
      <c r="Q12" s="17">
        <v>0.164968368925794</v>
      </c>
      <c r="R12" s="17">
        <v>8.9960299504676794E-2</v>
      </c>
    </row>
    <row r="13" spans="2:18" x14ac:dyDescent="0.3">
      <c r="B13" s="18" t="s">
        <v>357</v>
      </c>
      <c r="C13" s="19">
        <v>3.1352076371322597E-2</v>
      </c>
      <c r="D13" s="19">
        <v>4.2311726242668803E-2</v>
      </c>
      <c r="E13" s="19">
        <v>2.0639565403452301E-2</v>
      </c>
      <c r="F13" s="19"/>
      <c r="G13" s="19">
        <v>3.76413010219665E-2</v>
      </c>
      <c r="H13" s="19">
        <v>3.3515446705856398E-2</v>
      </c>
      <c r="I13" s="19">
        <v>3.9806731489195397E-2</v>
      </c>
      <c r="J13" s="19">
        <v>1.3936972215971E-2</v>
      </c>
      <c r="K13" s="19">
        <v>5.2359473092694002E-2</v>
      </c>
      <c r="L13" s="19">
        <v>1.8632804874927002E-2</v>
      </c>
      <c r="M13" s="19"/>
      <c r="N13" s="19">
        <v>4.6025754021643203E-2</v>
      </c>
      <c r="O13" s="19">
        <v>2.3802037325201301E-2</v>
      </c>
      <c r="P13" s="19">
        <v>2.0427150915156799E-2</v>
      </c>
      <c r="Q13" s="19">
        <v>3.55264125586763E-2</v>
      </c>
      <c r="R13" s="19">
        <v>2.57072976292963E-2</v>
      </c>
    </row>
    <row r="14" spans="2:18" x14ac:dyDescent="0.3">
      <c r="B14" s="16"/>
    </row>
    <row r="15" spans="2:18" x14ac:dyDescent="0.3">
      <c r="B15" t="s">
        <v>50</v>
      </c>
    </row>
    <row r="16" spans="2:18" x14ac:dyDescent="0.3">
      <c r="B16" t="s">
        <v>51</v>
      </c>
    </row>
    <row r="18" spans="2:2" x14ac:dyDescent="0.3">
      <c r="B18"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R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364</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354</v>
      </c>
      <c r="C9" s="17">
        <v>0.13203230754880299</v>
      </c>
      <c r="D9" s="17">
        <v>0.136841420704751</v>
      </c>
      <c r="E9" s="17">
        <v>0.127331639367466</v>
      </c>
      <c r="F9" s="17"/>
      <c r="G9" s="17">
        <v>0.104801884893876</v>
      </c>
      <c r="H9" s="17">
        <v>0.20734169573662101</v>
      </c>
      <c r="I9" s="17">
        <v>0.138460167667389</v>
      </c>
      <c r="J9" s="17">
        <v>0.116856896758756</v>
      </c>
      <c r="K9" s="17">
        <v>0.14245628857954801</v>
      </c>
      <c r="L9" s="17">
        <v>8.8879461346823202E-2</v>
      </c>
      <c r="M9" s="17"/>
      <c r="N9" s="17">
        <v>0.110356249979256</v>
      </c>
      <c r="O9" s="17">
        <v>0.118925043043229</v>
      </c>
      <c r="P9" s="17">
        <v>0.14069377181964199</v>
      </c>
      <c r="Q9" s="17">
        <v>0.186321126276733</v>
      </c>
      <c r="R9" s="17">
        <v>9.0128278551717303E-2</v>
      </c>
    </row>
    <row r="10" spans="2:18" x14ac:dyDescent="0.3">
      <c r="B10" s="18" t="s">
        <v>355</v>
      </c>
      <c r="C10" s="17">
        <v>0.37623425680199302</v>
      </c>
      <c r="D10" s="17">
        <v>0.37845174413334298</v>
      </c>
      <c r="E10" s="17">
        <v>0.37406677356694001</v>
      </c>
      <c r="F10" s="17"/>
      <c r="G10" s="17">
        <v>0.40235011978046198</v>
      </c>
      <c r="H10" s="17">
        <v>0.40997935171059302</v>
      </c>
      <c r="I10" s="17">
        <v>0.36393047445777799</v>
      </c>
      <c r="J10" s="17">
        <v>0.38968851518234499</v>
      </c>
      <c r="K10" s="17">
        <v>0.34743083094400101</v>
      </c>
      <c r="L10" s="17">
        <v>0.349891754455465</v>
      </c>
      <c r="M10" s="17"/>
      <c r="N10" s="17">
        <v>0.39740727919775798</v>
      </c>
      <c r="O10" s="17">
        <v>0.359325244972657</v>
      </c>
      <c r="P10" s="17">
        <v>0.374964021278274</v>
      </c>
      <c r="Q10" s="17">
        <v>0.42732097838907501</v>
      </c>
      <c r="R10" s="17">
        <v>0.410801476138136</v>
      </c>
    </row>
    <row r="11" spans="2:18" x14ac:dyDescent="0.3">
      <c r="B11" s="18" t="s">
        <v>346</v>
      </c>
      <c r="C11" s="17">
        <v>0.34171024407728601</v>
      </c>
      <c r="D11" s="17">
        <v>0.32746949225855498</v>
      </c>
      <c r="E11" s="17">
        <v>0.35562986850321898</v>
      </c>
      <c r="F11" s="17"/>
      <c r="G11" s="17">
        <v>0.25981969152050499</v>
      </c>
      <c r="H11" s="17">
        <v>0.22205293447619801</v>
      </c>
      <c r="I11" s="17">
        <v>0.32995040944166998</v>
      </c>
      <c r="J11" s="17">
        <v>0.37660586089472298</v>
      </c>
      <c r="K11" s="17">
        <v>0.36772720448095397</v>
      </c>
      <c r="L11" s="17">
        <v>0.45688834362256397</v>
      </c>
      <c r="M11" s="17"/>
      <c r="N11" s="17">
        <v>0.34946553274974801</v>
      </c>
      <c r="O11" s="17">
        <v>0.374059168020067</v>
      </c>
      <c r="P11" s="17">
        <v>0.34977717117405599</v>
      </c>
      <c r="Q11" s="17">
        <v>0.233244682616182</v>
      </c>
      <c r="R11" s="17">
        <v>0.26244830721458001</v>
      </c>
    </row>
    <row r="12" spans="2:18" x14ac:dyDescent="0.3">
      <c r="B12" s="18" t="s">
        <v>356</v>
      </c>
      <c r="C12" s="17">
        <v>0.13210066595851</v>
      </c>
      <c r="D12" s="17">
        <v>0.13768013202733501</v>
      </c>
      <c r="E12" s="17">
        <v>0.12664701623805399</v>
      </c>
      <c r="F12" s="17"/>
      <c r="G12" s="17">
        <v>0.21265436139483199</v>
      </c>
      <c r="H12" s="17">
        <v>0.13402716351445201</v>
      </c>
      <c r="I12" s="17">
        <v>0.145716497312145</v>
      </c>
      <c r="J12" s="17">
        <v>0.10837688283774299</v>
      </c>
      <c r="K12" s="17">
        <v>0.121262104359393</v>
      </c>
      <c r="L12" s="17">
        <v>9.2815713795039403E-2</v>
      </c>
      <c r="M12" s="17"/>
      <c r="N12" s="17">
        <v>0.13355633395790201</v>
      </c>
      <c r="O12" s="17">
        <v>0.129302457290982</v>
      </c>
      <c r="P12" s="17">
        <v>0.122920484866679</v>
      </c>
      <c r="Q12" s="17">
        <v>0.14079890682936999</v>
      </c>
      <c r="R12" s="17">
        <v>0.124833087436822</v>
      </c>
    </row>
    <row r="13" spans="2:18" x14ac:dyDescent="0.3">
      <c r="B13" s="18" t="s">
        <v>357</v>
      </c>
      <c r="C13" s="19">
        <v>1.79225256134086E-2</v>
      </c>
      <c r="D13" s="19">
        <v>1.95572108760153E-2</v>
      </c>
      <c r="E13" s="19">
        <v>1.6324702324320199E-2</v>
      </c>
      <c r="F13" s="19"/>
      <c r="G13" s="19">
        <v>2.0373942410325099E-2</v>
      </c>
      <c r="H13" s="19">
        <v>2.65988545621378E-2</v>
      </c>
      <c r="I13" s="19">
        <v>2.1942451121017299E-2</v>
      </c>
      <c r="J13" s="19">
        <v>8.4718443264329597E-3</v>
      </c>
      <c r="K13" s="19">
        <v>2.1123571636104399E-2</v>
      </c>
      <c r="L13" s="19">
        <v>1.15247267801081E-2</v>
      </c>
      <c r="M13" s="19"/>
      <c r="N13" s="19">
        <v>9.2146041153363303E-3</v>
      </c>
      <c r="O13" s="19">
        <v>1.8388086673065601E-2</v>
      </c>
      <c r="P13" s="19">
        <v>1.1644550861348E-2</v>
      </c>
      <c r="Q13" s="19">
        <v>1.23143058886395E-2</v>
      </c>
      <c r="R13" s="19">
        <v>0.111788850658745</v>
      </c>
    </row>
    <row r="14" spans="2:18" x14ac:dyDescent="0.3">
      <c r="B14" s="16"/>
    </row>
    <row r="15" spans="2:18" x14ac:dyDescent="0.3">
      <c r="B15" t="s">
        <v>50</v>
      </c>
    </row>
    <row r="16" spans="2:18" x14ac:dyDescent="0.3">
      <c r="B16" t="s">
        <v>51</v>
      </c>
    </row>
    <row r="18" spans="2:2" x14ac:dyDescent="0.3">
      <c r="B18"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R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366</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341</v>
      </c>
      <c r="C9" s="17">
        <v>0.24728406439402101</v>
      </c>
      <c r="D9" s="17">
        <v>0.252932291508361</v>
      </c>
      <c r="E9" s="17">
        <v>0.24176320418209199</v>
      </c>
      <c r="F9" s="17"/>
      <c r="G9" s="17">
        <v>0.23924804082828099</v>
      </c>
      <c r="H9" s="17">
        <v>0.30310675531195802</v>
      </c>
      <c r="I9" s="17">
        <v>0.28369733236774303</v>
      </c>
      <c r="J9" s="17">
        <v>0.238117837791883</v>
      </c>
      <c r="K9" s="17">
        <v>0.260101657375716</v>
      </c>
      <c r="L9" s="17">
        <v>0.17640105565528</v>
      </c>
      <c r="M9" s="17"/>
      <c r="N9" s="17">
        <v>0.23999034970199201</v>
      </c>
      <c r="O9" s="17">
        <v>0.189569891834138</v>
      </c>
      <c r="P9" s="17">
        <v>0.26734910891656399</v>
      </c>
      <c r="Q9" s="17">
        <v>0.35423450086024699</v>
      </c>
      <c r="R9" s="17">
        <v>0.318432524072362</v>
      </c>
    </row>
    <row r="10" spans="2:18" x14ac:dyDescent="0.3">
      <c r="B10" s="18" t="s">
        <v>365</v>
      </c>
      <c r="C10" s="17">
        <v>0.53081223158937596</v>
      </c>
      <c r="D10" s="17">
        <v>0.51864992257000597</v>
      </c>
      <c r="E10" s="17">
        <v>0.542700281873287</v>
      </c>
      <c r="F10" s="17"/>
      <c r="G10" s="17">
        <v>0.58554179681349905</v>
      </c>
      <c r="H10" s="17">
        <v>0.54319116303061998</v>
      </c>
      <c r="I10" s="17">
        <v>0.51488544933087299</v>
      </c>
      <c r="J10" s="17">
        <v>0.53090115602104904</v>
      </c>
      <c r="K10" s="17">
        <v>0.476270402466552</v>
      </c>
      <c r="L10" s="17">
        <v>0.53409240494510102</v>
      </c>
      <c r="M10" s="17"/>
      <c r="N10" s="17">
        <v>0.52466214868754801</v>
      </c>
      <c r="O10" s="17">
        <v>0.56550378239026899</v>
      </c>
      <c r="P10" s="17">
        <v>0.53212470712034898</v>
      </c>
      <c r="Q10" s="17">
        <v>0.51333568498083704</v>
      </c>
      <c r="R10" s="17">
        <v>0.478423734782701</v>
      </c>
    </row>
    <row r="11" spans="2:18" x14ac:dyDescent="0.3">
      <c r="B11" s="18" t="s">
        <v>342</v>
      </c>
      <c r="C11" s="17">
        <v>0.11943607645137801</v>
      </c>
      <c r="D11" s="17">
        <v>0.14174285321731001</v>
      </c>
      <c r="E11" s="17">
        <v>9.7632315056806598E-2</v>
      </c>
      <c r="F11" s="17"/>
      <c r="G11" s="17">
        <v>0.12028710296559</v>
      </c>
      <c r="H11" s="17">
        <v>8.3547892090724898E-2</v>
      </c>
      <c r="I11" s="17">
        <v>0.10493913805891</v>
      </c>
      <c r="J11" s="17">
        <v>0.11198667003707199</v>
      </c>
      <c r="K11" s="17">
        <v>0.13200333178929899</v>
      </c>
      <c r="L11" s="17">
        <v>0.15750230204343099</v>
      </c>
      <c r="M11" s="17"/>
      <c r="N11" s="17">
        <v>0.119961772041398</v>
      </c>
      <c r="O11" s="17">
        <v>0.13958175629096101</v>
      </c>
      <c r="P11" s="17">
        <v>0.120295919151338</v>
      </c>
      <c r="Q11" s="17">
        <v>7.9493217740279606E-2</v>
      </c>
      <c r="R11" s="17">
        <v>2.84507551606679E-2</v>
      </c>
    </row>
    <row r="12" spans="2:18" x14ac:dyDescent="0.3">
      <c r="B12" s="18" t="s">
        <v>343</v>
      </c>
      <c r="C12" s="17">
        <v>1.33373447302923E-2</v>
      </c>
      <c r="D12" s="17">
        <v>1.8100795305424602E-2</v>
      </c>
      <c r="E12" s="17">
        <v>8.6813094435788402E-3</v>
      </c>
      <c r="F12" s="17"/>
      <c r="G12" s="17">
        <v>3.3639521025590402E-3</v>
      </c>
      <c r="H12" s="17">
        <v>8.9620869829164802E-3</v>
      </c>
      <c r="I12" s="17">
        <v>2.1453627599429901E-2</v>
      </c>
      <c r="J12" s="17">
        <v>1.10802383062604E-2</v>
      </c>
      <c r="K12" s="17">
        <v>1.03871788718937E-2</v>
      </c>
      <c r="L12" s="17">
        <v>2.0720215248820201E-2</v>
      </c>
      <c r="M12" s="17"/>
      <c r="N12" s="17">
        <v>1.21736432895234E-2</v>
      </c>
      <c r="O12" s="17">
        <v>8.3843269120914207E-3</v>
      </c>
      <c r="P12" s="17">
        <v>9.0828206984583694E-3</v>
      </c>
      <c r="Q12" s="17">
        <v>1.20680247546819E-2</v>
      </c>
      <c r="R12" s="17">
        <v>0</v>
      </c>
    </row>
    <row r="13" spans="2:18" x14ac:dyDescent="0.3">
      <c r="B13" s="18" t="s">
        <v>73</v>
      </c>
      <c r="C13" s="21">
        <v>8.9130282834932906E-2</v>
      </c>
      <c r="D13" s="21">
        <v>6.8574137398898102E-2</v>
      </c>
      <c r="E13" s="21">
        <v>0.109222889444236</v>
      </c>
      <c r="F13" s="21"/>
      <c r="G13" s="21">
        <v>5.1559107290071897E-2</v>
      </c>
      <c r="H13" s="21">
        <v>6.1192102583780501E-2</v>
      </c>
      <c r="I13" s="21">
        <v>7.5024452643044803E-2</v>
      </c>
      <c r="J13" s="21">
        <v>0.107914097843735</v>
      </c>
      <c r="K13" s="21">
        <v>0.121237429496539</v>
      </c>
      <c r="L13" s="21">
        <v>0.111284022107368</v>
      </c>
      <c r="M13" s="21"/>
      <c r="N13" s="21">
        <v>0.103212086279539</v>
      </c>
      <c r="O13" s="21">
        <v>9.6960242572540906E-2</v>
      </c>
      <c r="P13" s="21">
        <v>7.1147444113289798E-2</v>
      </c>
      <c r="Q13" s="21">
        <v>4.0868571663955203E-2</v>
      </c>
      <c r="R13" s="21">
        <v>0.174692985984268</v>
      </c>
    </row>
    <row r="14" spans="2:18" x14ac:dyDescent="0.3">
      <c r="B14" s="18" t="s">
        <v>344</v>
      </c>
      <c r="C14" s="21">
        <v>0.77809629598339702</v>
      </c>
      <c r="D14" s="21">
        <v>0.77158221407836802</v>
      </c>
      <c r="E14" s="21">
        <v>0.78446348605537897</v>
      </c>
      <c r="F14" s="21"/>
      <c r="G14" s="21">
        <v>0.82478983764177904</v>
      </c>
      <c r="H14" s="21">
        <v>0.84629791834257795</v>
      </c>
      <c r="I14" s="21">
        <v>0.79858278169861596</v>
      </c>
      <c r="J14" s="21">
        <v>0.76901899381293304</v>
      </c>
      <c r="K14" s="21">
        <v>0.73637205984226795</v>
      </c>
      <c r="L14" s="21">
        <v>0.71049346060038099</v>
      </c>
      <c r="M14" s="21"/>
      <c r="N14" s="21">
        <v>0.76465249838953997</v>
      </c>
      <c r="O14" s="21">
        <v>0.75507367422440697</v>
      </c>
      <c r="P14" s="21">
        <v>0.79947381603691303</v>
      </c>
      <c r="Q14" s="21">
        <v>0.86757018584108303</v>
      </c>
      <c r="R14" s="21">
        <v>0.79685625885506395</v>
      </c>
    </row>
    <row r="15" spans="2:18" hidden="1" x14ac:dyDescent="0.3">
      <c r="B15" s="18" t="s">
        <v>345</v>
      </c>
      <c r="C15" s="22">
        <v>-0.68896601314846395</v>
      </c>
      <c r="D15" s="22">
        <v>-0.70300807667946996</v>
      </c>
      <c r="E15" s="22">
        <v>-0.675240596611143</v>
      </c>
      <c r="F15" s="22"/>
      <c r="G15" s="22">
        <v>-0.77323073035170797</v>
      </c>
      <c r="H15" s="22">
        <v>-0.78510581575879801</v>
      </c>
      <c r="I15" s="22">
        <v>-0.72355832905557105</v>
      </c>
      <c r="J15" s="22">
        <v>-0.66110489596919797</v>
      </c>
      <c r="K15" s="22">
        <v>-0.61513463034572902</v>
      </c>
      <c r="L15" s="22">
        <v>-0.599209438493014</v>
      </c>
      <c r="M15" s="22"/>
      <c r="N15" s="22">
        <v>-0.66144041211000004</v>
      </c>
      <c r="O15" s="22">
        <v>-0.65811343165186598</v>
      </c>
      <c r="P15" s="22">
        <v>-0.72832637192362404</v>
      </c>
      <c r="Q15" s="22">
        <v>-0.82670161417712795</v>
      </c>
      <c r="R15" s="22">
        <v>-0.62216327287079598</v>
      </c>
    </row>
    <row r="16" spans="2:18" x14ac:dyDescent="0.3">
      <c r="B16" s="16"/>
    </row>
    <row r="17" spans="2:2" x14ac:dyDescent="0.3">
      <c r="B17" t="s">
        <v>50</v>
      </c>
    </row>
    <row r="18" spans="2:2" x14ac:dyDescent="0.3">
      <c r="B18" t="s">
        <v>51</v>
      </c>
    </row>
    <row r="20" spans="2:2" x14ac:dyDescent="0.3">
      <c r="B20"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H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30" t="s">
        <v>379</v>
      </c>
      <c r="E2" s="26"/>
      <c r="F2" s="26"/>
      <c r="G2" s="26"/>
      <c r="H2" s="26"/>
    </row>
    <row r="6" spans="2:8" ht="49.95" customHeight="1" x14ac:dyDescent="0.3">
      <c r="B6" s="20" t="s">
        <v>15</v>
      </c>
      <c r="C6" s="20" t="s">
        <v>367</v>
      </c>
      <c r="D6" s="20" t="s">
        <v>368</v>
      </c>
      <c r="E6" s="20" t="s">
        <v>369</v>
      </c>
      <c r="F6" s="20" t="s">
        <v>370</v>
      </c>
      <c r="G6" s="20" t="s">
        <v>371</v>
      </c>
    </row>
    <row r="7" spans="2:8" x14ac:dyDescent="0.3">
      <c r="B7" s="18" t="s">
        <v>372</v>
      </c>
      <c r="C7" s="17">
        <v>0.26543926986274802</v>
      </c>
      <c r="D7" s="17">
        <v>0.23497486590288899</v>
      </c>
      <c r="E7" s="17">
        <v>0.27561520770209502</v>
      </c>
      <c r="F7" s="17">
        <v>0.26198387022046499</v>
      </c>
      <c r="G7" s="17">
        <v>0.20455528595323899</v>
      </c>
    </row>
    <row r="8" spans="2:8" x14ac:dyDescent="0.3">
      <c r="B8" s="18" t="s">
        <v>373</v>
      </c>
      <c r="C8" s="17">
        <v>0.46678230119844999</v>
      </c>
      <c r="D8" s="17">
        <v>0.49391093921659202</v>
      </c>
      <c r="E8" s="17">
        <v>0.483962304334011</v>
      </c>
      <c r="F8" s="17">
        <v>0.49269329287876601</v>
      </c>
      <c r="G8" s="17">
        <v>0.42559048816955197</v>
      </c>
    </row>
    <row r="9" spans="2:8" x14ac:dyDescent="0.3">
      <c r="B9" s="18" t="s">
        <v>374</v>
      </c>
      <c r="C9" s="17">
        <v>0.191705596149952</v>
      </c>
      <c r="D9" s="17">
        <v>0.18585829450168201</v>
      </c>
      <c r="E9" s="17">
        <v>0.14579332316951901</v>
      </c>
      <c r="F9" s="17">
        <v>0.15180822294183399</v>
      </c>
      <c r="G9" s="17">
        <v>0.23052500143295299</v>
      </c>
    </row>
    <row r="10" spans="2:8" x14ac:dyDescent="0.3">
      <c r="B10" s="18" t="s">
        <v>375</v>
      </c>
      <c r="C10" s="17">
        <v>3.4873551232896802E-2</v>
      </c>
      <c r="D10" s="17">
        <v>3.6805145372956101E-2</v>
      </c>
      <c r="E10" s="17">
        <v>3.8272452687034303E-2</v>
      </c>
      <c r="F10" s="17">
        <v>4.430164133845E-2</v>
      </c>
      <c r="G10" s="17">
        <v>6.9092516014632205E-2</v>
      </c>
    </row>
    <row r="11" spans="2:8" x14ac:dyDescent="0.3">
      <c r="B11" s="18" t="s">
        <v>376</v>
      </c>
      <c r="C11" s="17">
        <v>7.0232485814315602E-3</v>
      </c>
      <c r="D11" s="17">
        <v>8.5324798421941399E-3</v>
      </c>
      <c r="E11" s="17">
        <v>1.4612841549661901E-2</v>
      </c>
      <c r="F11" s="17">
        <v>1.35603475307059E-2</v>
      </c>
      <c r="G11" s="17">
        <v>2.0054245372641898E-2</v>
      </c>
    </row>
    <row r="12" spans="2:8" x14ac:dyDescent="0.3">
      <c r="B12" s="18" t="s">
        <v>73</v>
      </c>
      <c r="C12" s="17">
        <v>3.41760329745215E-2</v>
      </c>
      <c r="D12" s="17">
        <v>3.9918275163686401E-2</v>
      </c>
      <c r="E12" s="17">
        <v>4.1743870557678697E-2</v>
      </c>
      <c r="F12" s="17">
        <v>3.5652625089780197E-2</v>
      </c>
      <c r="G12" s="17">
        <v>5.0182463056980903E-2</v>
      </c>
    </row>
    <row r="13" spans="2:8" x14ac:dyDescent="0.3">
      <c r="B13" s="23" t="s">
        <v>377</v>
      </c>
      <c r="C13" s="21">
        <v>0.73222157106119801</v>
      </c>
      <c r="D13" s="21">
        <v>0.72888580511948098</v>
      </c>
      <c r="E13" s="21">
        <v>0.75957751203610602</v>
      </c>
      <c r="F13" s="21">
        <v>0.75467716309923005</v>
      </c>
      <c r="G13" s="21">
        <v>0.63014577412279205</v>
      </c>
    </row>
    <row r="14" spans="2:8" x14ac:dyDescent="0.3">
      <c r="B14" s="23" t="s">
        <v>378</v>
      </c>
      <c r="C14" s="21">
        <v>4.1896799814328402E-2</v>
      </c>
      <c r="D14" s="21">
        <v>4.53376252151503E-2</v>
      </c>
      <c r="E14" s="21">
        <v>5.2885294236696197E-2</v>
      </c>
      <c r="F14" s="21">
        <v>5.7861988869155903E-2</v>
      </c>
      <c r="G14" s="21">
        <v>8.9146761387274204E-2</v>
      </c>
    </row>
    <row r="15" spans="2:8" hidden="1" x14ac:dyDescent="0.3">
      <c r="B15" s="23" t="s">
        <v>345</v>
      </c>
      <c r="C15" s="22">
        <v>0.69032477124686997</v>
      </c>
      <c r="D15" s="22">
        <v>0.68354817990433103</v>
      </c>
      <c r="E15" s="22">
        <v>0.70669221779941005</v>
      </c>
      <c r="F15" s="22">
        <v>0.696815174230075</v>
      </c>
      <c r="G15" s="22">
        <v>0.54099901273551798</v>
      </c>
    </row>
    <row r="16" spans="2:8" x14ac:dyDescent="0.3">
      <c r="B16" s="16"/>
      <c r="C16" s="16"/>
      <c r="D16" s="16"/>
      <c r="E16" s="16"/>
      <c r="F16" s="16"/>
      <c r="G16" s="16"/>
    </row>
    <row r="17" spans="2:2" x14ac:dyDescent="0.3">
      <c r="B17" t="s">
        <v>50</v>
      </c>
    </row>
    <row r="18" spans="2:2" x14ac:dyDescent="0.3">
      <c r="B18" t="s">
        <v>51</v>
      </c>
    </row>
    <row r="22" spans="2:2" x14ac:dyDescent="0.3">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R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380</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372</v>
      </c>
      <c r="C9" s="17">
        <v>0.20455528595323899</v>
      </c>
      <c r="D9" s="17">
        <v>0.216130047098265</v>
      </c>
      <c r="E9" s="17">
        <v>0.19324153440349801</v>
      </c>
      <c r="F9" s="17"/>
      <c r="G9" s="17">
        <v>0.186961915225904</v>
      </c>
      <c r="H9" s="17">
        <v>0.23571584092776399</v>
      </c>
      <c r="I9" s="17">
        <v>0.241540858550642</v>
      </c>
      <c r="J9" s="17">
        <v>0.183458832303007</v>
      </c>
      <c r="K9" s="17">
        <v>0.19359224590913601</v>
      </c>
      <c r="L9" s="17">
        <v>0.18532741667604399</v>
      </c>
      <c r="M9" s="17"/>
      <c r="N9" s="17">
        <v>0.193299845988436</v>
      </c>
      <c r="O9" s="17">
        <v>0.19824529145842801</v>
      </c>
      <c r="P9" s="17">
        <v>0.21119249553434799</v>
      </c>
      <c r="Q9" s="17">
        <v>0.22855492492952401</v>
      </c>
      <c r="R9" s="17">
        <v>0.204798765747876</v>
      </c>
    </row>
    <row r="10" spans="2:18" x14ac:dyDescent="0.3">
      <c r="B10" s="18" t="s">
        <v>373</v>
      </c>
      <c r="C10" s="17">
        <v>0.42559048816955197</v>
      </c>
      <c r="D10" s="17">
        <v>0.42632695810266902</v>
      </c>
      <c r="E10" s="17">
        <v>0.42487062555271399</v>
      </c>
      <c r="F10" s="17"/>
      <c r="G10" s="17">
        <v>0.41431869609188199</v>
      </c>
      <c r="H10" s="17">
        <v>0.43952367016955801</v>
      </c>
      <c r="I10" s="17">
        <v>0.39461245039295001</v>
      </c>
      <c r="J10" s="17">
        <v>0.449928779382893</v>
      </c>
      <c r="K10" s="17">
        <v>0.43738777277239399</v>
      </c>
      <c r="L10" s="17">
        <v>0.419112265901951</v>
      </c>
      <c r="M10" s="17"/>
      <c r="N10" s="17">
        <v>0.44805367721320999</v>
      </c>
      <c r="O10" s="17">
        <v>0.393921849799373</v>
      </c>
      <c r="P10" s="17">
        <v>0.44147465756181198</v>
      </c>
      <c r="Q10" s="17">
        <v>0.44769902849869497</v>
      </c>
      <c r="R10" s="17">
        <v>0.41676986966902202</v>
      </c>
    </row>
    <row r="11" spans="2:18" x14ac:dyDescent="0.3">
      <c r="B11" s="18" t="s">
        <v>374</v>
      </c>
      <c r="C11" s="17">
        <v>0.23052500143295299</v>
      </c>
      <c r="D11" s="17">
        <v>0.20940823465554001</v>
      </c>
      <c r="E11" s="17">
        <v>0.251165587433827</v>
      </c>
      <c r="F11" s="17"/>
      <c r="G11" s="17">
        <v>0.24350401907664301</v>
      </c>
      <c r="H11" s="17">
        <v>0.19810237271367501</v>
      </c>
      <c r="I11" s="17">
        <v>0.23925557654764101</v>
      </c>
      <c r="J11" s="17">
        <v>0.21507130962631399</v>
      </c>
      <c r="K11" s="17">
        <v>0.23935848906328999</v>
      </c>
      <c r="L11" s="17">
        <v>0.24789762452983799</v>
      </c>
      <c r="M11" s="17"/>
      <c r="N11" s="17">
        <v>0.22312710369529601</v>
      </c>
      <c r="O11" s="17">
        <v>0.23483184765385301</v>
      </c>
      <c r="P11" s="17">
        <v>0.22174469044108899</v>
      </c>
      <c r="Q11" s="17">
        <v>0.21957280981741301</v>
      </c>
      <c r="R11" s="17">
        <v>0.232195849651573</v>
      </c>
    </row>
    <row r="12" spans="2:18" x14ac:dyDescent="0.3">
      <c r="B12" s="18" t="s">
        <v>375</v>
      </c>
      <c r="C12" s="17">
        <v>6.9092516014632205E-2</v>
      </c>
      <c r="D12" s="17">
        <v>7.6801633365766106E-2</v>
      </c>
      <c r="E12" s="17">
        <v>6.1557238414885702E-2</v>
      </c>
      <c r="F12" s="17"/>
      <c r="G12" s="17">
        <v>9.3045923275136305E-2</v>
      </c>
      <c r="H12" s="17">
        <v>7.5053022756160007E-2</v>
      </c>
      <c r="I12" s="17">
        <v>6.07523933405393E-2</v>
      </c>
      <c r="J12" s="17">
        <v>6.77460822977968E-2</v>
      </c>
      <c r="K12" s="17">
        <v>4.1684082475371302E-2</v>
      </c>
      <c r="L12" s="17">
        <v>7.4708795160771793E-2</v>
      </c>
      <c r="M12" s="17"/>
      <c r="N12" s="17">
        <v>5.9015772920368401E-2</v>
      </c>
      <c r="O12" s="17">
        <v>8.0192799177142796E-2</v>
      </c>
      <c r="P12" s="17">
        <v>6.9395033621914307E-2</v>
      </c>
      <c r="Q12" s="17">
        <v>5.9672498867648201E-2</v>
      </c>
      <c r="R12" s="17">
        <v>6.2278619319199403E-2</v>
      </c>
    </row>
    <row r="13" spans="2:18" x14ac:dyDescent="0.3">
      <c r="B13" s="18" t="s">
        <v>376</v>
      </c>
      <c r="C13" s="17">
        <v>2.0054245372641898E-2</v>
      </c>
      <c r="D13" s="17">
        <v>2.5442725371199799E-2</v>
      </c>
      <c r="E13" s="17">
        <v>1.4787275007501099E-2</v>
      </c>
      <c r="F13" s="17"/>
      <c r="G13" s="17">
        <v>3.4517599347571398E-2</v>
      </c>
      <c r="H13" s="17">
        <v>1.8740162642302601E-2</v>
      </c>
      <c r="I13" s="17">
        <v>1.5500392823905499E-2</v>
      </c>
      <c r="J13" s="17">
        <v>2.3343455455106299E-2</v>
      </c>
      <c r="K13" s="17">
        <v>2.47599720481128E-2</v>
      </c>
      <c r="L13" s="17">
        <v>9.4132437742115594E-3</v>
      </c>
      <c r="M13" s="17"/>
      <c r="N13" s="17">
        <v>1.6289076714965801E-2</v>
      </c>
      <c r="O13" s="17">
        <v>1.63099408381615E-2</v>
      </c>
      <c r="P13" s="17">
        <v>1.8800819123112999E-2</v>
      </c>
      <c r="Q13" s="17">
        <v>2.8768187625310301E-2</v>
      </c>
      <c r="R13" s="17">
        <v>2.57072976292963E-2</v>
      </c>
    </row>
    <row r="14" spans="2:18" x14ac:dyDescent="0.3">
      <c r="B14" s="18" t="s">
        <v>73</v>
      </c>
      <c r="C14" s="17">
        <v>5.0182463056980903E-2</v>
      </c>
      <c r="D14" s="17">
        <v>4.5890401406560297E-2</v>
      </c>
      <c r="E14" s="17">
        <v>5.4377739187573E-2</v>
      </c>
      <c r="F14" s="17"/>
      <c r="G14" s="17">
        <v>2.76518469828635E-2</v>
      </c>
      <c r="H14" s="17">
        <v>3.2864930790540203E-2</v>
      </c>
      <c r="I14" s="17">
        <v>4.8338328344322098E-2</v>
      </c>
      <c r="J14" s="17">
        <v>6.0451540934882898E-2</v>
      </c>
      <c r="K14" s="17">
        <v>6.32174377316959E-2</v>
      </c>
      <c r="L14" s="17">
        <v>6.3540653957183002E-2</v>
      </c>
      <c r="M14" s="17"/>
      <c r="N14" s="17">
        <v>6.0214523467723498E-2</v>
      </c>
      <c r="O14" s="17">
        <v>7.6498271073042398E-2</v>
      </c>
      <c r="P14" s="17">
        <v>3.7392303717723403E-2</v>
      </c>
      <c r="Q14" s="17">
        <v>1.57325502614096E-2</v>
      </c>
      <c r="R14" s="17">
        <v>5.8249597983034002E-2</v>
      </c>
    </row>
    <row r="15" spans="2:18" x14ac:dyDescent="0.3">
      <c r="B15" s="18" t="s">
        <v>377</v>
      </c>
      <c r="C15" s="21">
        <v>0.63014577412279205</v>
      </c>
      <c r="D15" s="21">
        <v>0.64245700520093296</v>
      </c>
      <c r="E15" s="21">
        <v>0.61811215995621305</v>
      </c>
      <c r="F15" s="21"/>
      <c r="G15" s="21">
        <v>0.60128061131778598</v>
      </c>
      <c r="H15" s="21">
        <v>0.67523951109732205</v>
      </c>
      <c r="I15" s="21">
        <v>0.63615330894359201</v>
      </c>
      <c r="J15" s="21">
        <v>0.63338761168589996</v>
      </c>
      <c r="K15" s="21">
        <v>0.63098001868152997</v>
      </c>
      <c r="L15" s="21">
        <v>0.60443968257799596</v>
      </c>
      <c r="M15" s="21"/>
      <c r="N15" s="21">
        <v>0.64135352320164596</v>
      </c>
      <c r="O15" s="21">
        <v>0.59216714125780101</v>
      </c>
      <c r="P15" s="21">
        <v>0.65266715309616097</v>
      </c>
      <c r="Q15" s="21">
        <v>0.67625395342821903</v>
      </c>
      <c r="R15" s="21">
        <v>0.621568635416897</v>
      </c>
    </row>
    <row r="16" spans="2:18" x14ac:dyDescent="0.3">
      <c r="B16" s="18" t="s">
        <v>378</v>
      </c>
      <c r="C16" s="21">
        <v>8.9146761387274204E-2</v>
      </c>
      <c r="D16" s="21">
        <v>0.102244358736966</v>
      </c>
      <c r="E16" s="21">
        <v>7.6344513422386906E-2</v>
      </c>
      <c r="F16" s="21"/>
      <c r="G16" s="21">
        <v>0.12756352262270801</v>
      </c>
      <c r="H16" s="21">
        <v>9.3793185398462597E-2</v>
      </c>
      <c r="I16" s="21">
        <v>7.6252786164444794E-2</v>
      </c>
      <c r="J16" s="21">
        <v>9.1089537752903099E-2</v>
      </c>
      <c r="K16" s="21">
        <v>6.6444054523484106E-2</v>
      </c>
      <c r="L16" s="21">
        <v>8.4122038934983295E-2</v>
      </c>
      <c r="M16" s="21"/>
      <c r="N16" s="21">
        <v>7.5304849635334306E-2</v>
      </c>
      <c r="O16" s="21">
        <v>9.6502740015304303E-2</v>
      </c>
      <c r="P16" s="21">
        <v>8.8195852745027295E-2</v>
      </c>
      <c r="Q16" s="21">
        <v>8.8440686492958498E-2</v>
      </c>
      <c r="R16" s="21">
        <v>8.7985916948495696E-2</v>
      </c>
    </row>
    <row r="17" spans="2:18" hidden="1" x14ac:dyDescent="0.3">
      <c r="B17" s="18" t="s">
        <v>345</v>
      </c>
      <c r="C17" s="22">
        <v>0.54099901273551798</v>
      </c>
      <c r="D17" s="22">
        <v>0.54021264646396805</v>
      </c>
      <c r="E17" s="22">
        <v>0.54176764653382603</v>
      </c>
      <c r="F17" s="22"/>
      <c r="G17" s="22">
        <v>0.473717088695078</v>
      </c>
      <c r="H17" s="22">
        <v>0.58144632569886001</v>
      </c>
      <c r="I17" s="22">
        <v>0.55990052277914804</v>
      </c>
      <c r="J17" s="22">
        <v>0.542298073932997</v>
      </c>
      <c r="K17" s="22">
        <v>0.56453596415804597</v>
      </c>
      <c r="L17" s="22">
        <v>0.52031764364301203</v>
      </c>
      <c r="M17" s="22"/>
      <c r="N17" s="22">
        <v>0.56604867356631205</v>
      </c>
      <c r="O17" s="22">
        <v>0.495664401242496</v>
      </c>
      <c r="P17" s="22">
        <v>0.56447130035113302</v>
      </c>
      <c r="Q17" s="22">
        <v>0.58781326693526004</v>
      </c>
      <c r="R17" s="22">
        <v>0.533582718468402</v>
      </c>
    </row>
    <row r="18" spans="2:18" x14ac:dyDescent="0.3">
      <c r="B18" s="16"/>
    </row>
    <row r="19" spans="2:18" x14ac:dyDescent="0.3">
      <c r="B19" t="s">
        <v>50</v>
      </c>
    </row>
    <row r="20" spans="2:18" x14ac:dyDescent="0.3">
      <c r="B20" t="s">
        <v>51</v>
      </c>
    </row>
    <row r="22" spans="2:18" x14ac:dyDescent="0.3">
      <c r="B22"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R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381</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372</v>
      </c>
      <c r="C9" s="17">
        <v>0.23497486590288899</v>
      </c>
      <c r="D9" s="17">
        <v>0.24250125953455101</v>
      </c>
      <c r="E9" s="17">
        <v>0.227618191622767</v>
      </c>
      <c r="F9" s="17"/>
      <c r="G9" s="17">
        <v>0.19244100689416799</v>
      </c>
      <c r="H9" s="17">
        <v>0.288380370322455</v>
      </c>
      <c r="I9" s="17">
        <v>0.27898082034456101</v>
      </c>
      <c r="J9" s="17">
        <v>0.21644741128676001</v>
      </c>
      <c r="K9" s="17">
        <v>0.22904880422787599</v>
      </c>
      <c r="L9" s="17">
        <v>0.20294362122390799</v>
      </c>
      <c r="M9" s="17"/>
      <c r="N9" s="17">
        <v>0.20392751165568801</v>
      </c>
      <c r="O9" s="17">
        <v>0.20990839034484701</v>
      </c>
      <c r="P9" s="17">
        <v>0.231004081661352</v>
      </c>
      <c r="Q9" s="17">
        <v>0.32109712606294</v>
      </c>
      <c r="R9" s="17">
        <v>0.34191296667500298</v>
      </c>
    </row>
    <row r="10" spans="2:18" x14ac:dyDescent="0.3">
      <c r="B10" s="18" t="s">
        <v>373</v>
      </c>
      <c r="C10" s="17">
        <v>0.49391093921659202</v>
      </c>
      <c r="D10" s="17">
        <v>0.495771049028364</v>
      </c>
      <c r="E10" s="17">
        <v>0.49209277467721702</v>
      </c>
      <c r="F10" s="17"/>
      <c r="G10" s="17">
        <v>0.51135212871063296</v>
      </c>
      <c r="H10" s="17">
        <v>0.50615496819103001</v>
      </c>
      <c r="I10" s="17">
        <v>0.467723609592328</v>
      </c>
      <c r="J10" s="17">
        <v>0.52037021817808904</v>
      </c>
      <c r="K10" s="17">
        <v>0.47574503057417999</v>
      </c>
      <c r="L10" s="17">
        <v>0.48433894955821599</v>
      </c>
      <c r="M10" s="17"/>
      <c r="N10" s="17">
        <v>0.48742372976735698</v>
      </c>
      <c r="O10" s="17">
        <v>0.474092568085351</v>
      </c>
      <c r="P10" s="17">
        <v>0.55296787802326897</v>
      </c>
      <c r="Q10" s="17">
        <v>0.48485351581491998</v>
      </c>
      <c r="R10" s="17">
        <v>0.45383578491813997</v>
      </c>
    </row>
    <row r="11" spans="2:18" x14ac:dyDescent="0.3">
      <c r="B11" s="18" t="s">
        <v>374</v>
      </c>
      <c r="C11" s="17">
        <v>0.18585829450168201</v>
      </c>
      <c r="D11" s="17">
        <v>0.17797926153996599</v>
      </c>
      <c r="E11" s="17">
        <v>0.19355965613361401</v>
      </c>
      <c r="F11" s="17"/>
      <c r="G11" s="17">
        <v>0.209577011508913</v>
      </c>
      <c r="H11" s="17">
        <v>0.13527706008364099</v>
      </c>
      <c r="I11" s="17">
        <v>0.17819089113383199</v>
      </c>
      <c r="J11" s="17">
        <v>0.15790825318131699</v>
      </c>
      <c r="K11" s="17">
        <v>0.19633734334370401</v>
      </c>
      <c r="L11" s="17">
        <v>0.23333081028482699</v>
      </c>
      <c r="M11" s="17"/>
      <c r="N11" s="17">
        <v>0.226826223181466</v>
      </c>
      <c r="O11" s="17">
        <v>0.19822028830236299</v>
      </c>
      <c r="P11" s="17">
        <v>0.14055164236385101</v>
      </c>
      <c r="Q11" s="17">
        <v>0.14976974160428</v>
      </c>
      <c r="R11" s="17">
        <v>0.14048864687874801</v>
      </c>
    </row>
    <row r="12" spans="2:18" x14ac:dyDescent="0.3">
      <c r="B12" s="18" t="s">
        <v>375</v>
      </c>
      <c r="C12" s="17">
        <v>3.6805145372956101E-2</v>
      </c>
      <c r="D12" s="17">
        <v>4.0831470953394698E-2</v>
      </c>
      <c r="E12" s="17">
        <v>3.2869612993091303E-2</v>
      </c>
      <c r="F12" s="17"/>
      <c r="G12" s="17">
        <v>5.5357628019824301E-2</v>
      </c>
      <c r="H12" s="17">
        <v>4.0990052738157999E-2</v>
      </c>
      <c r="I12" s="17">
        <v>2.80689782985271E-2</v>
      </c>
      <c r="J12" s="17">
        <v>3.63680336138541E-2</v>
      </c>
      <c r="K12" s="17">
        <v>3.8414288385694301E-2</v>
      </c>
      <c r="L12" s="17">
        <v>2.7506033593943501E-2</v>
      </c>
      <c r="M12" s="17"/>
      <c r="N12" s="17">
        <v>3.0748155356177399E-2</v>
      </c>
      <c r="O12" s="17">
        <v>5.3833383742931402E-2</v>
      </c>
      <c r="P12" s="17">
        <v>3.2770195409413901E-2</v>
      </c>
      <c r="Q12" s="17">
        <v>2.39244658199016E-2</v>
      </c>
      <c r="R12" s="17">
        <v>0</v>
      </c>
    </row>
    <row r="13" spans="2:18" x14ac:dyDescent="0.3">
      <c r="B13" s="18" t="s">
        <v>376</v>
      </c>
      <c r="C13" s="17">
        <v>8.5324798421941399E-3</v>
      </c>
      <c r="D13" s="17">
        <v>8.4646084178395496E-3</v>
      </c>
      <c r="E13" s="17">
        <v>8.5988207733678993E-3</v>
      </c>
      <c r="F13" s="17"/>
      <c r="G13" s="17">
        <v>1.00211717826029E-2</v>
      </c>
      <c r="H13" s="17">
        <v>6.2122617731937401E-3</v>
      </c>
      <c r="I13" s="17">
        <v>1.26919142613298E-2</v>
      </c>
      <c r="J13" s="17">
        <v>5.6840604415375603E-3</v>
      </c>
      <c r="K13" s="17">
        <v>1.07203735277008E-2</v>
      </c>
      <c r="L13" s="17">
        <v>6.9058444778227297E-3</v>
      </c>
      <c r="M13" s="17"/>
      <c r="N13" s="17">
        <v>2.3642998831213402E-3</v>
      </c>
      <c r="O13" s="17">
        <v>8.4011228776691097E-3</v>
      </c>
      <c r="P13" s="17">
        <v>1.1082318609313999E-2</v>
      </c>
      <c r="Q13" s="17">
        <v>4.0070723613399003E-3</v>
      </c>
      <c r="R13" s="17">
        <v>3.38278641585315E-2</v>
      </c>
    </row>
    <row r="14" spans="2:18" x14ac:dyDescent="0.3">
      <c r="B14" s="18" t="s">
        <v>73</v>
      </c>
      <c r="C14" s="17">
        <v>3.9918275163686401E-2</v>
      </c>
      <c r="D14" s="17">
        <v>3.4452350525885002E-2</v>
      </c>
      <c r="E14" s="17">
        <v>4.5260943799943401E-2</v>
      </c>
      <c r="F14" s="17"/>
      <c r="G14" s="17">
        <v>2.12510530838587E-2</v>
      </c>
      <c r="H14" s="17">
        <v>2.2985286891523099E-2</v>
      </c>
      <c r="I14" s="17">
        <v>3.4343786369422702E-2</v>
      </c>
      <c r="J14" s="17">
        <v>6.3222023298442398E-2</v>
      </c>
      <c r="K14" s="17">
        <v>4.9734159940844902E-2</v>
      </c>
      <c r="L14" s="17">
        <v>4.4974740861282801E-2</v>
      </c>
      <c r="M14" s="17"/>
      <c r="N14" s="17">
        <v>4.8710080156190397E-2</v>
      </c>
      <c r="O14" s="17">
        <v>5.5544246646838498E-2</v>
      </c>
      <c r="P14" s="17">
        <v>3.1623883932800301E-2</v>
      </c>
      <c r="Q14" s="17">
        <v>1.63480783366186E-2</v>
      </c>
      <c r="R14" s="17">
        <v>2.9934737369577798E-2</v>
      </c>
    </row>
    <row r="15" spans="2:18" x14ac:dyDescent="0.3">
      <c r="B15" s="18" t="s">
        <v>377</v>
      </c>
      <c r="C15" s="21">
        <v>0.72888580511948098</v>
      </c>
      <c r="D15" s="21">
        <v>0.73827230856291404</v>
      </c>
      <c r="E15" s="21">
        <v>0.71971096629998399</v>
      </c>
      <c r="F15" s="21"/>
      <c r="G15" s="21">
        <v>0.70379313560480095</v>
      </c>
      <c r="H15" s="21">
        <v>0.79453533851348401</v>
      </c>
      <c r="I15" s="21">
        <v>0.74670442993688801</v>
      </c>
      <c r="J15" s="21">
        <v>0.73681762946484897</v>
      </c>
      <c r="K15" s="21">
        <v>0.70479383480205604</v>
      </c>
      <c r="L15" s="21">
        <v>0.68728257078212396</v>
      </c>
      <c r="M15" s="21"/>
      <c r="N15" s="21">
        <v>0.69135124142304405</v>
      </c>
      <c r="O15" s="21">
        <v>0.68400095843019804</v>
      </c>
      <c r="P15" s="21">
        <v>0.78397195968462097</v>
      </c>
      <c r="Q15" s="21">
        <v>0.80595064187786003</v>
      </c>
      <c r="R15" s="21">
        <v>0.79574875159314296</v>
      </c>
    </row>
    <row r="16" spans="2:18" x14ac:dyDescent="0.3">
      <c r="B16" s="18" t="s">
        <v>378</v>
      </c>
      <c r="C16" s="21">
        <v>4.53376252151503E-2</v>
      </c>
      <c r="D16" s="21">
        <v>4.9296079371234203E-2</v>
      </c>
      <c r="E16" s="21">
        <v>4.1468433766459201E-2</v>
      </c>
      <c r="F16" s="21"/>
      <c r="G16" s="21">
        <v>6.5378799802427195E-2</v>
      </c>
      <c r="H16" s="21">
        <v>4.7202314511351699E-2</v>
      </c>
      <c r="I16" s="21">
        <v>4.0760892559856897E-2</v>
      </c>
      <c r="J16" s="21">
        <v>4.2052094055391703E-2</v>
      </c>
      <c r="K16" s="21">
        <v>4.9134661913395099E-2</v>
      </c>
      <c r="L16" s="21">
        <v>3.4411878071766197E-2</v>
      </c>
      <c r="M16" s="21"/>
      <c r="N16" s="21">
        <v>3.3112455239298802E-2</v>
      </c>
      <c r="O16" s="21">
        <v>6.2234506620600601E-2</v>
      </c>
      <c r="P16" s="21">
        <v>4.3852514018727903E-2</v>
      </c>
      <c r="Q16" s="21">
        <v>2.79315381812415E-2</v>
      </c>
      <c r="R16" s="21">
        <v>3.38278641585315E-2</v>
      </c>
    </row>
    <row r="17" spans="2:18" hidden="1" x14ac:dyDescent="0.3">
      <c r="B17" s="18" t="s">
        <v>345</v>
      </c>
      <c r="C17" s="22">
        <v>0.68354817990433103</v>
      </c>
      <c r="D17" s="22">
        <v>0.68897622919168</v>
      </c>
      <c r="E17" s="22">
        <v>0.67824253253352496</v>
      </c>
      <c r="F17" s="22"/>
      <c r="G17" s="22">
        <v>0.63841433580237394</v>
      </c>
      <c r="H17" s="22">
        <v>0.74733302400213297</v>
      </c>
      <c r="I17" s="22">
        <v>0.70594353737703097</v>
      </c>
      <c r="J17" s="22">
        <v>0.69476553540945696</v>
      </c>
      <c r="K17" s="22">
        <v>0.65565917288866105</v>
      </c>
      <c r="L17" s="22">
        <v>0.65287069271035802</v>
      </c>
      <c r="M17" s="22"/>
      <c r="N17" s="22">
        <v>0.65823878618374598</v>
      </c>
      <c r="O17" s="22">
        <v>0.621766451809597</v>
      </c>
      <c r="P17" s="22">
        <v>0.74011944566589305</v>
      </c>
      <c r="Q17" s="22">
        <v>0.77801910369661798</v>
      </c>
      <c r="R17" s="22">
        <v>0.76192088743461095</v>
      </c>
    </row>
    <row r="18" spans="2:18" x14ac:dyDescent="0.3">
      <c r="B18" s="16"/>
    </row>
    <row r="19" spans="2:18" x14ac:dyDescent="0.3">
      <c r="B19" t="s">
        <v>50</v>
      </c>
    </row>
    <row r="20" spans="2:18" x14ac:dyDescent="0.3">
      <c r="B20" t="s">
        <v>51</v>
      </c>
    </row>
    <row r="22" spans="2:18" x14ac:dyDescent="0.3">
      <c r="B22"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R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382</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372</v>
      </c>
      <c r="C9" s="17">
        <v>0.26543926986274802</v>
      </c>
      <c r="D9" s="17">
        <v>0.26642748649843101</v>
      </c>
      <c r="E9" s="17">
        <v>0.264473337403896</v>
      </c>
      <c r="F9" s="17"/>
      <c r="G9" s="17">
        <v>0.20562111466664901</v>
      </c>
      <c r="H9" s="17">
        <v>0.329012194652469</v>
      </c>
      <c r="I9" s="17">
        <v>0.293289459264851</v>
      </c>
      <c r="J9" s="17">
        <v>0.25879756840621498</v>
      </c>
      <c r="K9" s="17">
        <v>0.29792953265268202</v>
      </c>
      <c r="L9" s="17">
        <v>0.21417416783654</v>
      </c>
      <c r="M9" s="17"/>
      <c r="N9" s="17">
        <v>0.248648876348188</v>
      </c>
      <c r="O9" s="17">
        <v>0.22590242183397699</v>
      </c>
      <c r="P9" s="17">
        <v>0.27802392033148099</v>
      </c>
      <c r="Q9" s="17">
        <v>0.360420337483221</v>
      </c>
      <c r="R9" s="17">
        <v>0.22981382384305199</v>
      </c>
    </row>
    <row r="10" spans="2:18" x14ac:dyDescent="0.3">
      <c r="B10" s="18" t="s">
        <v>373</v>
      </c>
      <c r="C10" s="17">
        <v>0.46678230119844999</v>
      </c>
      <c r="D10" s="17">
        <v>0.44185080889974199</v>
      </c>
      <c r="E10" s="17">
        <v>0.49115159107819001</v>
      </c>
      <c r="F10" s="17"/>
      <c r="G10" s="17">
        <v>0.45458428715154398</v>
      </c>
      <c r="H10" s="17">
        <v>0.43141453413474201</v>
      </c>
      <c r="I10" s="17">
        <v>0.48331284877270397</v>
      </c>
      <c r="J10" s="17">
        <v>0.50433674117489902</v>
      </c>
      <c r="K10" s="17">
        <v>0.44838196364036897</v>
      </c>
      <c r="L10" s="17">
        <v>0.47194042381839901</v>
      </c>
      <c r="M10" s="17"/>
      <c r="N10" s="17">
        <v>0.47058903027454901</v>
      </c>
      <c r="O10" s="17">
        <v>0.47707004223478</v>
      </c>
      <c r="P10" s="17">
        <v>0.49492135878648102</v>
      </c>
      <c r="Q10" s="17">
        <v>0.43239782963990903</v>
      </c>
      <c r="R10" s="17">
        <v>0.52792095656230298</v>
      </c>
    </row>
    <row r="11" spans="2:18" x14ac:dyDescent="0.3">
      <c r="B11" s="18" t="s">
        <v>374</v>
      </c>
      <c r="C11" s="17">
        <v>0.191705596149952</v>
      </c>
      <c r="D11" s="17">
        <v>0.209490346823929</v>
      </c>
      <c r="E11" s="17">
        <v>0.174321889654553</v>
      </c>
      <c r="F11" s="17"/>
      <c r="G11" s="17">
        <v>0.21500002315198799</v>
      </c>
      <c r="H11" s="17">
        <v>0.18000310166364999</v>
      </c>
      <c r="I11" s="17">
        <v>0.17091966269478601</v>
      </c>
      <c r="J11" s="17">
        <v>0.165429952217029</v>
      </c>
      <c r="K11" s="17">
        <v>0.179062258894189</v>
      </c>
      <c r="L11" s="17">
        <v>0.23266217504620601</v>
      </c>
      <c r="M11" s="17"/>
      <c r="N11" s="17">
        <v>0.21408666762900899</v>
      </c>
      <c r="O11" s="17">
        <v>0.20401387812011901</v>
      </c>
      <c r="P11" s="17">
        <v>0.158986085231591</v>
      </c>
      <c r="Q11" s="17">
        <v>0.159883631584884</v>
      </c>
      <c r="R11" s="17">
        <v>0.15141980696805901</v>
      </c>
    </row>
    <row r="12" spans="2:18" x14ac:dyDescent="0.3">
      <c r="B12" s="18" t="s">
        <v>375</v>
      </c>
      <c r="C12" s="17">
        <v>3.4873551232896802E-2</v>
      </c>
      <c r="D12" s="17">
        <v>3.9262585717841497E-2</v>
      </c>
      <c r="E12" s="17">
        <v>3.05834889945714E-2</v>
      </c>
      <c r="F12" s="17"/>
      <c r="G12" s="17">
        <v>9.3802364816337802E-2</v>
      </c>
      <c r="H12" s="17">
        <v>3.8836305941038998E-2</v>
      </c>
      <c r="I12" s="17">
        <v>1.7654674594907101E-2</v>
      </c>
      <c r="J12" s="17">
        <v>2.04249003973083E-2</v>
      </c>
      <c r="K12" s="17">
        <v>1.8070359274531801E-2</v>
      </c>
      <c r="L12" s="17">
        <v>2.9757251103481399E-2</v>
      </c>
      <c r="M12" s="17"/>
      <c r="N12" s="17">
        <v>3.2050952239231802E-2</v>
      </c>
      <c r="O12" s="17">
        <v>4.8376219657759102E-2</v>
      </c>
      <c r="P12" s="17">
        <v>2.6887683469335202E-2</v>
      </c>
      <c r="Q12" s="17">
        <v>3.1161664543848801E-2</v>
      </c>
      <c r="R12" s="17">
        <v>3.38278641585315E-2</v>
      </c>
    </row>
    <row r="13" spans="2:18" x14ac:dyDescent="0.3">
      <c r="B13" s="18" t="s">
        <v>376</v>
      </c>
      <c r="C13" s="17">
        <v>7.0232485814315602E-3</v>
      </c>
      <c r="D13" s="17">
        <v>9.1826341206861506E-3</v>
      </c>
      <c r="E13" s="17">
        <v>4.9125569494293002E-3</v>
      </c>
      <c r="F13" s="17"/>
      <c r="G13" s="17">
        <v>6.9033856695320996E-3</v>
      </c>
      <c r="H13" s="17">
        <v>3.20807225708662E-3</v>
      </c>
      <c r="I13" s="17">
        <v>6.5901330078722096E-3</v>
      </c>
      <c r="J13" s="17">
        <v>2.7506441052203199E-3</v>
      </c>
      <c r="K13" s="17">
        <v>1.4241767289117699E-2</v>
      </c>
      <c r="L13" s="17">
        <v>9.1911423791476796E-3</v>
      </c>
      <c r="M13" s="17"/>
      <c r="N13" s="17">
        <v>4.5188180587842196E-3</v>
      </c>
      <c r="O13" s="17">
        <v>4.1286162556856401E-3</v>
      </c>
      <c r="P13" s="17">
        <v>9.7198743871886994E-3</v>
      </c>
      <c r="Q13" s="17">
        <v>4.0070723613399003E-3</v>
      </c>
      <c r="R13" s="17">
        <v>0</v>
      </c>
    </row>
    <row r="14" spans="2:18" x14ac:dyDescent="0.3">
      <c r="B14" s="18" t="s">
        <v>73</v>
      </c>
      <c r="C14" s="17">
        <v>3.41760329745215E-2</v>
      </c>
      <c r="D14" s="17">
        <v>3.3786137939369798E-2</v>
      </c>
      <c r="E14" s="17">
        <v>3.4557135919361201E-2</v>
      </c>
      <c r="F14" s="17"/>
      <c r="G14" s="17">
        <v>2.4088824543949099E-2</v>
      </c>
      <c r="H14" s="17">
        <v>1.7525791351013599E-2</v>
      </c>
      <c r="I14" s="17">
        <v>2.8233221664880001E-2</v>
      </c>
      <c r="J14" s="17">
        <v>4.8260193699327998E-2</v>
      </c>
      <c r="K14" s="17">
        <v>4.2314118249110098E-2</v>
      </c>
      <c r="L14" s="17">
        <v>4.2274839816226102E-2</v>
      </c>
      <c r="M14" s="17"/>
      <c r="N14" s="17">
        <v>3.01056554502372E-2</v>
      </c>
      <c r="O14" s="17">
        <v>4.0508821897679202E-2</v>
      </c>
      <c r="P14" s="17">
        <v>3.1461077793923702E-2</v>
      </c>
      <c r="Q14" s="17">
        <v>1.2129464386797999E-2</v>
      </c>
      <c r="R14" s="17">
        <v>5.7017548468054298E-2</v>
      </c>
    </row>
    <row r="15" spans="2:18" x14ac:dyDescent="0.3">
      <c r="B15" s="18" t="s">
        <v>377</v>
      </c>
      <c r="C15" s="21">
        <v>0.73222157106119801</v>
      </c>
      <c r="D15" s="21">
        <v>0.708278295398173</v>
      </c>
      <c r="E15" s="21">
        <v>0.75562492848208496</v>
      </c>
      <c r="F15" s="21"/>
      <c r="G15" s="21">
        <v>0.66020540181819298</v>
      </c>
      <c r="H15" s="21">
        <v>0.76042672878721096</v>
      </c>
      <c r="I15" s="21">
        <v>0.77660230803755503</v>
      </c>
      <c r="J15" s="21">
        <v>0.76313430958111395</v>
      </c>
      <c r="K15" s="21">
        <v>0.74631149629305105</v>
      </c>
      <c r="L15" s="21">
        <v>0.68611459165493904</v>
      </c>
      <c r="M15" s="21"/>
      <c r="N15" s="21">
        <v>0.71923790662273801</v>
      </c>
      <c r="O15" s="21">
        <v>0.70297246406875702</v>
      </c>
      <c r="P15" s="21">
        <v>0.77294527911796096</v>
      </c>
      <c r="Q15" s="21">
        <v>0.79281816712313002</v>
      </c>
      <c r="R15" s="21">
        <v>0.75773478040535502</v>
      </c>
    </row>
    <row r="16" spans="2:18" x14ac:dyDescent="0.3">
      <c r="B16" s="18" t="s">
        <v>378</v>
      </c>
      <c r="C16" s="21">
        <v>4.1896799814328402E-2</v>
      </c>
      <c r="D16" s="21">
        <v>4.8445219838527599E-2</v>
      </c>
      <c r="E16" s="21">
        <v>3.5496045944000701E-2</v>
      </c>
      <c r="F16" s="21"/>
      <c r="G16" s="21">
        <v>0.10070575048586999</v>
      </c>
      <c r="H16" s="21">
        <v>4.20443781981256E-2</v>
      </c>
      <c r="I16" s="21">
        <v>2.4244807602779399E-2</v>
      </c>
      <c r="J16" s="21">
        <v>2.3175544502528601E-2</v>
      </c>
      <c r="K16" s="21">
        <v>3.2312126563649603E-2</v>
      </c>
      <c r="L16" s="21">
        <v>3.8948393482629101E-2</v>
      </c>
      <c r="M16" s="21"/>
      <c r="N16" s="21">
        <v>3.6569770298016002E-2</v>
      </c>
      <c r="O16" s="21">
        <v>5.2504835913444799E-2</v>
      </c>
      <c r="P16" s="21">
        <v>3.6607557856523899E-2</v>
      </c>
      <c r="Q16" s="21">
        <v>3.5168736905188701E-2</v>
      </c>
      <c r="R16" s="21">
        <v>3.38278641585315E-2</v>
      </c>
    </row>
    <row r="17" spans="2:18" hidden="1" x14ac:dyDescent="0.3">
      <c r="B17" s="18" t="s">
        <v>345</v>
      </c>
      <c r="C17" s="22">
        <v>0.69032477124686997</v>
      </c>
      <c r="D17" s="22">
        <v>0.65983307555964499</v>
      </c>
      <c r="E17" s="22">
        <v>0.72012888253808405</v>
      </c>
      <c r="F17" s="22"/>
      <c r="G17" s="22">
        <v>0.55949965133232304</v>
      </c>
      <c r="H17" s="22">
        <v>0.71838235058908495</v>
      </c>
      <c r="I17" s="22">
        <v>0.75235750043477501</v>
      </c>
      <c r="J17" s="22">
        <v>0.73995876507858604</v>
      </c>
      <c r="K17" s="22">
        <v>0.71399936972940203</v>
      </c>
      <c r="L17" s="22">
        <v>0.64716619817230903</v>
      </c>
      <c r="M17" s="22"/>
      <c r="N17" s="22">
        <v>0.68266813632472201</v>
      </c>
      <c r="O17" s="22">
        <v>0.65046762815531201</v>
      </c>
      <c r="P17" s="22">
        <v>0.73633772126143704</v>
      </c>
      <c r="Q17" s="22">
        <v>0.75764943021794096</v>
      </c>
      <c r="R17" s="22">
        <v>0.72390691624682402</v>
      </c>
    </row>
    <row r="18" spans="2:18" x14ac:dyDescent="0.3">
      <c r="B18" s="16"/>
    </row>
    <row r="19" spans="2:18" x14ac:dyDescent="0.3">
      <c r="B19" t="s">
        <v>50</v>
      </c>
    </row>
    <row r="20" spans="2:18" x14ac:dyDescent="0.3">
      <c r="B20" t="s">
        <v>51</v>
      </c>
    </row>
    <row r="22" spans="2:18" x14ac:dyDescent="0.3">
      <c r="B22"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R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383</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372</v>
      </c>
      <c r="C9" s="17">
        <v>0.27561520770209502</v>
      </c>
      <c r="D9" s="17">
        <v>0.26818426442599702</v>
      </c>
      <c r="E9" s="17">
        <v>0.28287858402171001</v>
      </c>
      <c r="F9" s="17"/>
      <c r="G9" s="17">
        <v>0.21579821495773299</v>
      </c>
      <c r="H9" s="17">
        <v>0.27688233749875701</v>
      </c>
      <c r="I9" s="17">
        <v>0.30565710361526299</v>
      </c>
      <c r="J9" s="17">
        <v>0.28331126995195299</v>
      </c>
      <c r="K9" s="17">
        <v>0.28859569536989699</v>
      </c>
      <c r="L9" s="17">
        <v>0.27471166396549901</v>
      </c>
      <c r="M9" s="17"/>
      <c r="N9" s="17">
        <v>0.27351919663108798</v>
      </c>
      <c r="O9" s="17">
        <v>0.249386027623788</v>
      </c>
      <c r="P9" s="17">
        <v>0.30103957860252001</v>
      </c>
      <c r="Q9" s="17">
        <v>0.27858345284602898</v>
      </c>
      <c r="R9" s="17">
        <v>0.25861159948975498</v>
      </c>
    </row>
    <row r="10" spans="2:18" x14ac:dyDescent="0.3">
      <c r="B10" s="18" t="s">
        <v>373</v>
      </c>
      <c r="C10" s="17">
        <v>0.483962304334011</v>
      </c>
      <c r="D10" s="17">
        <v>0.49588152515641298</v>
      </c>
      <c r="E10" s="17">
        <v>0.47231186063486802</v>
      </c>
      <c r="F10" s="17"/>
      <c r="G10" s="17">
        <v>0.44151936888829502</v>
      </c>
      <c r="H10" s="17">
        <v>0.47259573625635798</v>
      </c>
      <c r="I10" s="17">
        <v>0.46344674679256798</v>
      </c>
      <c r="J10" s="17">
        <v>0.52772111555550005</v>
      </c>
      <c r="K10" s="17">
        <v>0.48082231892295102</v>
      </c>
      <c r="L10" s="17">
        <v>0.50439329055106397</v>
      </c>
      <c r="M10" s="17"/>
      <c r="N10" s="17">
        <v>0.52190122467845401</v>
      </c>
      <c r="O10" s="17">
        <v>0.46441784584578299</v>
      </c>
      <c r="P10" s="17">
        <v>0.48035405462960801</v>
      </c>
      <c r="Q10" s="17">
        <v>0.494496750507397</v>
      </c>
      <c r="R10" s="17">
        <v>0.480893346125147</v>
      </c>
    </row>
    <row r="11" spans="2:18" x14ac:dyDescent="0.3">
      <c r="B11" s="18" t="s">
        <v>374</v>
      </c>
      <c r="C11" s="17">
        <v>0.14579332316951901</v>
      </c>
      <c r="D11" s="17">
        <v>0.14449955710215401</v>
      </c>
      <c r="E11" s="17">
        <v>0.14705791495385601</v>
      </c>
      <c r="F11" s="17"/>
      <c r="G11" s="17">
        <v>0.20739044995070299</v>
      </c>
      <c r="H11" s="17">
        <v>0.168956794219255</v>
      </c>
      <c r="I11" s="17">
        <v>0.12743178935952901</v>
      </c>
      <c r="J11" s="17">
        <v>0.11534389832476</v>
      </c>
      <c r="K11" s="17">
        <v>0.122503683583964</v>
      </c>
      <c r="L11" s="17">
        <v>0.14162419526310099</v>
      </c>
      <c r="M11" s="17"/>
      <c r="N11" s="17">
        <v>0.137418209980529</v>
      </c>
      <c r="O11" s="17">
        <v>0.162465969082603</v>
      </c>
      <c r="P11" s="17">
        <v>0.13219274514309401</v>
      </c>
      <c r="Q11" s="17">
        <v>0.12631323725537899</v>
      </c>
      <c r="R11" s="17">
        <v>0.10708817303519599</v>
      </c>
    </row>
    <row r="12" spans="2:18" x14ac:dyDescent="0.3">
      <c r="B12" s="18" t="s">
        <v>375</v>
      </c>
      <c r="C12" s="17">
        <v>3.8272452687034303E-2</v>
      </c>
      <c r="D12" s="17">
        <v>3.75830083610963E-2</v>
      </c>
      <c r="E12" s="17">
        <v>3.8946350118982002E-2</v>
      </c>
      <c r="F12" s="17"/>
      <c r="G12" s="17">
        <v>9.0649706162187704E-2</v>
      </c>
      <c r="H12" s="17">
        <v>3.5968695447225703E-2</v>
      </c>
      <c r="I12" s="17">
        <v>3.9153881834456603E-2</v>
      </c>
      <c r="J12" s="17">
        <v>2.76845603839946E-2</v>
      </c>
      <c r="K12" s="17">
        <v>1.7042723788331899E-2</v>
      </c>
      <c r="L12" s="17">
        <v>2.7698390869320699E-2</v>
      </c>
      <c r="M12" s="17"/>
      <c r="N12" s="17">
        <v>1.11178394839719E-2</v>
      </c>
      <c r="O12" s="17">
        <v>5.2003360491343499E-2</v>
      </c>
      <c r="P12" s="17">
        <v>3.79817649347024E-2</v>
      </c>
      <c r="Q12" s="17">
        <v>6.06440860185977E-2</v>
      </c>
      <c r="R12" s="17">
        <v>2.70828110984765E-2</v>
      </c>
    </row>
    <row r="13" spans="2:18" x14ac:dyDescent="0.3">
      <c r="B13" s="18" t="s">
        <v>376</v>
      </c>
      <c r="C13" s="17">
        <v>1.4612841549661901E-2</v>
      </c>
      <c r="D13" s="17">
        <v>1.57947703632807E-2</v>
      </c>
      <c r="E13" s="17">
        <v>1.34575651012567E-2</v>
      </c>
      <c r="F13" s="17"/>
      <c r="G13" s="17">
        <v>1.6824864198078299E-2</v>
      </c>
      <c r="H13" s="17">
        <v>1.5694689245830399E-2</v>
      </c>
      <c r="I13" s="17">
        <v>2.1809624200292799E-2</v>
      </c>
      <c r="J13" s="17">
        <v>8.3701322970999893E-3</v>
      </c>
      <c r="K13" s="17">
        <v>2.4772058110004901E-2</v>
      </c>
      <c r="L13" s="17">
        <v>4.6762084413482603E-3</v>
      </c>
      <c r="M13" s="17"/>
      <c r="N13" s="17">
        <v>1.1296419666204699E-2</v>
      </c>
      <c r="O13" s="17">
        <v>1.9255227427492399E-2</v>
      </c>
      <c r="P13" s="17">
        <v>1.1142614347798599E-2</v>
      </c>
      <c r="Q13" s="17">
        <v>1.1864393877082199E-2</v>
      </c>
      <c r="R13" s="17">
        <v>6.8074472268391195E-2</v>
      </c>
    </row>
    <row r="14" spans="2:18" x14ac:dyDescent="0.3">
      <c r="B14" s="18" t="s">
        <v>73</v>
      </c>
      <c r="C14" s="17">
        <v>4.1743870557678697E-2</v>
      </c>
      <c r="D14" s="17">
        <v>3.8056874591058998E-2</v>
      </c>
      <c r="E14" s="17">
        <v>4.5347725169327502E-2</v>
      </c>
      <c r="F14" s="17"/>
      <c r="G14" s="17">
        <v>2.78173958430026E-2</v>
      </c>
      <c r="H14" s="17">
        <v>2.9901747332573801E-2</v>
      </c>
      <c r="I14" s="17">
        <v>4.2500854197890597E-2</v>
      </c>
      <c r="J14" s="17">
        <v>3.7569023486692901E-2</v>
      </c>
      <c r="K14" s="17">
        <v>6.6263520224851102E-2</v>
      </c>
      <c r="L14" s="17">
        <v>4.68962509096673E-2</v>
      </c>
      <c r="M14" s="17"/>
      <c r="N14" s="17">
        <v>4.4747109559751801E-2</v>
      </c>
      <c r="O14" s="17">
        <v>5.2471569528990999E-2</v>
      </c>
      <c r="P14" s="17">
        <v>3.7289242342277401E-2</v>
      </c>
      <c r="Q14" s="17">
        <v>2.8098079495514999E-2</v>
      </c>
      <c r="R14" s="17">
        <v>5.8249597983034002E-2</v>
      </c>
    </row>
    <row r="15" spans="2:18" x14ac:dyDescent="0.3">
      <c r="B15" s="18" t="s">
        <v>377</v>
      </c>
      <c r="C15" s="21">
        <v>0.75957751203610602</v>
      </c>
      <c r="D15" s="21">
        <v>0.76406578958241</v>
      </c>
      <c r="E15" s="21">
        <v>0.75519044465657803</v>
      </c>
      <c r="F15" s="21"/>
      <c r="G15" s="21">
        <v>0.65731758384602801</v>
      </c>
      <c r="H15" s="21">
        <v>0.74947807375511499</v>
      </c>
      <c r="I15" s="21">
        <v>0.76910385040783102</v>
      </c>
      <c r="J15" s="21">
        <v>0.81103238550745305</v>
      </c>
      <c r="K15" s="21">
        <v>0.76941801429284795</v>
      </c>
      <c r="L15" s="21">
        <v>0.77910495451656303</v>
      </c>
      <c r="M15" s="21"/>
      <c r="N15" s="21">
        <v>0.79542042130954205</v>
      </c>
      <c r="O15" s="21">
        <v>0.71380387346957097</v>
      </c>
      <c r="P15" s="21">
        <v>0.78139363323212796</v>
      </c>
      <c r="Q15" s="21">
        <v>0.77308020335342598</v>
      </c>
      <c r="R15" s="21">
        <v>0.73950494561490199</v>
      </c>
    </row>
    <row r="16" spans="2:18" x14ac:dyDescent="0.3">
      <c r="B16" s="18" t="s">
        <v>378</v>
      </c>
      <c r="C16" s="21">
        <v>5.2885294236696197E-2</v>
      </c>
      <c r="D16" s="21">
        <v>5.3377778724376997E-2</v>
      </c>
      <c r="E16" s="21">
        <v>5.2403915220238698E-2</v>
      </c>
      <c r="F16" s="21"/>
      <c r="G16" s="21">
        <v>0.107474570360266</v>
      </c>
      <c r="H16" s="21">
        <v>5.1663384693056098E-2</v>
      </c>
      <c r="I16" s="21">
        <v>6.0963506034749398E-2</v>
      </c>
      <c r="J16" s="21">
        <v>3.6054692681094597E-2</v>
      </c>
      <c r="K16" s="21">
        <v>4.1814781898336803E-2</v>
      </c>
      <c r="L16" s="21">
        <v>3.2374599310668897E-2</v>
      </c>
      <c r="M16" s="21"/>
      <c r="N16" s="21">
        <v>2.2414259150176499E-2</v>
      </c>
      <c r="O16" s="21">
        <v>7.1258587918835894E-2</v>
      </c>
      <c r="P16" s="21">
        <v>4.9124379282500998E-2</v>
      </c>
      <c r="Q16" s="21">
        <v>7.2508479895679906E-2</v>
      </c>
      <c r="R16" s="21">
        <v>9.5157283366867698E-2</v>
      </c>
    </row>
    <row r="17" spans="2:18" hidden="1" x14ac:dyDescent="0.3">
      <c r="B17" s="18" t="s">
        <v>345</v>
      </c>
      <c r="C17" s="22">
        <v>0.70669221779941005</v>
      </c>
      <c r="D17" s="22">
        <v>0.71068801085803301</v>
      </c>
      <c r="E17" s="22">
        <v>0.70278652943634001</v>
      </c>
      <c r="F17" s="22"/>
      <c r="G17" s="22">
        <v>0.54984301348576203</v>
      </c>
      <c r="H17" s="22">
        <v>0.69781468906205901</v>
      </c>
      <c r="I17" s="22">
        <v>0.70814034437308204</v>
      </c>
      <c r="J17" s="22">
        <v>0.77497769282635798</v>
      </c>
      <c r="K17" s="22">
        <v>0.72760323239451197</v>
      </c>
      <c r="L17" s="22">
        <v>0.74673035520589404</v>
      </c>
      <c r="M17" s="22"/>
      <c r="N17" s="22">
        <v>0.77300616215936602</v>
      </c>
      <c r="O17" s="22">
        <v>0.64254528555073498</v>
      </c>
      <c r="P17" s="22">
        <v>0.73226925394962705</v>
      </c>
      <c r="Q17" s="22">
        <v>0.70057172345774599</v>
      </c>
      <c r="R17" s="22">
        <v>0.64434766224803397</v>
      </c>
    </row>
    <row r="18" spans="2:18" x14ac:dyDescent="0.3">
      <c r="B18" s="16"/>
    </row>
    <row r="19" spans="2:18" x14ac:dyDescent="0.3">
      <c r="B19" t="s">
        <v>50</v>
      </c>
    </row>
    <row r="20" spans="2:18" x14ac:dyDescent="0.3">
      <c r="B20" t="s">
        <v>51</v>
      </c>
    </row>
    <row r="22" spans="2:18" x14ac:dyDescent="0.3">
      <c r="B22"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R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384</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372</v>
      </c>
      <c r="C9" s="17">
        <v>0.26198387022046499</v>
      </c>
      <c r="D9" s="17">
        <v>0.26517526707477002</v>
      </c>
      <c r="E9" s="17">
        <v>0.25886443901546302</v>
      </c>
      <c r="F9" s="17"/>
      <c r="G9" s="17">
        <v>0.21340867384682899</v>
      </c>
      <c r="H9" s="17">
        <v>0.28214259422773602</v>
      </c>
      <c r="I9" s="17">
        <v>0.297057203957451</v>
      </c>
      <c r="J9" s="17">
        <v>0.25458235222214698</v>
      </c>
      <c r="K9" s="17">
        <v>0.26469041213593297</v>
      </c>
      <c r="L9" s="17">
        <v>0.25339735646239397</v>
      </c>
      <c r="M9" s="17"/>
      <c r="N9" s="17">
        <v>0.25327096100820701</v>
      </c>
      <c r="O9" s="17">
        <v>0.243527806366408</v>
      </c>
      <c r="P9" s="17">
        <v>0.25231846846696299</v>
      </c>
      <c r="Q9" s="17">
        <v>0.33301146256445702</v>
      </c>
      <c r="R9" s="17">
        <v>0.29170454994595801</v>
      </c>
    </row>
    <row r="10" spans="2:18" x14ac:dyDescent="0.3">
      <c r="B10" s="18" t="s">
        <v>373</v>
      </c>
      <c r="C10" s="17">
        <v>0.49269329287876601</v>
      </c>
      <c r="D10" s="17">
        <v>0.49462601247258597</v>
      </c>
      <c r="E10" s="17">
        <v>0.49080415589997001</v>
      </c>
      <c r="F10" s="17"/>
      <c r="G10" s="17">
        <v>0.45827537176563399</v>
      </c>
      <c r="H10" s="17">
        <v>0.46898204713024</v>
      </c>
      <c r="I10" s="17">
        <v>0.48922169095010698</v>
      </c>
      <c r="J10" s="17">
        <v>0.53381567935532104</v>
      </c>
      <c r="K10" s="17">
        <v>0.463974291597472</v>
      </c>
      <c r="L10" s="17">
        <v>0.52335574810451402</v>
      </c>
      <c r="M10" s="17"/>
      <c r="N10" s="17">
        <v>0.50269166703232604</v>
      </c>
      <c r="O10" s="17">
        <v>0.47595879412370501</v>
      </c>
      <c r="P10" s="17">
        <v>0.51662836135748402</v>
      </c>
      <c r="Q10" s="17">
        <v>0.46825142582038698</v>
      </c>
      <c r="R10" s="17">
        <v>0.44422758266225199</v>
      </c>
    </row>
    <row r="11" spans="2:18" x14ac:dyDescent="0.3">
      <c r="B11" s="18" t="s">
        <v>374</v>
      </c>
      <c r="C11" s="17">
        <v>0.15180822294183399</v>
      </c>
      <c r="D11" s="17">
        <v>0.14884059035483899</v>
      </c>
      <c r="E11" s="17">
        <v>0.15470893573923</v>
      </c>
      <c r="F11" s="17"/>
      <c r="G11" s="17">
        <v>0.17594587260557501</v>
      </c>
      <c r="H11" s="17">
        <v>0.16172427004106599</v>
      </c>
      <c r="I11" s="17">
        <v>0.13478304292943699</v>
      </c>
      <c r="J11" s="17">
        <v>0.117317747611762</v>
      </c>
      <c r="K11" s="17">
        <v>0.19376462224218399</v>
      </c>
      <c r="L11" s="17">
        <v>0.14153355699939299</v>
      </c>
      <c r="M11" s="17"/>
      <c r="N11" s="17">
        <v>0.149552680335097</v>
      </c>
      <c r="O11" s="17">
        <v>0.16119030012632099</v>
      </c>
      <c r="P11" s="17">
        <v>0.15020629053732801</v>
      </c>
      <c r="Q11" s="17">
        <v>0.133953566333674</v>
      </c>
      <c r="R11" s="17">
        <v>8.7254203536870897E-2</v>
      </c>
    </row>
    <row r="12" spans="2:18" x14ac:dyDescent="0.3">
      <c r="B12" s="18" t="s">
        <v>375</v>
      </c>
      <c r="C12" s="17">
        <v>4.430164133845E-2</v>
      </c>
      <c r="D12" s="17">
        <v>4.5242813516283599E-2</v>
      </c>
      <c r="E12" s="17">
        <v>4.3381692490078699E-2</v>
      </c>
      <c r="F12" s="17"/>
      <c r="G12" s="17">
        <v>0.110517138370913</v>
      </c>
      <c r="H12" s="17">
        <v>5.4093171848113603E-2</v>
      </c>
      <c r="I12" s="17">
        <v>4.1994689238474298E-2</v>
      </c>
      <c r="J12" s="17">
        <v>3.1316570953193602E-2</v>
      </c>
      <c r="K12" s="17">
        <v>2.0523736716368601E-2</v>
      </c>
      <c r="L12" s="17">
        <v>2.0989991003254101E-2</v>
      </c>
      <c r="M12" s="17"/>
      <c r="N12" s="17">
        <v>3.2234733929279301E-2</v>
      </c>
      <c r="O12" s="17">
        <v>7.4198174982621795E-2</v>
      </c>
      <c r="P12" s="17">
        <v>4.3875926290318099E-2</v>
      </c>
      <c r="Q12" s="17">
        <v>2.90385104662612E-2</v>
      </c>
      <c r="R12" s="17">
        <v>5.7517496067665402E-2</v>
      </c>
    </row>
    <row r="13" spans="2:18" x14ac:dyDescent="0.3">
      <c r="B13" s="18" t="s">
        <v>376</v>
      </c>
      <c r="C13" s="17">
        <v>1.35603475307059E-2</v>
      </c>
      <c r="D13" s="17">
        <v>1.5287327236933001E-2</v>
      </c>
      <c r="E13" s="17">
        <v>1.1872311027585901E-2</v>
      </c>
      <c r="F13" s="17"/>
      <c r="G13" s="17">
        <v>2.10542735067521E-2</v>
      </c>
      <c r="H13" s="17">
        <v>6.9204805464453401E-3</v>
      </c>
      <c r="I13" s="17">
        <v>1.51397759372227E-2</v>
      </c>
      <c r="J13" s="17">
        <v>1.44462889195677E-2</v>
      </c>
      <c r="K13" s="17">
        <v>1.76788831380001E-2</v>
      </c>
      <c r="L13" s="17">
        <v>9.2318648625521107E-3</v>
      </c>
      <c r="M13" s="17"/>
      <c r="N13" s="17">
        <v>1.16712741410041E-2</v>
      </c>
      <c r="O13" s="17">
        <v>1.10012882314698E-2</v>
      </c>
      <c r="P13" s="17">
        <v>7.3323217817496799E-3</v>
      </c>
      <c r="Q13" s="17">
        <v>2.3651649842989599E-2</v>
      </c>
      <c r="R13" s="17">
        <v>6.2278619319199403E-2</v>
      </c>
    </row>
    <row r="14" spans="2:18" x14ac:dyDescent="0.3">
      <c r="B14" s="18" t="s">
        <v>73</v>
      </c>
      <c r="C14" s="17">
        <v>3.5652625089780197E-2</v>
      </c>
      <c r="D14" s="17">
        <v>3.0827989344588701E-2</v>
      </c>
      <c r="E14" s="17">
        <v>4.0368465827673602E-2</v>
      </c>
      <c r="F14" s="17"/>
      <c r="G14" s="17">
        <v>2.07986699042969E-2</v>
      </c>
      <c r="H14" s="17">
        <v>2.6137436206398398E-2</v>
      </c>
      <c r="I14" s="17">
        <v>2.1803596987308799E-2</v>
      </c>
      <c r="J14" s="17">
        <v>4.85213609380091E-2</v>
      </c>
      <c r="K14" s="17">
        <v>3.9368054170042299E-2</v>
      </c>
      <c r="L14" s="17">
        <v>5.1491482567892703E-2</v>
      </c>
      <c r="M14" s="17"/>
      <c r="N14" s="17">
        <v>5.0578683554086699E-2</v>
      </c>
      <c r="O14" s="17">
        <v>3.4123636169475197E-2</v>
      </c>
      <c r="P14" s="17">
        <v>2.9638631566156998E-2</v>
      </c>
      <c r="Q14" s="17">
        <v>1.20933849722319E-2</v>
      </c>
      <c r="R14" s="17">
        <v>5.7017548468054298E-2</v>
      </c>
    </row>
    <row r="15" spans="2:18" x14ac:dyDescent="0.3">
      <c r="B15" s="18" t="s">
        <v>377</v>
      </c>
      <c r="C15" s="21">
        <v>0.75467716309923005</v>
      </c>
      <c r="D15" s="21">
        <v>0.75980127954735599</v>
      </c>
      <c r="E15" s="21">
        <v>0.74966859491543203</v>
      </c>
      <c r="F15" s="21"/>
      <c r="G15" s="21">
        <v>0.67168404561246298</v>
      </c>
      <c r="H15" s="21">
        <v>0.75112464135797696</v>
      </c>
      <c r="I15" s="21">
        <v>0.78627889490755798</v>
      </c>
      <c r="J15" s="21">
        <v>0.78839803157746802</v>
      </c>
      <c r="K15" s="21">
        <v>0.72866470373340497</v>
      </c>
      <c r="L15" s="21">
        <v>0.77675310456690805</v>
      </c>
      <c r="M15" s="21"/>
      <c r="N15" s="21">
        <v>0.75596262804053305</v>
      </c>
      <c r="O15" s="21">
        <v>0.71948660049011204</v>
      </c>
      <c r="P15" s="21">
        <v>0.76894682982444795</v>
      </c>
      <c r="Q15" s="21">
        <v>0.80126288838484305</v>
      </c>
      <c r="R15" s="21">
        <v>0.73593213260821</v>
      </c>
    </row>
    <row r="16" spans="2:18" x14ac:dyDescent="0.3">
      <c r="B16" s="18" t="s">
        <v>378</v>
      </c>
      <c r="C16" s="21">
        <v>5.7861988869155903E-2</v>
      </c>
      <c r="D16" s="21">
        <v>6.0530140753216603E-2</v>
      </c>
      <c r="E16" s="21">
        <v>5.5254003517664602E-2</v>
      </c>
      <c r="F16" s="21"/>
      <c r="G16" s="21">
        <v>0.131571411877665</v>
      </c>
      <c r="H16" s="21">
        <v>6.1013652394558998E-2</v>
      </c>
      <c r="I16" s="21">
        <v>5.7134465175696897E-2</v>
      </c>
      <c r="J16" s="21">
        <v>4.5762859872761401E-2</v>
      </c>
      <c r="K16" s="21">
        <v>3.8202619854368701E-2</v>
      </c>
      <c r="L16" s="21">
        <v>3.02218558658062E-2</v>
      </c>
      <c r="M16" s="21"/>
      <c r="N16" s="21">
        <v>4.39060080702834E-2</v>
      </c>
      <c r="O16" s="21">
        <v>8.5199463214091595E-2</v>
      </c>
      <c r="P16" s="21">
        <v>5.1208248072067801E-2</v>
      </c>
      <c r="Q16" s="21">
        <v>5.2690160309250701E-2</v>
      </c>
      <c r="R16" s="21">
        <v>0.11979611538686501</v>
      </c>
    </row>
    <row r="17" spans="2:18" hidden="1" x14ac:dyDescent="0.3">
      <c r="B17" s="18" t="s">
        <v>345</v>
      </c>
      <c r="C17" s="22">
        <v>0.696815174230075</v>
      </c>
      <c r="D17" s="22">
        <v>0.69927113879413905</v>
      </c>
      <c r="E17" s="22">
        <v>0.69441459139776796</v>
      </c>
      <c r="F17" s="22"/>
      <c r="G17" s="22">
        <v>0.54011263373479801</v>
      </c>
      <c r="H17" s="22">
        <v>0.69011098896341805</v>
      </c>
      <c r="I17" s="22">
        <v>0.729144429731861</v>
      </c>
      <c r="J17" s="22">
        <v>0.74263517170470605</v>
      </c>
      <c r="K17" s="22">
        <v>0.69046208387903696</v>
      </c>
      <c r="L17" s="22">
        <v>0.74653124870110199</v>
      </c>
      <c r="M17" s="22"/>
      <c r="N17" s="22">
        <v>0.71205661997024905</v>
      </c>
      <c r="O17" s="22">
        <v>0.63428713727602104</v>
      </c>
      <c r="P17" s="22">
        <v>0.71773858175238003</v>
      </c>
      <c r="Q17" s="22">
        <v>0.74857272807559205</v>
      </c>
      <c r="R17" s="22">
        <v>0.61613601722134503</v>
      </c>
    </row>
    <row r="18" spans="2:18" x14ac:dyDescent="0.3">
      <c r="B18" s="16"/>
    </row>
    <row r="19" spans="2:18" x14ac:dyDescent="0.3">
      <c r="B19" t="s">
        <v>50</v>
      </c>
    </row>
    <row r="20" spans="2:18" x14ac:dyDescent="0.3">
      <c r="B20" t="s">
        <v>51</v>
      </c>
    </row>
    <row r="22" spans="2:18" x14ac:dyDescent="0.3">
      <c r="B22"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R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386</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339</v>
      </c>
      <c r="C9" s="17">
        <v>0.50564883556234497</v>
      </c>
      <c r="D9" s="17">
        <v>0.47486118939279998</v>
      </c>
      <c r="E9" s="17">
        <v>0.53574222368493796</v>
      </c>
      <c r="F9" s="17"/>
      <c r="G9" s="17">
        <v>0.56311372931385195</v>
      </c>
      <c r="H9" s="17">
        <v>0.51042716425002599</v>
      </c>
      <c r="I9" s="17">
        <v>0.54473882013789199</v>
      </c>
      <c r="J9" s="17">
        <v>0.47794097124571799</v>
      </c>
      <c r="K9" s="17">
        <v>0.45903442826304502</v>
      </c>
      <c r="L9" s="17">
        <v>0.48590553593108499</v>
      </c>
      <c r="M9" s="17"/>
      <c r="N9" s="17">
        <v>0.41369379547333202</v>
      </c>
      <c r="O9" s="17">
        <v>0.47974625317777098</v>
      </c>
      <c r="P9" s="17">
        <v>0.58278422672165497</v>
      </c>
      <c r="Q9" s="17">
        <v>0.57338308715709196</v>
      </c>
      <c r="R9" s="17">
        <v>0.61272523829279602</v>
      </c>
    </row>
    <row r="10" spans="2:18" x14ac:dyDescent="0.3">
      <c r="B10" s="18" t="s">
        <v>340</v>
      </c>
      <c r="C10" s="17">
        <v>0.41321389226990402</v>
      </c>
      <c r="D10" s="17">
        <v>0.43725987654030202</v>
      </c>
      <c r="E10" s="17">
        <v>0.38971014230948298</v>
      </c>
      <c r="F10" s="17"/>
      <c r="G10" s="17">
        <v>0.36148501769147501</v>
      </c>
      <c r="H10" s="17">
        <v>0.41511538818433902</v>
      </c>
      <c r="I10" s="17">
        <v>0.40960992355227499</v>
      </c>
      <c r="J10" s="17">
        <v>0.41678391632995199</v>
      </c>
      <c r="K10" s="17">
        <v>0.43079900448888903</v>
      </c>
      <c r="L10" s="17">
        <v>0.43407572010983703</v>
      </c>
      <c r="M10" s="17"/>
      <c r="N10" s="17">
        <v>0.50488012164315099</v>
      </c>
      <c r="O10" s="17">
        <v>0.43757205530898602</v>
      </c>
      <c r="P10" s="17">
        <v>0.35102600288732699</v>
      </c>
      <c r="Q10" s="17">
        <v>0.336466414244809</v>
      </c>
      <c r="R10" s="17">
        <v>0.29526057720681298</v>
      </c>
    </row>
    <row r="11" spans="2:18" x14ac:dyDescent="0.3">
      <c r="B11" s="18" t="s">
        <v>385</v>
      </c>
      <c r="C11" s="19">
        <v>8.1137272167751795E-2</v>
      </c>
      <c r="D11" s="19">
        <v>8.7878934066898007E-2</v>
      </c>
      <c r="E11" s="19">
        <v>7.45476340055789E-2</v>
      </c>
      <c r="F11" s="19"/>
      <c r="G11" s="19">
        <v>7.5401252994673498E-2</v>
      </c>
      <c r="H11" s="19">
        <v>7.4457447565635798E-2</v>
      </c>
      <c r="I11" s="19">
        <v>4.5651256309833597E-2</v>
      </c>
      <c r="J11" s="19">
        <v>0.10527511242433001</v>
      </c>
      <c r="K11" s="19">
        <v>0.11016656724806601</v>
      </c>
      <c r="L11" s="19">
        <v>8.0018743959077501E-2</v>
      </c>
      <c r="M11" s="19"/>
      <c r="N11" s="19">
        <v>8.1426082883517006E-2</v>
      </c>
      <c r="O11" s="19">
        <v>8.26816915132432E-2</v>
      </c>
      <c r="P11" s="19">
        <v>6.6189770391018296E-2</v>
      </c>
      <c r="Q11" s="19">
        <v>9.0150498598098899E-2</v>
      </c>
      <c r="R11" s="19">
        <v>9.2014184500391102E-2</v>
      </c>
    </row>
    <row r="12" spans="2:18" x14ac:dyDescent="0.3">
      <c r="B12" s="16"/>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R3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412</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ht="28.8" x14ac:dyDescent="0.3">
      <c r="B9" s="18" t="s">
        <v>387</v>
      </c>
      <c r="C9" s="17">
        <v>0.30450630052869798</v>
      </c>
      <c r="D9" s="17">
        <v>0.26264017424598202</v>
      </c>
      <c r="E9" s="17">
        <v>0.34542835025205598</v>
      </c>
      <c r="F9" s="17"/>
      <c r="G9" s="17">
        <v>0.217162606224685</v>
      </c>
      <c r="H9" s="17">
        <v>0.23282483350535799</v>
      </c>
      <c r="I9" s="17">
        <v>0.267727316679719</v>
      </c>
      <c r="J9" s="17">
        <v>0.29013748447372101</v>
      </c>
      <c r="K9" s="17">
        <v>0.33533302500290202</v>
      </c>
      <c r="L9" s="17">
        <v>0.44153224999819801</v>
      </c>
      <c r="M9" s="17"/>
      <c r="N9" s="17">
        <v>0.25259053082202998</v>
      </c>
      <c r="O9" s="17">
        <v>0.28401017402439699</v>
      </c>
      <c r="P9" s="17">
        <v>0.34399939813466102</v>
      </c>
      <c r="Q9" s="17">
        <v>0.32148235355685001</v>
      </c>
      <c r="R9" s="17">
        <v>0.50714266133628705</v>
      </c>
    </row>
    <row r="10" spans="2:18" ht="28.8" x14ac:dyDescent="0.3">
      <c r="B10" s="18" t="s">
        <v>388</v>
      </c>
      <c r="C10" s="17">
        <v>0.239843655280428</v>
      </c>
      <c r="D10" s="17">
        <v>0.25321400065913502</v>
      </c>
      <c r="E10" s="17">
        <v>0.226774809724689</v>
      </c>
      <c r="F10" s="17"/>
      <c r="G10" s="17">
        <v>0.19270284736740401</v>
      </c>
      <c r="H10" s="17">
        <v>0.21661291341173899</v>
      </c>
      <c r="I10" s="17">
        <v>0.22161545132454799</v>
      </c>
      <c r="J10" s="17">
        <v>0.244390132834166</v>
      </c>
      <c r="K10" s="17">
        <v>0.31581855473263598</v>
      </c>
      <c r="L10" s="17">
        <v>0.249960401529502</v>
      </c>
      <c r="M10" s="17"/>
      <c r="N10" s="17">
        <v>0.341023147029415</v>
      </c>
      <c r="O10" s="17">
        <v>0.24749917832188001</v>
      </c>
      <c r="P10" s="17">
        <v>0.18132701683878699</v>
      </c>
      <c r="Q10" s="17">
        <v>0.12889996710198701</v>
      </c>
      <c r="R10" s="17">
        <v>0.122022806570893</v>
      </c>
    </row>
    <row r="11" spans="2:18" x14ac:dyDescent="0.3">
      <c r="B11" s="18" t="s">
        <v>389</v>
      </c>
      <c r="C11" s="17">
        <v>0.20954709196725299</v>
      </c>
      <c r="D11" s="17">
        <v>0.21208451989760899</v>
      </c>
      <c r="E11" s="17">
        <v>0.20706688275863799</v>
      </c>
      <c r="F11" s="17"/>
      <c r="G11" s="17">
        <v>0.244737549045629</v>
      </c>
      <c r="H11" s="17">
        <v>0.262536107782673</v>
      </c>
      <c r="I11" s="17">
        <v>0.21114912025221699</v>
      </c>
      <c r="J11" s="17">
        <v>0.208466143922483</v>
      </c>
      <c r="K11" s="17">
        <v>0.19468094006657</v>
      </c>
      <c r="L11" s="17">
        <v>0.152710961062761</v>
      </c>
      <c r="M11" s="17"/>
      <c r="N11" s="17">
        <v>0.103023864403139</v>
      </c>
      <c r="O11" s="17">
        <v>0.16538819969063301</v>
      </c>
      <c r="P11" s="17">
        <v>0.27305338656327099</v>
      </c>
      <c r="Q11" s="17">
        <v>0.33463321389330197</v>
      </c>
      <c r="R11" s="17">
        <v>0.406975289232963</v>
      </c>
    </row>
    <row r="12" spans="2:18" ht="28.8" x14ac:dyDescent="0.3">
      <c r="B12" s="18" t="s">
        <v>390</v>
      </c>
      <c r="C12" s="17">
        <v>0.200960283495113</v>
      </c>
      <c r="D12" s="17">
        <v>0.17754978446971201</v>
      </c>
      <c r="E12" s="17">
        <v>0.22384287833316599</v>
      </c>
      <c r="F12" s="17"/>
      <c r="G12" s="17">
        <v>0.26455048837186301</v>
      </c>
      <c r="H12" s="17">
        <v>0.26218472754664601</v>
      </c>
      <c r="I12" s="17">
        <v>0.24708842747842699</v>
      </c>
      <c r="J12" s="17">
        <v>0.21257541311637401</v>
      </c>
      <c r="K12" s="17">
        <v>0.15833070242487701</v>
      </c>
      <c r="L12" s="17">
        <v>9.0738526738419506E-2</v>
      </c>
      <c r="M12" s="17"/>
      <c r="N12" s="17">
        <v>0.11200188612683599</v>
      </c>
      <c r="O12" s="17">
        <v>0.18615756104952899</v>
      </c>
      <c r="P12" s="17">
        <v>0.27421643127062501</v>
      </c>
      <c r="Q12" s="17">
        <v>0.23158087283030199</v>
      </c>
      <c r="R12" s="17">
        <v>0.26729880990913302</v>
      </c>
    </row>
    <row r="13" spans="2:18" ht="28.8" x14ac:dyDescent="0.3">
      <c r="B13" s="18" t="s">
        <v>391</v>
      </c>
      <c r="C13" s="17">
        <v>0.17633676008151</v>
      </c>
      <c r="D13" s="17">
        <v>0.18110537180091901</v>
      </c>
      <c r="E13" s="17">
        <v>0.171675680033756</v>
      </c>
      <c r="F13" s="17"/>
      <c r="G13" s="17">
        <v>0.10027490110830101</v>
      </c>
      <c r="H13" s="17">
        <v>0.112451439185972</v>
      </c>
      <c r="I13" s="17">
        <v>0.18592354259291199</v>
      </c>
      <c r="J13" s="17">
        <v>0.21361411911141701</v>
      </c>
      <c r="K13" s="17">
        <v>0.169021086524096</v>
      </c>
      <c r="L13" s="17">
        <v>0.245371204660641</v>
      </c>
      <c r="M13" s="17"/>
      <c r="N13" s="17">
        <v>0.199705765212353</v>
      </c>
      <c r="O13" s="17">
        <v>0.16660875096144601</v>
      </c>
      <c r="P13" s="17">
        <v>0.16926847696047101</v>
      </c>
      <c r="Q13" s="17">
        <v>0.15290110581056601</v>
      </c>
      <c r="R13" s="17">
        <v>8.8097046200695694E-2</v>
      </c>
    </row>
    <row r="14" spans="2:18" x14ac:dyDescent="0.3">
      <c r="B14" s="18" t="s">
        <v>392</v>
      </c>
      <c r="C14" s="17">
        <v>0.17248598079264499</v>
      </c>
      <c r="D14" s="17">
        <v>0.16117720529276999</v>
      </c>
      <c r="E14" s="17">
        <v>0.183539744644383</v>
      </c>
      <c r="F14" s="17"/>
      <c r="G14" s="17">
        <v>0.189907014904865</v>
      </c>
      <c r="H14" s="17">
        <v>0.22994847775617999</v>
      </c>
      <c r="I14" s="17">
        <v>0.14661182345475399</v>
      </c>
      <c r="J14" s="17">
        <v>0.16853404524490201</v>
      </c>
      <c r="K14" s="17">
        <v>0.15353877748604999</v>
      </c>
      <c r="L14" s="17">
        <v>0.151193278187257</v>
      </c>
      <c r="M14" s="17"/>
      <c r="N14" s="17">
        <v>8.2129707604823701E-2</v>
      </c>
      <c r="O14" s="17">
        <v>0.125697037252928</v>
      </c>
      <c r="P14" s="17">
        <v>0.25988728876731099</v>
      </c>
      <c r="Q14" s="17">
        <v>0.27433096907210902</v>
      </c>
      <c r="R14" s="17">
        <v>0.20410761884759401</v>
      </c>
    </row>
    <row r="15" spans="2:18" ht="43.2" x14ac:dyDescent="0.3">
      <c r="B15" s="18" t="s">
        <v>393</v>
      </c>
      <c r="C15" s="17">
        <v>0.16961758303202801</v>
      </c>
      <c r="D15" s="17">
        <v>0.14731794597749601</v>
      </c>
      <c r="E15" s="17">
        <v>0.191414365714908</v>
      </c>
      <c r="F15" s="17"/>
      <c r="G15" s="17">
        <v>0.30746503560224198</v>
      </c>
      <c r="H15" s="17">
        <v>0.215719488594939</v>
      </c>
      <c r="I15" s="17">
        <v>0.196069121548545</v>
      </c>
      <c r="J15" s="17">
        <v>0.18204550371294201</v>
      </c>
      <c r="K15" s="17">
        <v>9.53968676680092E-2</v>
      </c>
      <c r="L15" s="17">
        <v>5.9172006912267698E-2</v>
      </c>
      <c r="M15" s="17"/>
      <c r="N15" s="17">
        <v>9.93503812110971E-2</v>
      </c>
      <c r="O15" s="17">
        <v>0.20467975626818199</v>
      </c>
      <c r="P15" s="17">
        <v>0.21987034971376401</v>
      </c>
      <c r="Q15" s="17">
        <v>0.162030570657587</v>
      </c>
      <c r="R15" s="17">
        <v>0.28734742481014097</v>
      </c>
    </row>
    <row r="16" spans="2:18" x14ac:dyDescent="0.3">
      <c r="B16" s="18" t="s">
        <v>394</v>
      </c>
      <c r="C16" s="17">
        <v>0.15480239250105499</v>
      </c>
      <c r="D16" s="17">
        <v>0.13538024149516201</v>
      </c>
      <c r="E16" s="17">
        <v>0.17378657613033499</v>
      </c>
      <c r="F16" s="17"/>
      <c r="G16" s="17">
        <v>6.6013675789739504E-2</v>
      </c>
      <c r="H16" s="17">
        <v>0.10148513315643901</v>
      </c>
      <c r="I16" s="17">
        <v>0.113230365489286</v>
      </c>
      <c r="J16" s="17">
        <v>0.184726173319049</v>
      </c>
      <c r="K16" s="17">
        <v>0.188723073412776</v>
      </c>
      <c r="L16" s="17">
        <v>0.24352500331551699</v>
      </c>
      <c r="M16" s="17"/>
      <c r="N16" s="17">
        <v>0.11581247836079001</v>
      </c>
      <c r="O16" s="17">
        <v>0.11430822425729301</v>
      </c>
      <c r="P16" s="17">
        <v>0.18711574918432</v>
      </c>
      <c r="Q16" s="17">
        <v>0.20611041482355399</v>
      </c>
      <c r="R16" s="17">
        <v>0.204344509987406</v>
      </c>
    </row>
    <row r="17" spans="2:18" x14ac:dyDescent="0.3">
      <c r="B17" s="18" t="s">
        <v>395</v>
      </c>
      <c r="C17" s="17">
        <v>0.14117436529793201</v>
      </c>
      <c r="D17" s="17">
        <v>0.141526000334015</v>
      </c>
      <c r="E17" s="17">
        <v>0.14083065959337501</v>
      </c>
      <c r="F17" s="17"/>
      <c r="G17" s="17">
        <v>6.2092873760497103E-2</v>
      </c>
      <c r="H17" s="17">
        <v>9.0541045011792901E-2</v>
      </c>
      <c r="I17" s="17">
        <v>0.12711575741131101</v>
      </c>
      <c r="J17" s="17">
        <v>0.14539265558453801</v>
      </c>
      <c r="K17" s="17">
        <v>0.16094342248497201</v>
      </c>
      <c r="L17" s="17">
        <v>0.22939909334474301</v>
      </c>
      <c r="M17" s="17"/>
      <c r="N17" s="17">
        <v>0.14373831571451501</v>
      </c>
      <c r="O17" s="17">
        <v>9.5689098499853797E-2</v>
      </c>
      <c r="P17" s="17">
        <v>0.16536125151484399</v>
      </c>
      <c r="Q17" s="17">
        <v>0.16867069902114601</v>
      </c>
      <c r="R17" s="17">
        <v>0.126562604799936</v>
      </c>
    </row>
    <row r="18" spans="2:18" ht="28.8" x14ac:dyDescent="0.3">
      <c r="B18" s="18" t="s">
        <v>396</v>
      </c>
      <c r="C18" s="17">
        <v>0.13264686249712401</v>
      </c>
      <c r="D18" s="17">
        <v>0.14036815515150899</v>
      </c>
      <c r="E18" s="17">
        <v>0.12509968414587999</v>
      </c>
      <c r="F18" s="17"/>
      <c r="G18" s="17">
        <v>0.15910220913068099</v>
      </c>
      <c r="H18" s="17">
        <v>0.18010896610461599</v>
      </c>
      <c r="I18" s="17">
        <v>0.13692006813826901</v>
      </c>
      <c r="J18" s="17">
        <v>0.141681015764173</v>
      </c>
      <c r="K18" s="17">
        <v>7.8257007871630299E-2</v>
      </c>
      <c r="L18" s="17">
        <v>0.102243775882572</v>
      </c>
      <c r="M18" s="17"/>
      <c r="N18" s="17">
        <v>7.1831517421358307E-2</v>
      </c>
      <c r="O18" s="17">
        <v>9.6318729978549303E-2</v>
      </c>
      <c r="P18" s="17">
        <v>0.171832712301934</v>
      </c>
      <c r="Q18" s="17">
        <v>0.197141216621535</v>
      </c>
      <c r="R18" s="17">
        <v>0.32017065217403901</v>
      </c>
    </row>
    <row r="19" spans="2:18" ht="28.8" x14ac:dyDescent="0.3">
      <c r="B19" s="18" t="s">
        <v>397</v>
      </c>
      <c r="C19" s="17">
        <v>0.124599727799733</v>
      </c>
      <c r="D19" s="17">
        <v>9.7412398462850297E-2</v>
      </c>
      <c r="E19" s="17">
        <v>0.15117398583966499</v>
      </c>
      <c r="F19" s="17"/>
      <c r="G19" s="17">
        <v>7.5201921288108306E-2</v>
      </c>
      <c r="H19" s="17">
        <v>8.2159650790654196E-2</v>
      </c>
      <c r="I19" s="17">
        <v>0.142325313312471</v>
      </c>
      <c r="J19" s="17">
        <v>0.124080776145458</v>
      </c>
      <c r="K19" s="17">
        <v>0.123461349404158</v>
      </c>
      <c r="L19" s="17">
        <v>0.17859538631083899</v>
      </c>
      <c r="M19" s="17"/>
      <c r="N19" s="17">
        <v>0.119888104547042</v>
      </c>
      <c r="O19" s="17">
        <v>0.12018421503783901</v>
      </c>
      <c r="P19" s="17">
        <v>0.130367653270962</v>
      </c>
      <c r="Q19" s="17">
        <v>0.12493983973952499</v>
      </c>
      <c r="R19" s="17">
        <v>0.25537813492164502</v>
      </c>
    </row>
    <row r="20" spans="2:18" ht="28.8" x14ac:dyDescent="0.3">
      <c r="B20" s="18" t="s">
        <v>398</v>
      </c>
      <c r="C20" s="17">
        <v>9.8072493965548097E-2</v>
      </c>
      <c r="D20" s="17">
        <v>8.9356935598438797E-2</v>
      </c>
      <c r="E20" s="17">
        <v>0.106591517446661</v>
      </c>
      <c r="F20" s="17"/>
      <c r="G20" s="17">
        <v>4.8811257273475302E-2</v>
      </c>
      <c r="H20" s="17">
        <v>4.0492263145973997E-2</v>
      </c>
      <c r="I20" s="17">
        <v>7.0296389479616195E-2</v>
      </c>
      <c r="J20" s="17">
        <v>0.10525748571258201</v>
      </c>
      <c r="K20" s="17">
        <v>0.12628061891287001</v>
      </c>
      <c r="L20" s="17">
        <v>0.175288576419869</v>
      </c>
      <c r="M20" s="17"/>
      <c r="N20" s="17">
        <v>8.2777297206599598E-2</v>
      </c>
      <c r="O20" s="17">
        <v>9.3644442504820194E-2</v>
      </c>
      <c r="P20" s="17">
        <v>9.7064092494006105E-2</v>
      </c>
      <c r="Q20" s="17">
        <v>0.134081058717993</v>
      </c>
      <c r="R20" s="17">
        <v>0.115680787102627</v>
      </c>
    </row>
    <row r="21" spans="2:18" ht="28.8" x14ac:dyDescent="0.3">
      <c r="B21" s="18" t="s">
        <v>399</v>
      </c>
      <c r="C21" s="17">
        <v>9.5280802635310496E-2</v>
      </c>
      <c r="D21" s="17">
        <v>9.3009178330778E-2</v>
      </c>
      <c r="E21" s="17">
        <v>9.7501202060734496E-2</v>
      </c>
      <c r="F21" s="17"/>
      <c r="G21" s="17">
        <v>0.169546950593123</v>
      </c>
      <c r="H21" s="17">
        <v>0.19199630667831299</v>
      </c>
      <c r="I21" s="17">
        <v>0.12474600036516199</v>
      </c>
      <c r="J21" s="17">
        <v>6.8871319125328095E-2</v>
      </c>
      <c r="K21" s="17">
        <v>3.6490362694758798E-2</v>
      </c>
      <c r="L21" s="17">
        <v>4.5401264149090804E-3</v>
      </c>
      <c r="M21" s="17"/>
      <c r="N21" s="17">
        <v>4.6090637857539099E-2</v>
      </c>
      <c r="O21" s="17">
        <v>7.5876628807375196E-2</v>
      </c>
      <c r="P21" s="17">
        <v>0.116008973718615</v>
      </c>
      <c r="Q21" s="17">
        <v>0.190796436826531</v>
      </c>
      <c r="R21" s="17">
        <v>0.35143798436652901</v>
      </c>
    </row>
    <row r="22" spans="2:18" ht="28.8" x14ac:dyDescent="0.3">
      <c r="B22" s="18" t="s">
        <v>400</v>
      </c>
      <c r="C22" s="17">
        <v>8.7832426836350799E-2</v>
      </c>
      <c r="D22" s="17">
        <v>8.90932321401713E-2</v>
      </c>
      <c r="E22" s="17">
        <v>8.6600052553953394E-2</v>
      </c>
      <c r="F22" s="17"/>
      <c r="G22" s="17">
        <v>0.13055852288661701</v>
      </c>
      <c r="H22" s="17">
        <v>9.8577998726493005E-2</v>
      </c>
      <c r="I22" s="17">
        <v>8.80321488948686E-2</v>
      </c>
      <c r="J22" s="17">
        <v>9.6015242153982397E-2</v>
      </c>
      <c r="K22" s="17">
        <v>5.6074387143839097E-2</v>
      </c>
      <c r="L22" s="17">
        <v>6.5343573282051204E-2</v>
      </c>
      <c r="M22" s="17"/>
      <c r="N22" s="17">
        <v>5.4830052708580802E-2</v>
      </c>
      <c r="O22" s="17">
        <v>7.1337040077166194E-2</v>
      </c>
      <c r="P22" s="17">
        <v>0.103886208226303</v>
      </c>
      <c r="Q22" s="17">
        <v>0.11782554674839101</v>
      </c>
      <c r="R22" s="17">
        <v>0.171098900016632</v>
      </c>
    </row>
    <row r="23" spans="2:18" ht="28.8" x14ac:dyDescent="0.3">
      <c r="B23" s="18" t="s">
        <v>401</v>
      </c>
      <c r="C23" s="17">
        <v>7.2315000564540502E-2</v>
      </c>
      <c r="D23" s="17">
        <v>4.9878049757443303E-2</v>
      </c>
      <c r="E23" s="17">
        <v>9.4246000589915294E-2</v>
      </c>
      <c r="F23" s="17"/>
      <c r="G23" s="17">
        <v>0.14560351681952199</v>
      </c>
      <c r="H23" s="17">
        <v>9.3668472762458502E-2</v>
      </c>
      <c r="I23" s="17">
        <v>8.4479847118405296E-2</v>
      </c>
      <c r="J23" s="17">
        <v>5.4523854355778702E-2</v>
      </c>
      <c r="K23" s="17">
        <v>4.6376176323545903E-2</v>
      </c>
      <c r="L23" s="17">
        <v>2.8516917065382799E-2</v>
      </c>
      <c r="M23" s="17"/>
      <c r="N23" s="17">
        <v>5.1448434971248798E-2</v>
      </c>
      <c r="O23" s="17">
        <v>7.8182696721138797E-2</v>
      </c>
      <c r="P23" s="17">
        <v>7.90221024820663E-2</v>
      </c>
      <c r="Q23" s="17">
        <v>0.11413984857258901</v>
      </c>
      <c r="R23" s="17">
        <v>5.4842962618740602E-2</v>
      </c>
    </row>
    <row r="24" spans="2:18" x14ac:dyDescent="0.3">
      <c r="B24" s="18" t="s">
        <v>402</v>
      </c>
      <c r="C24" s="17">
        <v>7.2278393990953593E-2</v>
      </c>
      <c r="D24" s="17">
        <v>5.6358192169745601E-2</v>
      </c>
      <c r="E24" s="17">
        <v>8.7839597005868006E-2</v>
      </c>
      <c r="F24" s="17"/>
      <c r="G24" s="17">
        <v>5.8449270671068997E-2</v>
      </c>
      <c r="H24" s="17">
        <v>8.1645158086461E-2</v>
      </c>
      <c r="I24" s="17">
        <v>6.6375303794721702E-2</v>
      </c>
      <c r="J24" s="17">
        <v>6.6766777419888901E-2</v>
      </c>
      <c r="K24" s="17">
        <v>5.25970246699074E-2</v>
      </c>
      <c r="L24" s="17">
        <v>9.6332351321006204E-2</v>
      </c>
      <c r="M24" s="17"/>
      <c r="N24" s="17">
        <v>5.5203503048079201E-2</v>
      </c>
      <c r="O24" s="17">
        <v>5.4755711988956103E-2</v>
      </c>
      <c r="P24" s="17">
        <v>9.0626639421671207E-2</v>
      </c>
      <c r="Q24" s="17">
        <v>0.10403162547301199</v>
      </c>
      <c r="R24" s="17">
        <v>0.207517624203576</v>
      </c>
    </row>
    <row r="25" spans="2:18" ht="28.8" x14ac:dyDescent="0.3">
      <c r="B25" s="18" t="s">
        <v>403</v>
      </c>
      <c r="C25" s="17">
        <v>6.5847516861414296E-2</v>
      </c>
      <c r="D25" s="17">
        <v>5.49922318226077E-2</v>
      </c>
      <c r="E25" s="17">
        <v>7.6458016412280894E-2</v>
      </c>
      <c r="F25" s="17"/>
      <c r="G25" s="17">
        <v>7.1289070410620395E-2</v>
      </c>
      <c r="H25" s="17">
        <v>8.4150514709746702E-2</v>
      </c>
      <c r="I25" s="17">
        <v>6.6214289695058798E-2</v>
      </c>
      <c r="J25" s="17">
        <v>7.2932007929307804E-2</v>
      </c>
      <c r="K25" s="17">
        <v>3.5921953120354198E-2</v>
      </c>
      <c r="L25" s="17">
        <v>6.1396295374256803E-2</v>
      </c>
      <c r="M25" s="17"/>
      <c r="N25" s="17">
        <v>3.70310339604219E-2</v>
      </c>
      <c r="O25" s="17">
        <v>5.5473323455385803E-2</v>
      </c>
      <c r="P25" s="17">
        <v>8.1991950046109E-2</v>
      </c>
      <c r="Q25" s="17">
        <v>0.11065036736865499</v>
      </c>
      <c r="R25" s="17">
        <v>8.6603683532913603E-2</v>
      </c>
    </row>
    <row r="26" spans="2:18" ht="28.8" x14ac:dyDescent="0.3">
      <c r="B26" s="18" t="s">
        <v>404</v>
      </c>
      <c r="C26" s="17">
        <v>6.2788352421365698E-2</v>
      </c>
      <c r="D26" s="17">
        <v>5.3547155190479402E-2</v>
      </c>
      <c r="E26" s="17">
        <v>7.1821161667484604E-2</v>
      </c>
      <c r="F26" s="17"/>
      <c r="G26" s="17">
        <v>4.18845035969641E-2</v>
      </c>
      <c r="H26" s="17">
        <v>7.2198284326502896E-2</v>
      </c>
      <c r="I26" s="17">
        <v>9.4413104796745903E-2</v>
      </c>
      <c r="J26" s="17">
        <v>4.95879753989266E-2</v>
      </c>
      <c r="K26" s="17">
        <v>6.7389581586910594E-2</v>
      </c>
      <c r="L26" s="17">
        <v>5.0908786289615801E-2</v>
      </c>
      <c r="M26" s="17"/>
      <c r="N26" s="17">
        <v>4.6760111164210999E-2</v>
      </c>
      <c r="O26" s="17">
        <v>6.4847030842638501E-2</v>
      </c>
      <c r="P26" s="17">
        <v>6.0569283931239899E-2</v>
      </c>
      <c r="Q26" s="17">
        <v>8.4000797674589706E-2</v>
      </c>
      <c r="R26" s="17">
        <v>0.172619149441057</v>
      </c>
    </row>
    <row r="27" spans="2:18" x14ac:dyDescent="0.3">
      <c r="B27" s="18" t="s">
        <v>405</v>
      </c>
      <c r="C27" s="17">
        <v>5.6879911364685599E-2</v>
      </c>
      <c r="D27" s="17">
        <v>5.62773500877305E-2</v>
      </c>
      <c r="E27" s="17">
        <v>5.7468884950883203E-2</v>
      </c>
      <c r="F27" s="17"/>
      <c r="G27" s="17">
        <v>3.4318042694896203E-2</v>
      </c>
      <c r="H27" s="17">
        <v>5.90287615063139E-2</v>
      </c>
      <c r="I27" s="17">
        <v>6.6667017916177199E-2</v>
      </c>
      <c r="J27" s="17">
        <v>3.21620036754489E-2</v>
      </c>
      <c r="K27" s="17">
        <v>7.0110188106065605E-2</v>
      </c>
      <c r="L27" s="17">
        <v>7.3358965297689593E-2</v>
      </c>
      <c r="M27" s="17"/>
      <c r="N27" s="17">
        <v>3.4070569432954299E-2</v>
      </c>
      <c r="O27" s="17">
        <v>3.8465919005046201E-2</v>
      </c>
      <c r="P27" s="17">
        <v>8.2615511701130503E-2</v>
      </c>
      <c r="Q27" s="17">
        <v>8.5737912526319904E-2</v>
      </c>
      <c r="R27" s="17">
        <v>0.170161254121064</v>
      </c>
    </row>
    <row r="28" spans="2:18" ht="28.8" x14ac:dyDescent="0.3">
      <c r="B28" s="18" t="s">
        <v>406</v>
      </c>
      <c r="C28" s="17">
        <v>4.8938187000134997E-2</v>
      </c>
      <c r="D28" s="17">
        <v>4.20229004383154E-2</v>
      </c>
      <c r="E28" s="17">
        <v>5.5697534607866403E-2</v>
      </c>
      <c r="F28" s="17"/>
      <c r="G28" s="17">
        <v>4.8450417983337102E-2</v>
      </c>
      <c r="H28" s="17">
        <v>2.1664620868442799E-2</v>
      </c>
      <c r="I28" s="17">
        <v>4.3025236053183001E-2</v>
      </c>
      <c r="J28" s="17">
        <v>5.6098239741184601E-2</v>
      </c>
      <c r="K28" s="17">
        <v>6.0282097400758697E-2</v>
      </c>
      <c r="L28" s="17">
        <v>6.2802761119962497E-2</v>
      </c>
      <c r="M28" s="17"/>
      <c r="N28" s="17">
        <v>4.41469518494828E-2</v>
      </c>
      <c r="O28" s="17">
        <v>3.23759199307221E-2</v>
      </c>
      <c r="P28" s="17">
        <v>4.5797138755627603E-2</v>
      </c>
      <c r="Q28" s="17">
        <v>6.8024347948870301E-2</v>
      </c>
      <c r="R28" s="17">
        <v>0.114311212632819</v>
      </c>
    </row>
    <row r="29" spans="2:18" ht="28.8" x14ac:dyDescent="0.3">
      <c r="B29" s="18" t="s">
        <v>407</v>
      </c>
      <c r="C29" s="17">
        <v>4.6747615144272898E-2</v>
      </c>
      <c r="D29" s="17">
        <v>6.0620350793374397E-2</v>
      </c>
      <c r="E29" s="17">
        <v>3.3187708163676097E-2</v>
      </c>
      <c r="F29" s="17"/>
      <c r="G29" s="17">
        <v>7.30022979442045E-2</v>
      </c>
      <c r="H29" s="17">
        <v>4.15109012673937E-2</v>
      </c>
      <c r="I29" s="17">
        <v>5.4965449009494398E-2</v>
      </c>
      <c r="J29" s="17">
        <v>4.0280572301791398E-2</v>
      </c>
      <c r="K29" s="17">
        <v>2.3444842551107299E-2</v>
      </c>
      <c r="L29" s="17">
        <v>4.7906474115347999E-2</v>
      </c>
      <c r="M29" s="17"/>
      <c r="N29" s="17">
        <v>2.9329268704061801E-2</v>
      </c>
      <c r="O29" s="17">
        <v>3.9660049514272301E-2</v>
      </c>
      <c r="P29" s="17">
        <v>5.57271381591639E-2</v>
      </c>
      <c r="Q29" s="17">
        <v>6.1775929407333001E-2</v>
      </c>
      <c r="R29" s="17">
        <v>0.121790736081879</v>
      </c>
    </row>
    <row r="30" spans="2:18" ht="28.8" x14ac:dyDescent="0.3">
      <c r="B30" s="18" t="s">
        <v>408</v>
      </c>
      <c r="C30" s="17">
        <v>4.4957850634424798E-2</v>
      </c>
      <c r="D30" s="17">
        <v>4.9508269889664898E-2</v>
      </c>
      <c r="E30" s="17">
        <v>4.05100428346871E-2</v>
      </c>
      <c r="F30" s="17"/>
      <c r="G30" s="17">
        <v>3.5449101369188198E-2</v>
      </c>
      <c r="H30" s="17">
        <v>3.3766799615786401E-2</v>
      </c>
      <c r="I30" s="17">
        <v>4.6315842921708997E-2</v>
      </c>
      <c r="J30" s="17">
        <v>5.4658715240269599E-2</v>
      </c>
      <c r="K30" s="17">
        <v>3.8583475611985399E-2</v>
      </c>
      <c r="L30" s="17">
        <v>5.5627126386617397E-2</v>
      </c>
      <c r="M30" s="17"/>
      <c r="N30" s="17">
        <v>2.96909661804294E-2</v>
      </c>
      <c r="O30" s="17">
        <v>3.6136816168753499E-2</v>
      </c>
      <c r="P30" s="17">
        <v>5.35494069774708E-2</v>
      </c>
      <c r="Q30" s="17">
        <v>5.7983710104134903E-2</v>
      </c>
      <c r="R30" s="17">
        <v>2.84507551606679E-2</v>
      </c>
    </row>
    <row r="31" spans="2:18" ht="28.8" x14ac:dyDescent="0.3">
      <c r="B31" s="18" t="s">
        <v>409</v>
      </c>
      <c r="C31" s="17">
        <v>4.0923959582984601E-2</v>
      </c>
      <c r="D31" s="17">
        <v>3.9384106146694797E-2</v>
      </c>
      <c r="E31" s="17">
        <v>4.2429089493046197E-2</v>
      </c>
      <c r="F31" s="17"/>
      <c r="G31" s="17">
        <v>2.8005557104650001E-2</v>
      </c>
      <c r="H31" s="17">
        <v>5.9559845071960799E-2</v>
      </c>
      <c r="I31" s="17">
        <v>2.7491390533017201E-2</v>
      </c>
      <c r="J31" s="17">
        <v>2.8279980358991898E-2</v>
      </c>
      <c r="K31" s="17">
        <v>3.1569830633754202E-2</v>
      </c>
      <c r="L31" s="17">
        <v>6.1826167885472801E-2</v>
      </c>
      <c r="M31" s="17"/>
      <c r="N31" s="17">
        <v>2.5359180404458701E-2</v>
      </c>
      <c r="O31" s="17">
        <v>3.6885288584167703E-2</v>
      </c>
      <c r="P31" s="17">
        <v>5.3758123948341403E-2</v>
      </c>
      <c r="Q31" s="17">
        <v>5.6733232819100601E-2</v>
      </c>
      <c r="R31" s="17">
        <v>3.28158729884881E-2</v>
      </c>
    </row>
    <row r="32" spans="2:18" ht="43.2" x14ac:dyDescent="0.3">
      <c r="B32" s="18" t="s">
        <v>410</v>
      </c>
      <c r="C32" s="17">
        <v>3.0759967226410102E-2</v>
      </c>
      <c r="D32" s="17">
        <v>3.0548121083953599E-2</v>
      </c>
      <c r="E32" s="17">
        <v>3.0967036261571601E-2</v>
      </c>
      <c r="F32" s="17"/>
      <c r="G32" s="17">
        <v>3.7396715975113001E-2</v>
      </c>
      <c r="H32" s="17">
        <v>3.4008444845247399E-2</v>
      </c>
      <c r="I32" s="17">
        <v>5.1441585556654401E-2</v>
      </c>
      <c r="J32" s="17">
        <v>2.4219829332481201E-2</v>
      </c>
      <c r="K32" s="17">
        <v>2.2747567057781901E-2</v>
      </c>
      <c r="L32" s="17">
        <v>1.7628797265238801E-2</v>
      </c>
      <c r="M32" s="17"/>
      <c r="N32" s="17">
        <v>1.76523439377709E-2</v>
      </c>
      <c r="O32" s="17">
        <v>1.82251508537647E-2</v>
      </c>
      <c r="P32" s="17">
        <v>3.6188929733059601E-2</v>
      </c>
      <c r="Q32" s="17">
        <v>4.9864970064729203E-2</v>
      </c>
      <c r="R32" s="17">
        <v>0.11278789259507201</v>
      </c>
    </row>
    <row r="33" spans="2:18" x14ac:dyDescent="0.3">
      <c r="B33" s="18" t="s">
        <v>411</v>
      </c>
      <c r="C33" s="19">
        <v>2.1660472911857999E-2</v>
      </c>
      <c r="D33" s="19">
        <v>2.5265979817768298E-2</v>
      </c>
      <c r="E33" s="19">
        <v>1.8136269791530501E-2</v>
      </c>
      <c r="F33" s="19"/>
      <c r="G33" s="19">
        <v>2.4529900736401301E-2</v>
      </c>
      <c r="H33" s="19">
        <v>3.4522035914548999E-2</v>
      </c>
      <c r="I33" s="19">
        <v>1.53945720623827E-2</v>
      </c>
      <c r="J33" s="19">
        <v>2.0504870318664999E-2</v>
      </c>
      <c r="K33" s="19">
        <v>1.7724026125674999E-2</v>
      </c>
      <c r="L33" s="19">
        <v>1.7978174036799299E-2</v>
      </c>
      <c r="M33" s="19"/>
      <c r="N33" s="19">
        <v>1.1089640982292001E-2</v>
      </c>
      <c r="O33" s="19">
        <v>1.2972359582175999E-2</v>
      </c>
      <c r="P33" s="19">
        <v>3.3207856902360902E-2</v>
      </c>
      <c r="Q33" s="19">
        <v>3.7985642917053197E-2</v>
      </c>
      <c r="R33" s="19">
        <v>0</v>
      </c>
    </row>
    <row r="34" spans="2:18" x14ac:dyDescent="0.3">
      <c r="B34" s="16"/>
    </row>
    <row r="35" spans="2:18" x14ac:dyDescent="0.3">
      <c r="B35" t="s">
        <v>50</v>
      </c>
    </row>
    <row r="36" spans="2:18" x14ac:dyDescent="0.3">
      <c r="B36" t="s">
        <v>51</v>
      </c>
    </row>
    <row r="38" spans="2:18" x14ac:dyDescent="0.3">
      <c r="B38"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A16"/>
  <sheetViews>
    <sheetView showGridLines="0" workbookViewId="0">
      <pane xSplit="2" topLeftCell="C1" activePane="topRight" state="frozen"/>
      <selection pane="topRight" activeCell="A10" sqref="A10:XFD13"/>
    </sheetView>
  </sheetViews>
  <sheetFormatPr defaultColWidth="11.5546875" defaultRowHeight="14.4" x14ac:dyDescent="0.3"/>
  <cols>
    <col min="2" max="2" width="25.6640625" customWidth="1"/>
    <col min="3" max="27" width="20.6640625" customWidth="1"/>
  </cols>
  <sheetData>
    <row r="2" spans="2:27" ht="40.049999999999997" customHeight="1" x14ac:dyDescent="0.3">
      <c r="D2" s="30" t="s">
        <v>439</v>
      </c>
      <c r="E2" s="26"/>
      <c r="F2" s="26"/>
      <c r="G2" s="26"/>
      <c r="H2" s="26"/>
      <c r="I2" s="26"/>
      <c r="J2" s="26"/>
      <c r="K2" s="26"/>
      <c r="L2" s="26"/>
      <c r="M2" s="26"/>
      <c r="N2" s="26"/>
      <c r="O2" s="26"/>
      <c r="P2" s="26"/>
      <c r="Q2" s="26"/>
      <c r="R2" s="26"/>
      <c r="S2" s="26"/>
      <c r="T2" s="26"/>
      <c r="U2" s="26"/>
      <c r="V2" s="26"/>
      <c r="W2" s="26"/>
      <c r="X2" s="26"/>
      <c r="Y2" s="26"/>
      <c r="Z2" s="26"/>
      <c r="AA2" s="26"/>
    </row>
    <row r="6" spans="2:27" ht="49.95" customHeight="1" x14ac:dyDescent="0.3">
      <c r="B6" s="20" t="s">
        <v>15</v>
      </c>
      <c r="C6" s="20" t="s">
        <v>413</v>
      </c>
      <c r="D6" s="20" t="s">
        <v>414</v>
      </c>
      <c r="E6" s="20" t="s">
        <v>415</v>
      </c>
      <c r="F6" s="20" t="s">
        <v>416</v>
      </c>
      <c r="G6" s="20" t="s">
        <v>417</v>
      </c>
      <c r="H6" s="20" t="s">
        <v>418</v>
      </c>
      <c r="I6" s="20" t="s">
        <v>419</v>
      </c>
      <c r="J6" s="20" t="s">
        <v>420</v>
      </c>
      <c r="K6" s="20" t="s">
        <v>421</v>
      </c>
      <c r="L6" s="20" t="s">
        <v>422</v>
      </c>
      <c r="M6" s="20" t="s">
        <v>423</v>
      </c>
      <c r="N6" s="20" t="s">
        <v>424</v>
      </c>
      <c r="O6" s="20" t="s">
        <v>425</v>
      </c>
      <c r="P6" s="20" t="s">
        <v>426</v>
      </c>
      <c r="Q6" s="20" t="s">
        <v>427</v>
      </c>
      <c r="R6" s="20" t="s">
        <v>428</v>
      </c>
      <c r="S6" s="20" t="s">
        <v>429</v>
      </c>
      <c r="T6" s="20" t="s">
        <v>430</v>
      </c>
      <c r="U6" s="20" t="s">
        <v>431</v>
      </c>
      <c r="V6" s="20" t="s">
        <v>432</v>
      </c>
      <c r="W6" s="20" t="s">
        <v>433</v>
      </c>
      <c r="X6" s="20" t="s">
        <v>434</v>
      </c>
      <c r="Y6" s="20" t="s">
        <v>435</v>
      </c>
      <c r="Z6" s="20" t="s">
        <v>436</v>
      </c>
    </row>
    <row r="7" spans="2:27" x14ac:dyDescent="0.3">
      <c r="B7" s="18" t="s">
        <v>437</v>
      </c>
      <c r="C7" s="17">
        <v>0.24153404495400799</v>
      </c>
      <c r="D7" s="17">
        <v>0.19639058759998501</v>
      </c>
      <c r="E7" s="17">
        <v>0.18743292601219499</v>
      </c>
      <c r="F7" s="17">
        <v>0.368949471197697</v>
      </c>
      <c r="G7" s="17">
        <v>0.19943349514403999</v>
      </c>
      <c r="H7" s="17">
        <v>0.21360237269030299</v>
      </c>
      <c r="I7" s="17">
        <v>0.195835959750191</v>
      </c>
      <c r="J7" s="17">
        <v>0.146418154032673</v>
      </c>
      <c r="K7" s="17">
        <v>0.25402229008826299</v>
      </c>
      <c r="L7" s="17">
        <v>0.226015350231971</v>
      </c>
      <c r="M7" s="17">
        <v>0.23002616201271001</v>
      </c>
      <c r="N7" s="17">
        <v>0.20121195219001101</v>
      </c>
      <c r="O7" s="17">
        <v>0.28597168340465701</v>
      </c>
      <c r="P7" s="17">
        <v>0.286664944367376</v>
      </c>
      <c r="Q7" s="17">
        <v>0.119118788667136</v>
      </c>
      <c r="R7" s="17">
        <v>0.15718814600911901</v>
      </c>
      <c r="S7" s="17">
        <v>0.26693111250601398</v>
      </c>
      <c r="T7" s="17">
        <v>0.34913755056589801</v>
      </c>
      <c r="U7" s="17">
        <v>0.25521441214048601</v>
      </c>
      <c r="V7" s="17">
        <v>0.30300194779038703</v>
      </c>
      <c r="W7" s="17">
        <v>0.20746330246723099</v>
      </c>
      <c r="X7" s="17">
        <v>0.42128958995965499</v>
      </c>
      <c r="Y7" s="17">
        <v>0.14304668280810701</v>
      </c>
      <c r="Z7" s="17">
        <v>0.20913533361797301</v>
      </c>
    </row>
    <row r="8" spans="2:27" x14ac:dyDescent="0.3">
      <c r="B8" s="18" t="s">
        <v>438</v>
      </c>
      <c r="C8" s="17">
        <v>0.74171895412007005</v>
      </c>
      <c r="D8" s="17">
        <v>0.78901461425916797</v>
      </c>
      <c r="E8" s="17">
        <v>0.80376855395303604</v>
      </c>
      <c r="F8" s="17">
        <v>0.58985369027879297</v>
      </c>
      <c r="G8" s="17">
        <v>0.79682969136989801</v>
      </c>
      <c r="H8" s="17">
        <v>0.76608232432104695</v>
      </c>
      <c r="I8" s="17">
        <v>0.76495929503367199</v>
      </c>
      <c r="J8" s="17">
        <v>0.83396347611175403</v>
      </c>
      <c r="K8" s="17">
        <v>0.71320682813234304</v>
      </c>
      <c r="L8" s="17">
        <v>0.74848050273205402</v>
      </c>
      <c r="M8" s="17">
        <v>0.74580631998899405</v>
      </c>
      <c r="N8" s="17">
        <v>0.74462987683618298</v>
      </c>
      <c r="O8" s="17">
        <v>0.69021776920024602</v>
      </c>
      <c r="P8" s="17">
        <v>0.65659091845315698</v>
      </c>
      <c r="Q8" s="17">
        <v>0.86021277342151004</v>
      </c>
      <c r="R8" s="17">
        <v>0.83454353915725499</v>
      </c>
      <c r="S8" s="17">
        <v>0.71664406816764104</v>
      </c>
      <c r="T8" s="17">
        <v>0.60331805242164904</v>
      </c>
      <c r="U8" s="17">
        <v>0.69255103303774002</v>
      </c>
      <c r="V8" s="17">
        <v>0.64977457210989797</v>
      </c>
      <c r="W8" s="17">
        <v>0.75550725912411798</v>
      </c>
      <c r="X8" s="17">
        <v>0.52987345516967899</v>
      </c>
      <c r="Y8" s="17">
        <v>0.84233122396662896</v>
      </c>
      <c r="Z8" s="17">
        <v>0.72991986066458103</v>
      </c>
    </row>
    <row r="9" spans="2:27" x14ac:dyDescent="0.3">
      <c r="B9" s="18" t="s">
        <v>73</v>
      </c>
      <c r="C9" s="17">
        <v>1.67470009259214E-2</v>
      </c>
      <c r="D9" s="17">
        <v>1.4594798140846601E-2</v>
      </c>
      <c r="E9" s="17">
        <v>8.7985200347692905E-3</v>
      </c>
      <c r="F9" s="17">
        <v>4.1196838523509999E-2</v>
      </c>
      <c r="G9" s="17">
        <v>3.7368134860618699E-3</v>
      </c>
      <c r="H9" s="17">
        <v>2.03153029886508E-2</v>
      </c>
      <c r="I9" s="17">
        <v>3.9204745216137302E-2</v>
      </c>
      <c r="J9" s="17">
        <v>1.9618369855573001E-2</v>
      </c>
      <c r="K9" s="17">
        <v>3.27708817793936E-2</v>
      </c>
      <c r="L9" s="17">
        <v>2.5504147035975401E-2</v>
      </c>
      <c r="M9" s="17">
        <v>2.41675179982958E-2</v>
      </c>
      <c r="N9" s="17">
        <v>5.4158170973806499E-2</v>
      </c>
      <c r="O9" s="17">
        <v>2.38105473950968E-2</v>
      </c>
      <c r="P9" s="17">
        <v>5.6744137179467899E-2</v>
      </c>
      <c r="Q9" s="17">
        <v>2.06684379113534E-2</v>
      </c>
      <c r="R9" s="17">
        <v>8.2683148336257194E-3</v>
      </c>
      <c r="S9" s="17">
        <v>1.64248193263445E-2</v>
      </c>
      <c r="T9" s="17">
        <v>4.7544397012452402E-2</v>
      </c>
      <c r="U9" s="17">
        <v>5.2234554821774103E-2</v>
      </c>
      <c r="V9" s="17">
        <v>4.7223480099715297E-2</v>
      </c>
      <c r="W9" s="17">
        <v>3.7029438408651097E-2</v>
      </c>
      <c r="X9" s="17">
        <v>4.8836954870665597E-2</v>
      </c>
      <c r="Y9" s="17">
        <v>1.46220932252638E-2</v>
      </c>
      <c r="Z9" s="17">
        <v>6.0944805717446503E-2</v>
      </c>
    </row>
    <row r="10" spans="2:27" x14ac:dyDescent="0.3">
      <c r="B10" s="16" t="s">
        <v>440</v>
      </c>
      <c r="C10" s="16"/>
      <c r="D10" s="16"/>
      <c r="E10" s="16"/>
      <c r="F10" s="16"/>
      <c r="G10" s="16"/>
      <c r="H10" s="16"/>
      <c r="I10" s="16"/>
      <c r="J10" s="16"/>
      <c r="K10" s="16"/>
      <c r="L10" s="16"/>
      <c r="M10" s="16"/>
      <c r="N10" s="16"/>
      <c r="O10" s="16"/>
      <c r="P10" s="16"/>
      <c r="Q10" s="16"/>
      <c r="R10" s="16"/>
      <c r="S10" s="16"/>
      <c r="T10" s="16"/>
      <c r="U10" s="16"/>
      <c r="V10" s="16"/>
      <c r="W10" s="16"/>
      <c r="X10" s="16"/>
      <c r="Y10" s="16"/>
      <c r="Z10" s="16"/>
    </row>
    <row r="11" spans="2:27" x14ac:dyDescent="0.3">
      <c r="B11" t="s">
        <v>50</v>
      </c>
    </row>
    <row r="12" spans="2:27" x14ac:dyDescent="0.3">
      <c r="B12" t="s">
        <v>51</v>
      </c>
    </row>
    <row r="16" spans="2:27" x14ac:dyDescent="0.3">
      <c r="B16" s="8" t="str">
        <f>HYPERLINK("#'Contents'!A1", "Return to Contents")</f>
        <v>Return to Contents</v>
      </c>
    </row>
  </sheetData>
  <mergeCells count="1">
    <mergeCell ref="D2:AA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R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441</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402</v>
      </c>
      <c r="D7" s="10">
        <v>172</v>
      </c>
      <c r="E7" s="10">
        <v>230</v>
      </c>
      <c r="F7" s="10"/>
      <c r="G7" s="10">
        <v>77</v>
      </c>
      <c r="H7" s="10">
        <v>86</v>
      </c>
      <c r="I7" s="10">
        <v>81</v>
      </c>
      <c r="J7" s="10">
        <v>74</v>
      </c>
      <c r="K7" s="10">
        <v>45</v>
      </c>
      <c r="L7" s="10">
        <v>39</v>
      </c>
      <c r="M7" s="10"/>
      <c r="N7" s="10">
        <v>48</v>
      </c>
      <c r="O7" s="10">
        <v>88</v>
      </c>
      <c r="P7" s="10">
        <v>149</v>
      </c>
      <c r="Q7" s="10">
        <v>57</v>
      </c>
      <c r="R7" s="10">
        <v>9</v>
      </c>
    </row>
    <row r="8" spans="2:18" ht="30" customHeight="1" x14ac:dyDescent="0.3">
      <c r="B8" s="11" t="s">
        <v>20</v>
      </c>
      <c r="C8" s="11">
        <v>404</v>
      </c>
      <c r="D8" s="11">
        <v>176</v>
      </c>
      <c r="E8" s="11">
        <v>227</v>
      </c>
      <c r="F8" s="11"/>
      <c r="G8" s="11">
        <v>74</v>
      </c>
      <c r="H8" s="11">
        <v>90</v>
      </c>
      <c r="I8" s="11">
        <v>85</v>
      </c>
      <c r="J8" s="11">
        <v>73</v>
      </c>
      <c r="K8" s="11">
        <v>45</v>
      </c>
      <c r="L8" s="11">
        <v>38</v>
      </c>
      <c r="M8" s="11"/>
      <c r="N8" s="11">
        <v>48</v>
      </c>
      <c r="O8" s="11">
        <v>88</v>
      </c>
      <c r="P8" s="11">
        <v>150</v>
      </c>
      <c r="Q8" s="11">
        <v>59</v>
      </c>
      <c r="R8" s="11">
        <v>9</v>
      </c>
    </row>
    <row r="9" spans="2:18" x14ac:dyDescent="0.3">
      <c r="B9" s="18" t="s">
        <v>437</v>
      </c>
      <c r="C9" s="17">
        <v>0.24153404495400799</v>
      </c>
      <c r="D9" s="17">
        <v>0.22841404943881799</v>
      </c>
      <c r="E9" s="17">
        <v>0.25170601690656202</v>
      </c>
      <c r="F9" s="17"/>
      <c r="G9" s="17">
        <v>0.32227000420947699</v>
      </c>
      <c r="H9" s="17">
        <v>0.236071130694186</v>
      </c>
      <c r="I9" s="17">
        <v>0.237727399192278</v>
      </c>
      <c r="J9" s="17">
        <v>0.24386598321820399</v>
      </c>
      <c r="K9" s="17">
        <v>0.132288261963943</v>
      </c>
      <c r="L9" s="17">
        <v>0.23085005217222601</v>
      </c>
      <c r="M9" s="17"/>
      <c r="N9" s="17">
        <v>0.147301355455976</v>
      </c>
      <c r="O9" s="17">
        <v>0.25085046805463301</v>
      </c>
      <c r="P9" s="17">
        <v>0.217550007543999</v>
      </c>
      <c r="Q9" s="17">
        <v>0.30100537639432401</v>
      </c>
      <c r="R9" s="17">
        <v>0.66349882024537199</v>
      </c>
    </row>
    <row r="10" spans="2:18" x14ac:dyDescent="0.3">
      <c r="B10" s="18" t="s">
        <v>438</v>
      </c>
      <c r="C10" s="17">
        <v>0.74171895412007005</v>
      </c>
      <c r="D10" s="17">
        <v>0.76116641898011095</v>
      </c>
      <c r="E10" s="17">
        <v>0.72664127616845997</v>
      </c>
      <c r="F10" s="17"/>
      <c r="G10" s="17">
        <v>0.63855020494840298</v>
      </c>
      <c r="H10" s="17">
        <v>0.74262031695452502</v>
      </c>
      <c r="I10" s="17">
        <v>0.76227260080772197</v>
      </c>
      <c r="J10" s="17">
        <v>0.74298325993921499</v>
      </c>
      <c r="K10" s="17">
        <v>0.84524161077221205</v>
      </c>
      <c r="L10" s="17">
        <v>0.76914994782777402</v>
      </c>
      <c r="M10" s="17"/>
      <c r="N10" s="17">
        <v>0.78975611540306501</v>
      </c>
      <c r="O10" s="17">
        <v>0.71733002508133503</v>
      </c>
      <c r="P10" s="17">
        <v>0.782449992456001</v>
      </c>
      <c r="Q10" s="17">
        <v>0.69899462360567599</v>
      </c>
      <c r="R10" s="17">
        <v>0.33650117975462801</v>
      </c>
    </row>
    <row r="11" spans="2:18" x14ac:dyDescent="0.3">
      <c r="B11" s="18" t="s">
        <v>73</v>
      </c>
      <c r="C11" s="17">
        <v>1.67470009259214E-2</v>
      </c>
      <c r="D11" s="17">
        <v>1.04195315810713E-2</v>
      </c>
      <c r="E11" s="17">
        <v>2.1652706924977699E-2</v>
      </c>
      <c r="F11" s="17"/>
      <c r="G11" s="17">
        <v>3.9179790842120497E-2</v>
      </c>
      <c r="H11" s="17">
        <v>2.13085523512891E-2</v>
      </c>
      <c r="I11" s="17">
        <v>0</v>
      </c>
      <c r="J11" s="17">
        <v>1.31507568425809E-2</v>
      </c>
      <c r="K11" s="17">
        <v>2.2470127263844598E-2</v>
      </c>
      <c r="L11" s="17">
        <v>0</v>
      </c>
      <c r="M11" s="17"/>
      <c r="N11" s="17">
        <v>6.2942529140958894E-2</v>
      </c>
      <c r="O11" s="17">
        <v>3.18195068640321E-2</v>
      </c>
      <c r="P11" s="17">
        <v>0</v>
      </c>
      <c r="Q11" s="17">
        <v>0</v>
      </c>
      <c r="R11" s="17">
        <v>0</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R16"/>
  <sheetViews>
    <sheetView showGridLines="0" workbookViewId="0">
      <pane xSplit="2" topLeftCell="C1" activePane="topRight" state="frozen"/>
      <selection pane="topRight" activeCell="A12" sqref="A12:XFD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442</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340</v>
      </c>
      <c r="D7" s="10">
        <v>143</v>
      </c>
      <c r="E7" s="10">
        <v>197</v>
      </c>
      <c r="F7" s="10"/>
      <c r="G7" s="10">
        <v>89</v>
      </c>
      <c r="H7" s="10">
        <v>71</v>
      </c>
      <c r="I7" s="10">
        <v>65</v>
      </c>
      <c r="J7" s="10">
        <v>63</v>
      </c>
      <c r="K7" s="10">
        <v>27</v>
      </c>
      <c r="L7" s="10">
        <v>25</v>
      </c>
      <c r="M7" s="10"/>
      <c r="N7" s="10">
        <v>43</v>
      </c>
      <c r="O7" s="10">
        <v>97</v>
      </c>
      <c r="P7" s="10">
        <v>119</v>
      </c>
      <c r="Q7" s="10">
        <v>40</v>
      </c>
      <c r="R7" s="10">
        <v>10</v>
      </c>
    </row>
    <row r="8" spans="2:18" ht="30" customHeight="1" x14ac:dyDescent="0.3">
      <c r="B8" s="11" t="s">
        <v>20</v>
      </c>
      <c r="C8" s="11">
        <v>341</v>
      </c>
      <c r="D8" s="11">
        <v>146</v>
      </c>
      <c r="E8" s="11">
        <v>194</v>
      </c>
      <c r="F8" s="11"/>
      <c r="G8" s="11">
        <v>86</v>
      </c>
      <c r="H8" s="11">
        <v>74</v>
      </c>
      <c r="I8" s="11">
        <v>67</v>
      </c>
      <c r="J8" s="11">
        <v>62</v>
      </c>
      <c r="K8" s="11">
        <v>27</v>
      </c>
      <c r="L8" s="11">
        <v>25</v>
      </c>
      <c r="M8" s="11"/>
      <c r="N8" s="11">
        <v>42</v>
      </c>
      <c r="O8" s="11">
        <v>96</v>
      </c>
      <c r="P8" s="11">
        <v>120</v>
      </c>
      <c r="Q8" s="11">
        <v>41</v>
      </c>
      <c r="R8" s="11">
        <v>10</v>
      </c>
    </row>
    <row r="9" spans="2:18" x14ac:dyDescent="0.3">
      <c r="B9" s="18" t="s">
        <v>437</v>
      </c>
      <c r="C9" s="17">
        <v>0.19639058759998501</v>
      </c>
      <c r="D9" s="17">
        <v>0.25545580979617799</v>
      </c>
      <c r="E9" s="17">
        <v>0.15195738999821101</v>
      </c>
      <c r="F9" s="17"/>
      <c r="G9" s="17">
        <v>0.227532636040509</v>
      </c>
      <c r="H9" s="17">
        <v>0.29055869592887001</v>
      </c>
      <c r="I9" s="17">
        <v>0.19733943608066001</v>
      </c>
      <c r="J9" s="17">
        <v>0.14047856696448499</v>
      </c>
      <c r="K9" s="17">
        <v>7.5879007066017801E-2</v>
      </c>
      <c r="L9" s="17">
        <v>7.82957435704702E-2</v>
      </c>
      <c r="M9" s="17"/>
      <c r="N9" s="17">
        <v>7.1341094192759899E-2</v>
      </c>
      <c r="O9" s="17">
        <v>0.211069712395209</v>
      </c>
      <c r="P9" s="17">
        <v>0.20873641255679201</v>
      </c>
      <c r="Q9" s="17">
        <v>0.25110143668410201</v>
      </c>
      <c r="R9" s="17">
        <v>0.31798347104099101</v>
      </c>
    </row>
    <row r="10" spans="2:18" x14ac:dyDescent="0.3">
      <c r="B10" s="18" t="s">
        <v>438</v>
      </c>
      <c r="C10" s="17">
        <v>0.78901461425916797</v>
      </c>
      <c r="D10" s="17">
        <v>0.73806516464483796</v>
      </c>
      <c r="E10" s="17">
        <v>0.82734253174156602</v>
      </c>
      <c r="F10" s="17"/>
      <c r="G10" s="17">
        <v>0.737703731034412</v>
      </c>
      <c r="H10" s="17">
        <v>0.69574679373559001</v>
      </c>
      <c r="I10" s="17">
        <v>0.80266056391934004</v>
      </c>
      <c r="J10" s="17">
        <v>0.85952143303551498</v>
      </c>
      <c r="K10" s="17">
        <v>0.887481536759408</v>
      </c>
      <c r="L10" s="17">
        <v>0.92170425642953002</v>
      </c>
      <c r="M10" s="17"/>
      <c r="N10" s="17">
        <v>0.90539707188241803</v>
      </c>
      <c r="O10" s="17">
        <v>0.788930287604791</v>
      </c>
      <c r="P10" s="17">
        <v>0.76646731670851498</v>
      </c>
      <c r="Q10" s="17">
        <v>0.72423162094266402</v>
      </c>
      <c r="R10" s="17">
        <v>0.68201652895900899</v>
      </c>
    </row>
    <row r="11" spans="2:18" x14ac:dyDescent="0.3">
      <c r="B11" s="18" t="s">
        <v>73</v>
      </c>
      <c r="C11" s="17">
        <v>1.4594798140846601E-2</v>
      </c>
      <c r="D11" s="17">
        <v>6.4790255589842098E-3</v>
      </c>
      <c r="E11" s="17">
        <v>2.0700078260222701E-2</v>
      </c>
      <c r="F11" s="17"/>
      <c r="G11" s="17">
        <v>3.4763632925078801E-2</v>
      </c>
      <c r="H11" s="17">
        <v>1.3694510335540399E-2</v>
      </c>
      <c r="I11" s="17">
        <v>0</v>
      </c>
      <c r="J11" s="17">
        <v>0</v>
      </c>
      <c r="K11" s="17">
        <v>3.6639456174574002E-2</v>
      </c>
      <c r="L11" s="17">
        <v>0</v>
      </c>
      <c r="M11" s="17"/>
      <c r="N11" s="17">
        <v>2.3261833924822201E-2</v>
      </c>
      <c r="O11" s="17">
        <v>0</v>
      </c>
      <c r="P11" s="17">
        <v>2.4796270734692899E-2</v>
      </c>
      <c r="Q11" s="17">
        <v>2.46669423732345E-2</v>
      </c>
      <c r="R11" s="17">
        <v>0</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R16"/>
  <sheetViews>
    <sheetView showGridLines="0" workbookViewId="0">
      <pane xSplit="2" topLeftCell="C1" activePane="topRight" state="frozen"/>
      <selection pane="topRight" activeCell="A12" sqref="A12:XFD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443</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344</v>
      </c>
      <c r="D7" s="10">
        <v>157</v>
      </c>
      <c r="E7" s="10">
        <v>187</v>
      </c>
      <c r="F7" s="10"/>
      <c r="G7" s="10">
        <v>55</v>
      </c>
      <c r="H7" s="10">
        <v>75</v>
      </c>
      <c r="I7" s="10">
        <v>48</v>
      </c>
      <c r="J7" s="10">
        <v>58</v>
      </c>
      <c r="K7" s="10">
        <v>44</v>
      </c>
      <c r="L7" s="10">
        <v>64</v>
      </c>
      <c r="M7" s="10"/>
      <c r="N7" s="10">
        <v>35</v>
      </c>
      <c r="O7" s="10">
        <v>60</v>
      </c>
      <c r="P7" s="10">
        <v>141</v>
      </c>
      <c r="Q7" s="10">
        <v>67</v>
      </c>
      <c r="R7" s="10">
        <v>7</v>
      </c>
    </row>
    <row r="8" spans="2:18" ht="30" customHeight="1" x14ac:dyDescent="0.3">
      <c r="B8" s="11" t="s">
        <v>20</v>
      </c>
      <c r="C8" s="11">
        <v>347</v>
      </c>
      <c r="D8" s="11">
        <v>160</v>
      </c>
      <c r="E8" s="11">
        <v>186</v>
      </c>
      <c r="F8" s="11"/>
      <c r="G8" s="11">
        <v>53</v>
      </c>
      <c r="H8" s="11">
        <v>79</v>
      </c>
      <c r="I8" s="11">
        <v>50</v>
      </c>
      <c r="J8" s="11">
        <v>58</v>
      </c>
      <c r="K8" s="11">
        <v>43</v>
      </c>
      <c r="L8" s="11">
        <v>64</v>
      </c>
      <c r="M8" s="11"/>
      <c r="N8" s="11">
        <v>35</v>
      </c>
      <c r="O8" s="11">
        <v>59</v>
      </c>
      <c r="P8" s="11">
        <v>142</v>
      </c>
      <c r="Q8" s="11">
        <v>69</v>
      </c>
      <c r="R8" s="11">
        <v>7</v>
      </c>
    </row>
    <row r="9" spans="2:18" x14ac:dyDescent="0.3">
      <c r="B9" s="18" t="s">
        <v>437</v>
      </c>
      <c r="C9" s="17">
        <v>0.18743292601219499</v>
      </c>
      <c r="D9" s="17">
        <v>0.21927215645730599</v>
      </c>
      <c r="E9" s="17">
        <v>0.16010349059781501</v>
      </c>
      <c r="F9" s="17"/>
      <c r="G9" s="17">
        <v>0.23805284550030201</v>
      </c>
      <c r="H9" s="17">
        <v>0.28559963640116098</v>
      </c>
      <c r="I9" s="17">
        <v>0.16732184490676899</v>
      </c>
      <c r="J9" s="17">
        <v>0.20538373794258899</v>
      </c>
      <c r="K9" s="17">
        <v>6.4398421405382905E-2</v>
      </c>
      <c r="L9" s="17">
        <v>0.10740021068571701</v>
      </c>
      <c r="M9" s="17"/>
      <c r="N9" s="17">
        <v>0.114090789099334</v>
      </c>
      <c r="O9" s="17">
        <v>0.113844116042843</v>
      </c>
      <c r="P9" s="17">
        <v>0.200706738781539</v>
      </c>
      <c r="Q9" s="17">
        <v>0.22839630230807501</v>
      </c>
      <c r="R9" s="17">
        <v>0.28311740855624801</v>
      </c>
    </row>
    <row r="10" spans="2:18" x14ac:dyDescent="0.3">
      <c r="B10" s="18" t="s">
        <v>438</v>
      </c>
      <c r="C10" s="17">
        <v>0.80376855395303604</v>
      </c>
      <c r="D10" s="17">
        <v>0.76167890659607296</v>
      </c>
      <c r="E10" s="17">
        <v>0.83989650940218497</v>
      </c>
      <c r="F10" s="17"/>
      <c r="G10" s="17">
        <v>0.76194715449969797</v>
      </c>
      <c r="H10" s="17">
        <v>0.71440036359883896</v>
      </c>
      <c r="I10" s="17">
        <v>0.81105210898517299</v>
      </c>
      <c r="J10" s="17">
        <v>0.77700461097694895</v>
      </c>
      <c r="K10" s="17">
        <v>0.91381040868277597</v>
      </c>
      <c r="L10" s="17">
        <v>0.89259978931428297</v>
      </c>
      <c r="M10" s="17"/>
      <c r="N10" s="17">
        <v>0.82999040133836</v>
      </c>
      <c r="O10" s="17">
        <v>0.88615588395715705</v>
      </c>
      <c r="P10" s="17">
        <v>0.799293261218461</v>
      </c>
      <c r="Q10" s="17">
        <v>0.77160369769192505</v>
      </c>
      <c r="R10" s="17">
        <v>0.71688259144375199</v>
      </c>
    </row>
    <row r="11" spans="2:18" x14ac:dyDescent="0.3">
      <c r="B11" s="18" t="s">
        <v>73</v>
      </c>
      <c r="C11" s="17">
        <v>8.7985200347692905E-3</v>
      </c>
      <c r="D11" s="17">
        <v>1.90489369466217E-2</v>
      </c>
      <c r="E11" s="17">
        <v>0</v>
      </c>
      <c r="F11" s="17"/>
      <c r="G11" s="17">
        <v>0</v>
      </c>
      <c r="H11" s="17">
        <v>0</v>
      </c>
      <c r="I11" s="17">
        <v>2.1626046108057299E-2</v>
      </c>
      <c r="J11" s="17">
        <v>1.76116510804625E-2</v>
      </c>
      <c r="K11" s="17">
        <v>2.17911699118408E-2</v>
      </c>
      <c r="L11" s="17">
        <v>0</v>
      </c>
      <c r="M11" s="17"/>
      <c r="N11" s="17">
        <v>5.5918809562305702E-2</v>
      </c>
      <c r="O11" s="17">
        <v>0</v>
      </c>
      <c r="P11" s="17">
        <v>0</v>
      </c>
      <c r="Q11" s="17">
        <v>0</v>
      </c>
      <c r="R11" s="17">
        <v>0</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R16"/>
  <sheetViews>
    <sheetView showGridLines="0" workbookViewId="0">
      <pane xSplit="2" topLeftCell="C1" activePane="topRight" state="frozen"/>
      <selection pane="topRight" activeCell="A12" sqref="A12:XFD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444</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188</v>
      </c>
      <c r="D7" s="10">
        <v>89</v>
      </c>
      <c r="E7" s="10">
        <v>99</v>
      </c>
      <c r="F7" s="10"/>
      <c r="G7" s="10">
        <v>49</v>
      </c>
      <c r="H7" s="10">
        <v>62</v>
      </c>
      <c r="I7" s="10">
        <v>41</v>
      </c>
      <c r="J7" s="10">
        <v>24</v>
      </c>
      <c r="K7" s="10">
        <v>10</v>
      </c>
      <c r="L7" s="10">
        <v>2</v>
      </c>
      <c r="M7" s="10"/>
      <c r="N7" s="10">
        <v>20</v>
      </c>
      <c r="O7" s="10">
        <v>35</v>
      </c>
      <c r="P7" s="10">
        <v>62</v>
      </c>
      <c r="Q7" s="10">
        <v>47</v>
      </c>
      <c r="R7" s="10">
        <v>12</v>
      </c>
    </row>
    <row r="8" spans="2:18" ht="30" customHeight="1" x14ac:dyDescent="0.3">
      <c r="B8" s="11" t="s">
        <v>20</v>
      </c>
      <c r="C8" s="11">
        <v>191</v>
      </c>
      <c r="D8" s="11">
        <v>92</v>
      </c>
      <c r="E8" s="11">
        <v>99</v>
      </c>
      <c r="F8" s="11"/>
      <c r="G8" s="11">
        <v>47</v>
      </c>
      <c r="H8" s="11">
        <v>66</v>
      </c>
      <c r="I8" s="11">
        <v>43</v>
      </c>
      <c r="J8" s="11">
        <v>24</v>
      </c>
      <c r="K8" s="11">
        <v>10</v>
      </c>
      <c r="L8" s="11">
        <v>2</v>
      </c>
      <c r="M8" s="11"/>
      <c r="N8" s="11">
        <v>20</v>
      </c>
      <c r="O8" s="11">
        <v>36</v>
      </c>
      <c r="P8" s="11">
        <v>63</v>
      </c>
      <c r="Q8" s="11">
        <v>48</v>
      </c>
      <c r="R8" s="11">
        <v>12</v>
      </c>
    </row>
    <row r="9" spans="2:18" x14ac:dyDescent="0.3">
      <c r="B9" s="18" t="s">
        <v>437</v>
      </c>
      <c r="C9" s="17">
        <v>0.368949471197697</v>
      </c>
      <c r="D9" s="17">
        <v>0.44291142465129901</v>
      </c>
      <c r="E9" s="17">
        <v>0.299986048064734</v>
      </c>
      <c r="F9" s="17"/>
      <c r="G9" s="17">
        <v>0.46764610822228903</v>
      </c>
      <c r="H9" s="17">
        <v>0.37479887783506199</v>
      </c>
      <c r="I9" s="17">
        <v>0.29277584100349002</v>
      </c>
      <c r="J9" s="17">
        <v>0.403125920658498</v>
      </c>
      <c r="K9" s="17">
        <v>9.1623936991651403E-2</v>
      </c>
      <c r="L9" s="17">
        <v>0.507820004625683</v>
      </c>
      <c r="M9" s="17"/>
      <c r="N9" s="17">
        <v>0.25245475165626102</v>
      </c>
      <c r="O9" s="17">
        <v>0.39817310627247998</v>
      </c>
      <c r="P9" s="17">
        <v>0.28248905190997298</v>
      </c>
      <c r="Q9" s="17">
        <v>0.44495759039611199</v>
      </c>
      <c r="R9" s="17">
        <v>0.327592420491709</v>
      </c>
    </row>
    <row r="10" spans="2:18" x14ac:dyDescent="0.3">
      <c r="B10" s="18" t="s">
        <v>438</v>
      </c>
      <c r="C10" s="17">
        <v>0.58985369027879297</v>
      </c>
      <c r="D10" s="17">
        <v>0.53551117592406805</v>
      </c>
      <c r="E10" s="17">
        <v>0.64052360415424203</v>
      </c>
      <c r="F10" s="17"/>
      <c r="G10" s="17">
        <v>0.49302841959580701</v>
      </c>
      <c r="H10" s="17">
        <v>0.57826878551999605</v>
      </c>
      <c r="I10" s="17">
        <v>0.68363822881283198</v>
      </c>
      <c r="J10" s="17">
        <v>0.55454689504541699</v>
      </c>
      <c r="K10" s="17">
        <v>0.90837606300834906</v>
      </c>
      <c r="L10" s="17">
        <v>0</v>
      </c>
      <c r="M10" s="17"/>
      <c r="N10" s="17">
        <v>0.64797801982506897</v>
      </c>
      <c r="O10" s="17">
        <v>0.52167855143241004</v>
      </c>
      <c r="P10" s="17">
        <v>0.71751094809002702</v>
      </c>
      <c r="Q10" s="17">
        <v>0.51394218270337699</v>
      </c>
      <c r="R10" s="17">
        <v>0.58476891008979204</v>
      </c>
    </row>
    <row r="11" spans="2:18" x14ac:dyDescent="0.3">
      <c r="B11" s="18" t="s">
        <v>73</v>
      </c>
      <c r="C11" s="17">
        <v>4.1196838523509999E-2</v>
      </c>
      <c r="D11" s="17">
        <v>2.1577399424632202E-2</v>
      </c>
      <c r="E11" s="17">
        <v>5.94903477810243E-2</v>
      </c>
      <c r="F11" s="17"/>
      <c r="G11" s="17">
        <v>3.9325472181904297E-2</v>
      </c>
      <c r="H11" s="17">
        <v>4.69323366449413E-2</v>
      </c>
      <c r="I11" s="17">
        <v>2.3585930183678602E-2</v>
      </c>
      <c r="J11" s="17">
        <v>4.23271842960843E-2</v>
      </c>
      <c r="K11" s="17">
        <v>0</v>
      </c>
      <c r="L11" s="17">
        <v>0.492179995374317</v>
      </c>
      <c r="M11" s="17"/>
      <c r="N11" s="17">
        <v>9.9567228518669199E-2</v>
      </c>
      <c r="O11" s="17">
        <v>8.0148342295109795E-2</v>
      </c>
      <c r="P11" s="17">
        <v>0</v>
      </c>
      <c r="Q11" s="17">
        <v>4.1100226900510697E-2</v>
      </c>
      <c r="R11" s="17">
        <v>8.7638669418498405E-2</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R16"/>
  <sheetViews>
    <sheetView showGridLines="0" workbookViewId="0">
      <pane xSplit="2" topLeftCell="C1" activePane="topRight" state="frozen"/>
      <selection pane="topRight" activeCell="A12" sqref="A12:XFD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445</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310</v>
      </c>
      <c r="D7" s="10">
        <v>134</v>
      </c>
      <c r="E7" s="10">
        <v>176</v>
      </c>
      <c r="F7" s="10"/>
      <c r="G7" s="10">
        <v>19</v>
      </c>
      <c r="H7" s="10">
        <v>33</v>
      </c>
      <c r="I7" s="10">
        <v>37</v>
      </c>
      <c r="J7" s="10">
        <v>64</v>
      </c>
      <c r="K7" s="10">
        <v>53</v>
      </c>
      <c r="L7" s="10">
        <v>104</v>
      </c>
      <c r="M7" s="10"/>
      <c r="N7" s="10">
        <v>50</v>
      </c>
      <c r="O7" s="10">
        <v>54</v>
      </c>
      <c r="P7" s="10">
        <v>102</v>
      </c>
      <c r="Q7" s="10">
        <v>50</v>
      </c>
      <c r="R7" s="10">
        <v>7</v>
      </c>
    </row>
    <row r="8" spans="2:18" ht="30" customHeight="1" x14ac:dyDescent="0.3">
      <c r="B8" s="11" t="s">
        <v>20</v>
      </c>
      <c r="C8" s="11">
        <v>311</v>
      </c>
      <c r="D8" s="11">
        <v>134</v>
      </c>
      <c r="E8" s="11">
        <v>177</v>
      </c>
      <c r="F8" s="11"/>
      <c r="G8" s="11">
        <v>18</v>
      </c>
      <c r="H8" s="11">
        <v>35</v>
      </c>
      <c r="I8" s="11">
        <v>39</v>
      </c>
      <c r="J8" s="11">
        <v>63</v>
      </c>
      <c r="K8" s="11">
        <v>53</v>
      </c>
      <c r="L8" s="11">
        <v>102</v>
      </c>
      <c r="M8" s="11"/>
      <c r="N8" s="11">
        <v>50</v>
      </c>
      <c r="O8" s="11">
        <v>54</v>
      </c>
      <c r="P8" s="11">
        <v>102</v>
      </c>
      <c r="Q8" s="11">
        <v>52</v>
      </c>
      <c r="R8" s="11">
        <v>7</v>
      </c>
    </row>
    <row r="9" spans="2:18" x14ac:dyDescent="0.3">
      <c r="B9" s="18" t="s">
        <v>437</v>
      </c>
      <c r="C9" s="17">
        <v>0.19943349514403999</v>
      </c>
      <c r="D9" s="17">
        <v>0.21017200505862599</v>
      </c>
      <c r="E9" s="17">
        <v>0.191256802381427</v>
      </c>
      <c r="F9" s="17"/>
      <c r="G9" s="17">
        <v>0.32522724952697402</v>
      </c>
      <c r="H9" s="17">
        <v>0.35896111029960498</v>
      </c>
      <c r="I9" s="17">
        <v>0.29253903083154698</v>
      </c>
      <c r="J9" s="17">
        <v>0.123307148065678</v>
      </c>
      <c r="K9" s="17">
        <v>0.184958851707831</v>
      </c>
      <c r="L9" s="17">
        <v>0.14219747259835999</v>
      </c>
      <c r="M9" s="17"/>
      <c r="N9" s="17">
        <v>0.22095286984610299</v>
      </c>
      <c r="O9" s="17">
        <v>0.182210294121223</v>
      </c>
      <c r="P9" s="17">
        <v>0.22681700487179199</v>
      </c>
      <c r="Q9" s="17">
        <v>0.17772569394417301</v>
      </c>
      <c r="R9" s="17">
        <v>0.29287425800105699</v>
      </c>
    </row>
    <row r="10" spans="2:18" x14ac:dyDescent="0.3">
      <c r="B10" s="18" t="s">
        <v>438</v>
      </c>
      <c r="C10" s="17">
        <v>0.79682969136989801</v>
      </c>
      <c r="D10" s="17">
        <v>0.78118359719917996</v>
      </c>
      <c r="E10" s="17">
        <v>0.80874319761857305</v>
      </c>
      <c r="F10" s="17"/>
      <c r="G10" s="17">
        <v>0.67477275047302598</v>
      </c>
      <c r="H10" s="17">
        <v>0.64103888970039502</v>
      </c>
      <c r="I10" s="17">
        <v>0.67745331486157301</v>
      </c>
      <c r="J10" s="17">
        <v>0.876692851934322</v>
      </c>
      <c r="K10" s="17">
        <v>0.815041148292169</v>
      </c>
      <c r="L10" s="17">
        <v>0.85780252740163998</v>
      </c>
      <c r="M10" s="17"/>
      <c r="N10" s="17">
        <v>0.77904713015389704</v>
      </c>
      <c r="O10" s="17">
        <v>0.81778970587877697</v>
      </c>
      <c r="P10" s="17">
        <v>0.77318299512820798</v>
      </c>
      <c r="Q10" s="17">
        <v>0.79999233374470102</v>
      </c>
      <c r="R10" s="17">
        <v>0.70712574199894296</v>
      </c>
    </row>
    <row r="11" spans="2:18" x14ac:dyDescent="0.3">
      <c r="B11" s="18" t="s">
        <v>73</v>
      </c>
      <c r="C11" s="17">
        <v>3.7368134860618699E-3</v>
      </c>
      <c r="D11" s="17">
        <v>8.6443977421943197E-3</v>
      </c>
      <c r="E11" s="17">
        <v>0</v>
      </c>
      <c r="F11" s="17"/>
      <c r="G11" s="17">
        <v>0</v>
      </c>
      <c r="H11" s="17">
        <v>0</v>
      </c>
      <c r="I11" s="17">
        <v>3.0007654306880099E-2</v>
      </c>
      <c r="J11" s="17">
        <v>0</v>
      </c>
      <c r="K11" s="17">
        <v>0</v>
      </c>
      <c r="L11" s="17">
        <v>0</v>
      </c>
      <c r="M11" s="17"/>
      <c r="N11" s="17">
        <v>0</v>
      </c>
      <c r="O11" s="17">
        <v>0</v>
      </c>
      <c r="P11" s="17">
        <v>0</v>
      </c>
      <c r="Q11" s="17">
        <v>2.2281972311126601E-2</v>
      </c>
      <c r="R11" s="17">
        <v>0</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R16"/>
  <sheetViews>
    <sheetView showGridLines="0" workbookViewId="0">
      <pane xSplit="2" topLeftCell="C1" activePane="topRight" state="frozen"/>
      <selection pane="topRight" activeCell="A12" sqref="A12:XFD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446</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145</v>
      </c>
      <c r="D7" s="10">
        <v>55</v>
      </c>
      <c r="E7" s="10">
        <v>90</v>
      </c>
      <c r="F7" s="10"/>
      <c r="G7" s="10">
        <v>17</v>
      </c>
      <c r="H7" s="10">
        <v>27</v>
      </c>
      <c r="I7" s="10">
        <v>22</v>
      </c>
      <c r="J7" s="10">
        <v>23</v>
      </c>
      <c r="K7" s="10">
        <v>15</v>
      </c>
      <c r="L7" s="10">
        <v>41</v>
      </c>
      <c r="M7" s="10"/>
      <c r="N7" s="10">
        <v>24</v>
      </c>
      <c r="O7" s="10">
        <v>26</v>
      </c>
      <c r="P7" s="10">
        <v>49</v>
      </c>
      <c r="Q7" s="10">
        <v>26</v>
      </c>
      <c r="R7" s="10">
        <v>7</v>
      </c>
    </row>
    <row r="8" spans="2:18" ht="30" customHeight="1" x14ac:dyDescent="0.3">
      <c r="B8" s="11" t="s">
        <v>20</v>
      </c>
      <c r="C8" s="11">
        <v>145</v>
      </c>
      <c r="D8" s="11">
        <v>56</v>
      </c>
      <c r="E8" s="11">
        <v>89</v>
      </c>
      <c r="F8" s="11"/>
      <c r="G8" s="11">
        <v>16</v>
      </c>
      <c r="H8" s="11">
        <v>28</v>
      </c>
      <c r="I8" s="11">
        <v>23</v>
      </c>
      <c r="J8" s="11">
        <v>23</v>
      </c>
      <c r="K8" s="11">
        <v>15</v>
      </c>
      <c r="L8" s="11">
        <v>41</v>
      </c>
      <c r="M8" s="11"/>
      <c r="N8" s="11">
        <v>24</v>
      </c>
      <c r="O8" s="11">
        <v>26</v>
      </c>
      <c r="P8" s="11">
        <v>49</v>
      </c>
      <c r="Q8" s="11">
        <v>26</v>
      </c>
      <c r="R8" s="11">
        <v>7</v>
      </c>
    </row>
    <row r="9" spans="2:18" x14ac:dyDescent="0.3">
      <c r="B9" s="18" t="s">
        <v>437</v>
      </c>
      <c r="C9" s="17">
        <v>0.21360237269030299</v>
      </c>
      <c r="D9" s="17">
        <v>0.23772891037054</v>
      </c>
      <c r="E9" s="17">
        <v>0.19847176674678099</v>
      </c>
      <c r="F9" s="17"/>
      <c r="G9" s="17">
        <v>0.23774897178849499</v>
      </c>
      <c r="H9" s="17">
        <v>0.26400559365140802</v>
      </c>
      <c r="I9" s="17">
        <v>0.183321782670469</v>
      </c>
      <c r="J9" s="17">
        <v>0.17206362225069799</v>
      </c>
      <c r="K9" s="17">
        <v>0.12508286767702501</v>
      </c>
      <c r="L9" s="17">
        <v>0.24208897487384401</v>
      </c>
      <c r="M9" s="17"/>
      <c r="N9" s="17">
        <v>0.171494374405538</v>
      </c>
      <c r="O9" s="17">
        <v>0.30141489199475402</v>
      </c>
      <c r="P9" s="17">
        <v>0.22669802922472901</v>
      </c>
      <c r="Q9" s="17">
        <v>7.5921697566871602E-2</v>
      </c>
      <c r="R9" s="17">
        <v>0.42925615286462299</v>
      </c>
    </row>
    <row r="10" spans="2:18" x14ac:dyDescent="0.3">
      <c r="B10" s="18" t="s">
        <v>438</v>
      </c>
      <c r="C10" s="17">
        <v>0.76608232432104695</v>
      </c>
      <c r="D10" s="17">
        <v>0.74504677598564395</v>
      </c>
      <c r="E10" s="17">
        <v>0.77927446141453405</v>
      </c>
      <c r="F10" s="17"/>
      <c r="G10" s="17">
        <v>0.70296476716752199</v>
      </c>
      <c r="H10" s="17">
        <v>0.70154361163260404</v>
      </c>
      <c r="I10" s="17">
        <v>0.77161752928337501</v>
      </c>
      <c r="J10" s="17">
        <v>0.82793637774930195</v>
      </c>
      <c r="K10" s="17">
        <v>0.87491713232297497</v>
      </c>
      <c r="L10" s="17">
        <v>0.75791102512615605</v>
      </c>
      <c r="M10" s="17"/>
      <c r="N10" s="17">
        <v>0.78772422105426698</v>
      </c>
      <c r="O10" s="17">
        <v>0.69858510800524598</v>
      </c>
      <c r="P10" s="17">
        <v>0.73310149402199598</v>
      </c>
      <c r="Q10" s="17">
        <v>0.92407830243312805</v>
      </c>
      <c r="R10" s="17">
        <v>0.57074384713537696</v>
      </c>
    </row>
    <row r="11" spans="2:18" x14ac:dyDescent="0.3">
      <c r="B11" s="18" t="s">
        <v>73</v>
      </c>
      <c r="C11" s="17">
        <v>2.03153029886508E-2</v>
      </c>
      <c r="D11" s="17">
        <v>1.7224313643815901E-2</v>
      </c>
      <c r="E11" s="17">
        <v>2.22537718386853E-2</v>
      </c>
      <c r="F11" s="17"/>
      <c r="G11" s="17">
        <v>5.9286261043982297E-2</v>
      </c>
      <c r="H11" s="17">
        <v>3.44507947159884E-2</v>
      </c>
      <c r="I11" s="17">
        <v>4.5060688046155602E-2</v>
      </c>
      <c r="J11" s="17">
        <v>0</v>
      </c>
      <c r="K11" s="17">
        <v>0</v>
      </c>
      <c r="L11" s="17">
        <v>0</v>
      </c>
      <c r="M11" s="17"/>
      <c r="N11" s="17">
        <v>4.0781404540195298E-2</v>
      </c>
      <c r="O11" s="17">
        <v>0</v>
      </c>
      <c r="P11" s="17">
        <v>4.0200476753274303E-2</v>
      </c>
      <c r="Q11" s="17">
        <v>0</v>
      </c>
      <c r="R11" s="17">
        <v>0</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R16"/>
  <sheetViews>
    <sheetView showGridLines="0" workbookViewId="0">
      <pane xSplit="2" topLeftCell="C1" activePane="topRight" state="frozen"/>
      <selection pane="topRight" activeCell="A12" sqref="A12:XFD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447</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125</v>
      </c>
      <c r="D7" s="10">
        <v>52</v>
      </c>
      <c r="E7" s="10">
        <v>73</v>
      </c>
      <c r="F7" s="10"/>
      <c r="G7" s="10">
        <v>12</v>
      </c>
      <c r="H7" s="10">
        <v>24</v>
      </c>
      <c r="I7" s="10">
        <v>31</v>
      </c>
      <c r="J7" s="10">
        <v>17</v>
      </c>
      <c r="K7" s="10">
        <v>19</v>
      </c>
      <c r="L7" s="10">
        <v>22</v>
      </c>
      <c r="M7" s="10"/>
      <c r="N7" s="10">
        <v>20</v>
      </c>
      <c r="O7" s="10">
        <v>30</v>
      </c>
      <c r="P7" s="10">
        <v>33</v>
      </c>
      <c r="Q7" s="10">
        <v>21</v>
      </c>
      <c r="R7" s="10">
        <v>6</v>
      </c>
    </row>
    <row r="8" spans="2:18" ht="30" customHeight="1" x14ac:dyDescent="0.3">
      <c r="B8" s="11" t="s">
        <v>20</v>
      </c>
      <c r="C8" s="11">
        <v>126</v>
      </c>
      <c r="D8" s="11">
        <v>53</v>
      </c>
      <c r="E8" s="11">
        <v>73</v>
      </c>
      <c r="F8" s="11"/>
      <c r="G8" s="11">
        <v>12</v>
      </c>
      <c r="H8" s="11">
        <v>25</v>
      </c>
      <c r="I8" s="11">
        <v>32</v>
      </c>
      <c r="J8" s="11">
        <v>17</v>
      </c>
      <c r="K8" s="11">
        <v>19</v>
      </c>
      <c r="L8" s="11">
        <v>21</v>
      </c>
      <c r="M8" s="11"/>
      <c r="N8" s="11">
        <v>20</v>
      </c>
      <c r="O8" s="11">
        <v>31</v>
      </c>
      <c r="P8" s="11">
        <v>33</v>
      </c>
      <c r="Q8" s="11">
        <v>21</v>
      </c>
      <c r="R8" s="11">
        <v>6</v>
      </c>
    </row>
    <row r="9" spans="2:18" x14ac:dyDescent="0.3">
      <c r="B9" s="18" t="s">
        <v>437</v>
      </c>
      <c r="C9" s="17">
        <v>0.195835959750191</v>
      </c>
      <c r="D9" s="17">
        <v>0.14285896130282999</v>
      </c>
      <c r="E9" s="17">
        <v>0.23444294821273501</v>
      </c>
      <c r="F9" s="17"/>
      <c r="G9" s="17">
        <v>0.25446368225655902</v>
      </c>
      <c r="H9" s="17">
        <v>0.21111510905626699</v>
      </c>
      <c r="I9" s="17">
        <v>0.29547317833268599</v>
      </c>
      <c r="J9" s="17">
        <v>0.29566832096081402</v>
      </c>
      <c r="K9" s="17">
        <v>0.10225893621437999</v>
      </c>
      <c r="L9" s="17">
        <v>0</v>
      </c>
      <c r="M9" s="17"/>
      <c r="N9" s="17">
        <v>0.20671415987269101</v>
      </c>
      <c r="O9" s="17">
        <v>0.20324794507916799</v>
      </c>
      <c r="P9" s="17">
        <v>0.120936227773437</v>
      </c>
      <c r="Q9" s="17">
        <v>0.32994315040255201</v>
      </c>
      <c r="R9" s="17">
        <v>0.16976651565454501</v>
      </c>
    </row>
    <row r="10" spans="2:18" x14ac:dyDescent="0.3">
      <c r="B10" s="18" t="s">
        <v>438</v>
      </c>
      <c r="C10" s="17">
        <v>0.76495929503367199</v>
      </c>
      <c r="D10" s="17">
        <v>0.81996997824498996</v>
      </c>
      <c r="E10" s="17">
        <v>0.72487025876699296</v>
      </c>
      <c r="F10" s="17"/>
      <c r="G10" s="17">
        <v>0.74553631774344198</v>
      </c>
      <c r="H10" s="17">
        <v>0.70824597733128503</v>
      </c>
      <c r="I10" s="17">
        <v>0.70452682166731395</v>
      </c>
      <c r="J10" s="17">
        <v>0.58590339330582397</v>
      </c>
      <c r="K10" s="17">
        <v>0.84854578255128799</v>
      </c>
      <c r="L10" s="17">
        <v>1</v>
      </c>
      <c r="M10" s="17"/>
      <c r="N10" s="17">
        <v>0.69826239758752995</v>
      </c>
      <c r="O10" s="17">
        <v>0.76477508520037996</v>
      </c>
      <c r="P10" s="17">
        <v>0.84787594677493106</v>
      </c>
      <c r="Q10" s="17">
        <v>0.67005684959744705</v>
      </c>
      <c r="R10" s="17">
        <v>0.83023348434545496</v>
      </c>
    </row>
    <row r="11" spans="2:18" x14ac:dyDescent="0.3">
      <c r="B11" s="18" t="s">
        <v>73</v>
      </c>
      <c r="C11" s="17">
        <v>3.9204745216137302E-2</v>
      </c>
      <c r="D11" s="17">
        <v>3.71710604521793E-2</v>
      </c>
      <c r="E11" s="17">
        <v>4.0686793020272297E-2</v>
      </c>
      <c r="F11" s="17"/>
      <c r="G11" s="17">
        <v>0</v>
      </c>
      <c r="H11" s="17">
        <v>8.0638913612448404E-2</v>
      </c>
      <c r="I11" s="17">
        <v>0</v>
      </c>
      <c r="J11" s="17">
        <v>0.118428285733362</v>
      </c>
      <c r="K11" s="17">
        <v>4.9195281234331097E-2</v>
      </c>
      <c r="L11" s="17">
        <v>0</v>
      </c>
      <c r="M11" s="17"/>
      <c r="N11" s="17">
        <v>9.5023442539778999E-2</v>
      </c>
      <c r="O11" s="17">
        <v>3.1976969720452303E-2</v>
      </c>
      <c r="P11" s="17">
        <v>3.11878254516323E-2</v>
      </c>
      <c r="Q11" s="17">
        <v>0</v>
      </c>
      <c r="R11" s="17">
        <v>0</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R16"/>
  <sheetViews>
    <sheetView showGridLines="0" workbookViewId="0">
      <pane xSplit="2" topLeftCell="C1" activePane="topRight" state="frozen"/>
      <selection pane="topRight" activeCell="A12" sqref="A12:XFD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448</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250</v>
      </c>
      <c r="D7" s="10">
        <v>96</v>
      </c>
      <c r="E7" s="10">
        <v>154</v>
      </c>
      <c r="F7" s="10"/>
      <c r="G7" s="10">
        <v>22</v>
      </c>
      <c r="H7" s="10">
        <v>27</v>
      </c>
      <c r="I7" s="10">
        <v>47</v>
      </c>
      <c r="J7" s="10">
        <v>43</v>
      </c>
      <c r="K7" s="10">
        <v>35</v>
      </c>
      <c r="L7" s="10">
        <v>76</v>
      </c>
      <c r="M7" s="10"/>
      <c r="N7" s="10">
        <v>52</v>
      </c>
      <c r="O7" s="10">
        <v>57</v>
      </c>
      <c r="P7" s="10">
        <v>70</v>
      </c>
      <c r="Q7" s="10">
        <v>31</v>
      </c>
      <c r="R7" s="10">
        <v>9</v>
      </c>
    </row>
    <row r="8" spans="2:18" ht="30" customHeight="1" x14ac:dyDescent="0.3">
      <c r="B8" s="11" t="s">
        <v>20</v>
      </c>
      <c r="C8" s="11">
        <v>250</v>
      </c>
      <c r="D8" s="11">
        <v>97</v>
      </c>
      <c r="E8" s="11">
        <v>154</v>
      </c>
      <c r="F8" s="11"/>
      <c r="G8" s="11">
        <v>21</v>
      </c>
      <c r="H8" s="11">
        <v>28</v>
      </c>
      <c r="I8" s="11">
        <v>49</v>
      </c>
      <c r="J8" s="11">
        <v>43</v>
      </c>
      <c r="K8" s="11">
        <v>35</v>
      </c>
      <c r="L8" s="11">
        <v>75</v>
      </c>
      <c r="M8" s="11"/>
      <c r="N8" s="11">
        <v>51</v>
      </c>
      <c r="O8" s="11">
        <v>57</v>
      </c>
      <c r="P8" s="11">
        <v>71</v>
      </c>
      <c r="Q8" s="11">
        <v>32</v>
      </c>
      <c r="R8" s="11">
        <v>9</v>
      </c>
    </row>
    <row r="9" spans="2:18" x14ac:dyDescent="0.3">
      <c r="B9" s="18" t="s">
        <v>437</v>
      </c>
      <c r="C9" s="17">
        <v>0.146418154032673</v>
      </c>
      <c r="D9" s="17">
        <v>0.19319248451496099</v>
      </c>
      <c r="E9" s="17">
        <v>0.116957705664277</v>
      </c>
      <c r="F9" s="17"/>
      <c r="G9" s="17">
        <v>0.14245528317433101</v>
      </c>
      <c r="H9" s="17">
        <v>0.306948942197177</v>
      </c>
      <c r="I9" s="17">
        <v>0.211316242153574</v>
      </c>
      <c r="J9" s="17">
        <v>6.9565067293563002E-2</v>
      </c>
      <c r="K9" s="17">
        <v>0.13795333553643199</v>
      </c>
      <c r="L9" s="17">
        <v>9.2831464360848798E-2</v>
      </c>
      <c r="M9" s="17"/>
      <c r="N9" s="17">
        <v>7.5731084695426096E-2</v>
      </c>
      <c r="O9" s="17">
        <v>0.10341648060955599</v>
      </c>
      <c r="P9" s="17">
        <v>0.189628101865604</v>
      </c>
      <c r="Q9" s="17">
        <v>0.23120501720251699</v>
      </c>
      <c r="R9" s="17">
        <v>0.22059964258023801</v>
      </c>
    </row>
    <row r="10" spans="2:18" x14ac:dyDescent="0.3">
      <c r="B10" s="18" t="s">
        <v>438</v>
      </c>
      <c r="C10" s="17">
        <v>0.83396347611175403</v>
      </c>
      <c r="D10" s="17">
        <v>0.79651923871006702</v>
      </c>
      <c r="E10" s="17">
        <v>0.85754743789788901</v>
      </c>
      <c r="F10" s="17"/>
      <c r="G10" s="17">
        <v>0.76737910632163597</v>
      </c>
      <c r="H10" s="17">
        <v>0.62090335606795299</v>
      </c>
      <c r="I10" s="17">
        <v>0.76823910885746105</v>
      </c>
      <c r="J10" s="17">
        <v>0.93043493270643696</v>
      </c>
      <c r="K10" s="17">
        <v>0.86204666446356804</v>
      </c>
      <c r="L10" s="17">
        <v>0.90716853563915101</v>
      </c>
      <c r="M10" s="17"/>
      <c r="N10" s="17">
        <v>0.905490768812515</v>
      </c>
      <c r="O10" s="17">
        <v>0.86322398355485697</v>
      </c>
      <c r="P10" s="17">
        <v>0.79537325553009097</v>
      </c>
      <c r="Q10" s="17">
        <v>0.76879498279748304</v>
      </c>
      <c r="R10" s="17">
        <v>0.66799397108446701</v>
      </c>
    </row>
    <row r="11" spans="2:18" x14ac:dyDescent="0.3">
      <c r="B11" s="18" t="s">
        <v>73</v>
      </c>
      <c r="C11" s="17">
        <v>1.9618369855573001E-2</v>
      </c>
      <c r="D11" s="17">
        <v>1.02882767749716E-2</v>
      </c>
      <c r="E11" s="17">
        <v>2.5494856437833498E-2</v>
      </c>
      <c r="F11" s="17"/>
      <c r="G11" s="17">
        <v>9.0165610504032406E-2</v>
      </c>
      <c r="H11" s="17">
        <v>7.2147701734869701E-2</v>
      </c>
      <c r="I11" s="17">
        <v>2.0444648988965398E-2</v>
      </c>
      <c r="J11" s="17">
        <v>0</v>
      </c>
      <c r="K11" s="17">
        <v>0</v>
      </c>
      <c r="L11" s="17">
        <v>0</v>
      </c>
      <c r="M11" s="17"/>
      <c r="N11" s="17">
        <v>1.87781464920589E-2</v>
      </c>
      <c r="O11" s="17">
        <v>3.3359535835587102E-2</v>
      </c>
      <c r="P11" s="17">
        <v>1.49986426043053E-2</v>
      </c>
      <c r="Q11" s="17">
        <v>0</v>
      </c>
      <c r="R11" s="17">
        <v>0.111406386335295</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R16"/>
  <sheetViews>
    <sheetView showGridLines="0" workbookViewId="0">
      <pane xSplit="2" topLeftCell="C1" activePane="topRight" state="frozen"/>
      <selection pane="topRight" activeCell="A12" sqref="A12:XFD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449</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145</v>
      </c>
      <c r="D7" s="10">
        <v>48</v>
      </c>
      <c r="E7" s="10">
        <v>97</v>
      </c>
      <c r="F7" s="10"/>
      <c r="G7" s="10">
        <v>42</v>
      </c>
      <c r="H7" s="10">
        <v>31</v>
      </c>
      <c r="I7" s="10">
        <v>28</v>
      </c>
      <c r="J7" s="10">
        <v>19</v>
      </c>
      <c r="K7" s="10">
        <v>13</v>
      </c>
      <c r="L7" s="10">
        <v>12</v>
      </c>
      <c r="M7" s="10"/>
      <c r="N7" s="10">
        <v>22</v>
      </c>
      <c r="O7" s="10">
        <v>37</v>
      </c>
      <c r="P7" s="10">
        <v>43</v>
      </c>
      <c r="Q7" s="10">
        <v>28</v>
      </c>
      <c r="R7" s="10">
        <v>2</v>
      </c>
    </row>
    <row r="8" spans="2:18" ht="30" customHeight="1" x14ac:dyDescent="0.3">
      <c r="B8" s="11" t="s">
        <v>20</v>
      </c>
      <c r="C8" s="11">
        <v>145</v>
      </c>
      <c r="D8" s="11">
        <v>50</v>
      </c>
      <c r="E8" s="11">
        <v>96</v>
      </c>
      <c r="F8" s="11"/>
      <c r="G8" s="11">
        <v>41</v>
      </c>
      <c r="H8" s="11">
        <v>32</v>
      </c>
      <c r="I8" s="11">
        <v>29</v>
      </c>
      <c r="J8" s="11">
        <v>19</v>
      </c>
      <c r="K8" s="11">
        <v>13</v>
      </c>
      <c r="L8" s="11">
        <v>12</v>
      </c>
      <c r="M8" s="11"/>
      <c r="N8" s="11">
        <v>22</v>
      </c>
      <c r="O8" s="11">
        <v>37</v>
      </c>
      <c r="P8" s="11">
        <v>43</v>
      </c>
      <c r="Q8" s="11">
        <v>29</v>
      </c>
      <c r="R8" s="11">
        <v>2</v>
      </c>
    </row>
    <row r="9" spans="2:18" x14ac:dyDescent="0.3">
      <c r="B9" s="18" t="s">
        <v>437</v>
      </c>
      <c r="C9" s="17">
        <v>0.25402229008826299</v>
      </c>
      <c r="D9" s="17">
        <v>0.29172063031757101</v>
      </c>
      <c r="E9" s="17">
        <v>0.23452099904889201</v>
      </c>
      <c r="F9" s="17"/>
      <c r="G9" s="17">
        <v>0.25774871125181698</v>
      </c>
      <c r="H9" s="17">
        <v>0.36022501206058299</v>
      </c>
      <c r="I9" s="17">
        <v>0.20543764161072101</v>
      </c>
      <c r="J9" s="17">
        <v>0.157208833136701</v>
      </c>
      <c r="K9" s="17">
        <v>0.23051669772820099</v>
      </c>
      <c r="L9" s="17">
        <v>0.25120663775796298</v>
      </c>
      <c r="M9" s="17"/>
      <c r="N9" s="17">
        <v>0.36808133823078998</v>
      </c>
      <c r="O9" s="17">
        <v>7.5653376651237794E-2</v>
      </c>
      <c r="P9" s="17">
        <v>0.27628314784532199</v>
      </c>
      <c r="Q9" s="17">
        <v>0.32183742146053401</v>
      </c>
      <c r="R9" s="17">
        <v>0</v>
      </c>
    </row>
    <row r="10" spans="2:18" x14ac:dyDescent="0.3">
      <c r="B10" s="18" t="s">
        <v>438</v>
      </c>
      <c r="C10" s="17">
        <v>0.71320682813234304</v>
      </c>
      <c r="D10" s="17">
        <v>0.67110407864515798</v>
      </c>
      <c r="E10" s="17">
        <v>0.73498651302863005</v>
      </c>
      <c r="F10" s="17"/>
      <c r="G10" s="17">
        <v>0.65049909135967898</v>
      </c>
      <c r="H10" s="17">
        <v>0.60720149327261297</v>
      </c>
      <c r="I10" s="17">
        <v>0.79456235838927902</v>
      </c>
      <c r="J10" s="17">
        <v>0.84279116686329902</v>
      </c>
      <c r="K10" s="17">
        <v>0.76948330227179895</v>
      </c>
      <c r="L10" s="17">
        <v>0.74879336224203796</v>
      </c>
      <c r="M10" s="17"/>
      <c r="N10" s="17">
        <v>0.63191866176920997</v>
      </c>
      <c r="O10" s="17">
        <v>0.823310829243872</v>
      </c>
      <c r="P10" s="17">
        <v>0.72371685215467796</v>
      </c>
      <c r="Q10" s="17">
        <v>0.64199687712548703</v>
      </c>
      <c r="R10" s="17">
        <v>1</v>
      </c>
    </row>
    <row r="11" spans="2:18" x14ac:dyDescent="0.3">
      <c r="B11" s="18" t="s">
        <v>73</v>
      </c>
      <c r="C11" s="17">
        <v>3.27708817793936E-2</v>
      </c>
      <c r="D11" s="17">
        <v>3.7175291037270901E-2</v>
      </c>
      <c r="E11" s="17">
        <v>3.04924879224781E-2</v>
      </c>
      <c r="F11" s="17"/>
      <c r="G11" s="17">
        <v>9.1752197388504E-2</v>
      </c>
      <c r="H11" s="17">
        <v>3.2573494666804398E-2</v>
      </c>
      <c r="I11" s="17">
        <v>0</v>
      </c>
      <c r="J11" s="17">
        <v>0</v>
      </c>
      <c r="K11" s="17">
        <v>0</v>
      </c>
      <c r="L11" s="17">
        <v>0</v>
      </c>
      <c r="M11" s="17"/>
      <c r="N11" s="17">
        <v>0</v>
      </c>
      <c r="O11" s="17">
        <v>0.10103579410489</v>
      </c>
      <c r="P11" s="17">
        <v>0</v>
      </c>
      <c r="Q11" s="17">
        <v>3.6165701413978603E-2</v>
      </c>
      <c r="R11" s="17">
        <v>0</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R16"/>
  <sheetViews>
    <sheetView showGridLines="0" workbookViewId="0">
      <pane xSplit="2" topLeftCell="C1" activePane="topRight" state="frozen"/>
      <selection pane="topRight" activeCell="A12" sqref="A12:XFD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450</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263</v>
      </c>
      <c r="D7" s="10">
        <v>136</v>
      </c>
      <c r="E7" s="10">
        <v>127</v>
      </c>
      <c r="F7" s="10"/>
      <c r="G7" s="10">
        <v>46</v>
      </c>
      <c r="H7" s="10">
        <v>57</v>
      </c>
      <c r="I7" s="10">
        <v>45</v>
      </c>
      <c r="J7" s="10">
        <v>49</v>
      </c>
      <c r="K7" s="10">
        <v>22</v>
      </c>
      <c r="L7" s="10">
        <v>44</v>
      </c>
      <c r="M7" s="10"/>
      <c r="N7" s="10">
        <v>31</v>
      </c>
      <c r="O7" s="10">
        <v>45</v>
      </c>
      <c r="P7" s="10">
        <v>93</v>
      </c>
      <c r="Q7" s="10">
        <v>47</v>
      </c>
      <c r="R7" s="10">
        <v>11</v>
      </c>
    </row>
    <row r="8" spans="2:18" ht="30" customHeight="1" x14ac:dyDescent="0.3">
      <c r="B8" s="11" t="s">
        <v>20</v>
      </c>
      <c r="C8" s="11">
        <v>266</v>
      </c>
      <c r="D8" s="11">
        <v>139</v>
      </c>
      <c r="E8" s="11">
        <v>127</v>
      </c>
      <c r="F8" s="11"/>
      <c r="G8" s="11">
        <v>44</v>
      </c>
      <c r="H8" s="11">
        <v>62</v>
      </c>
      <c r="I8" s="11">
        <v>47</v>
      </c>
      <c r="J8" s="11">
        <v>49</v>
      </c>
      <c r="K8" s="11">
        <v>22</v>
      </c>
      <c r="L8" s="11">
        <v>43</v>
      </c>
      <c r="M8" s="11"/>
      <c r="N8" s="11">
        <v>31</v>
      </c>
      <c r="O8" s="11">
        <v>45</v>
      </c>
      <c r="P8" s="11">
        <v>94</v>
      </c>
      <c r="Q8" s="11">
        <v>50</v>
      </c>
      <c r="R8" s="11">
        <v>11</v>
      </c>
    </row>
    <row r="9" spans="2:18" x14ac:dyDescent="0.3">
      <c r="B9" s="18" t="s">
        <v>437</v>
      </c>
      <c r="C9" s="17">
        <v>0.226015350231971</v>
      </c>
      <c r="D9" s="17">
        <v>0.22401355669766701</v>
      </c>
      <c r="E9" s="17">
        <v>0.22821081393117701</v>
      </c>
      <c r="F9" s="17"/>
      <c r="G9" s="17">
        <v>0.327839875555611</v>
      </c>
      <c r="H9" s="17">
        <v>0.264359299124377</v>
      </c>
      <c r="I9" s="17">
        <v>0.286520410931904</v>
      </c>
      <c r="J9" s="17">
        <v>0.14337290130163399</v>
      </c>
      <c r="K9" s="17">
        <v>9.8709734148269404E-2</v>
      </c>
      <c r="L9" s="17">
        <v>0.159262082511925</v>
      </c>
      <c r="M9" s="17"/>
      <c r="N9" s="17">
        <v>0.13717001727804701</v>
      </c>
      <c r="O9" s="17">
        <v>0.30393205431464299</v>
      </c>
      <c r="P9" s="17">
        <v>0.20889662041534701</v>
      </c>
      <c r="Q9" s="17">
        <v>0.26048919773185703</v>
      </c>
      <c r="R9" s="17">
        <v>0.245874345362108</v>
      </c>
    </row>
    <row r="10" spans="2:18" x14ac:dyDescent="0.3">
      <c r="B10" s="18" t="s">
        <v>438</v>
      </c>
      <c r="C10" s="17">
        <v>0.74848050273205402</v>
      </c>
      <c r="D10" s="17">
        <v>0.74083262706741704</v>
      </c>
      <c r="E10" s="17">
        <v>0.75686829753207696</v>
      </c>
      <c r="F10" s="17"/>
      <c r="G10" s="17">
        <v>0.58492052153722995</v>
      </c>
      <c r="H10" s="17">
        <v>0.72002381826491901</v>
      </c>
      <c r="I10" s="17">
        <v>0.71347958906809605</v>
      </c>
      <c r="J10" s="17">
        <v>0.835250556469609</v>
      </c>
      <c r="K10" s="17">
        <v>0.901290265851731</v>
      </c>
      <c r="L10" s="17">
        <v>0.81903084654178904</v>
      </c>
      <c r="M10" s="17"/>
      <c r="N10" s="17">
        <v>0.83148891586638496</v>
      </c>
      <c r="O10" s="17">
        <v>0.67546992067623501</v>
      </c>
      <c r="P10" s="17">
        <v>0.76024762601724305</v>
      </c>
      <c r="Q10" s="17">
        <v>0.72007510817675502</v>
      </c>
      <c r="R10" s="17">
        <v>0.75412565463789205</v>
      </c>
    </row>
    <row r="11" spans="2:18" x14ac:dyDescent="0.3">
      <c r="B11" s="18" t="s">
        <v>73</v>
      </c>
      <c r="C11" s="17">
        <v>2.5504147035975401E-2</v>
      </c>
      <c r="D11" s="17">
        <v>3.5153816234915598E-2</v>
      </c>
      <c r="E11" s="17">
        <v>1.49208885367462E-2</v>
      </c>
      <c r="F11" s="17"/>
      <c r="G11" s="17">
        <v>8.7239602907159805E-2</v>
      </c>
      <c r="H11" s="17">
        <v>1.5616882610704199E-2</v>
      </c>
      <c r="I11" s="17">
        <v>0</v>
      </c>
      <c r="J11" s="17">
        <v>2.13765422287573E-2</v>
      </c>
      <c r="K11" s="17">
        <v>0</v>
      </c>
      <c r="L11" s="17">
        <v>2.1707070946285802E-2</v>
      </c>
      <c r="M11" s="17"/>
      <c r="N11" s="17">
        <v>3.1341066855567097E-2</v>
      </c>
      <c r="O11" s="17">
        <v>2.05980250091224E-2</v>
      </c>
      <c r="P11" s="17">
        <v>3.0855753567410299E-2</v>
      </c>
      <c r="Q11" s="17">
        <v>1.9435694091387699E-2</v>
      </c>
      <c r="R11" s="17">
        <v>0</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R16"/>
  <sheetViews>
    <sheetView showGridLines="0" workbookViewId="0">
      <pane xSplit="2" topLeftCell="C1" activePane="topRight" state="frozen"/>
      <selection pane="topRight" activeCell="A12" sqref="A12:XFD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451</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285</v>
      </c>
      <c r="D7" s="10">
        <v>141</v>
      </c>
      <c r="E7" s="10">
        <v>144</v>
      </c>
      <c r="F7" s="10"/>
      <c r="G7" s="10">
        <v>18</v>
      </c>
      <c r="H7" s="10">
        <v>29</v>
      </c>
      <c r="I7" s="10">
        <v>42</v>
      </c>
      <c r="J7" s="10">
        <v>51</v>
      </c>
      <c r="K7" s="10">
        <v>46</v>
      </c>
      <c r="L7" s="10">
        <v>99</v>
      </c>
      <c r="M7" s="10"/>
      <c r="N7" s="10">
        <v>63</v>
      </c>
      <c r="O7" s="10">
        <v>46</v>
      </c>
      <c r="P7" s="10">
        <v>89</v>
      </c>
      <c r="Q7" s="10">
        <v>42</v>
      </c>
      <c r="R7" s="10">
        <v>4</v>
      </c>
    </row>
    <row r="8" spans="2:18" ht="30" customHeight="1" x14ac:dyDescent="0.3">
      <c r="B8" s="11" t="s">
        <v>20</v>
      </c>
      <c r="C8" s="11">
        <v>284</v>
      </c>
      <c r="D8" s="11">
        <v>141</v>
      </c>
      <c r="E8" s="11">
        <v>143</v>
      </c>
      <c r="F8" s="11"/>
      <c r="G8" s="11">
        <v>17</v>
      </c>
      <c r="H8" s="11">
        <v>31</v>
      </c>
      <c r="I8" s="11">
        <v>43</v>
      </c>
      <c r="J8" s="11">
        <v>50</v>
      </c>
      <c r="K8" s="11">
        <v>46</v>
      </c>
      <c r="L8" s="11">
        <v>96</v>
      </c>
      <c r="M8" s="11"/>
      <c r="N8" s="11">
        <v>61</v>
      </c>
      <c r="O8" s="11">
        <v>45</v>
      </c>
      <c r="P8" s="11">
        <v>90</v>
      </c>
      <c r="Q8" s="11">
        <v>43</v>
      </c>
      <c r="R8" s="11">
        <v>4</v>
      </c>
    </row>
    <row r="9" spans="2:18" x14ac:dyDescent="0.3">
      <c r="B9" s="18" t="s">
        <v>437</v>
      </c>
      <c r="C9" s="17">
        <v>0.23002616201271001</v>
      </c>
      <c r="D9" s="17">
        <v>0.23412126507992201</v>
      </c>
      <c r="E9" s="17">
        <v>0.22600363975103199</v>
      </c>
      <c r="F9" s="17"/>
      <c r="G9" s="17">
        <v>0.44415345899937098</v>
      </c>
      <c r="H9" s="17">
        <v>0.34793587983795798</v>
      </c>
      <c r="I9" s="17">
        <v>0.231222380790152</v>
      </c>
      <c r="J9" s="17">
        <v>0.27467567004254601</v>
      </c>
      <c r="K9" s="17">
        <v>0.146672276909562</v>
      </c>
      <c r="L9" s="17">
        <v>0.169510881591274</v>
      </c>
      <c r="M9" s="17"/>
      <c r="N9" s="17">
        <v>0.23785668939707499</v>
      </c>
      <c r="O9" s="17">
        <v>0.150205265721989</v>
      </c>
      <c r="P9" s="17">
        <v>0.21091924596405701</v>
      </c>
      <c r="Q9" s="17">
        <v>0.23775977009844601</v>
      </c>
      <c r="R9" s="17">
        <v>0.25928569533126999</v>
      </c>
    </row>
    <row r="10" spans="2:18" x14ac:dyDescent="0.3">
      <c r="B10" s="18" t="s">
        <v>438</v>
      </c>
      <c r="C10" s="17">
        <v>0.74580631998899405</v>
      </c>
      <c r="D10" s="17">
        <v>0.73828058166937105</v>
      </c>
      <c r="E10" s="17">
        <v>0.75319867359509296</v>
      </c>
      <c r="F10" s="17"/>
      <c r="G10" s="17">
        <v>0.50162278190227805</v>
      </c>
      <c r="H10" s="17">
        <v>0.58757979866462196</v>
      </c>
      <c r="I10" s="17">
        <v>0.74524853895125298</v>
      </c>
      <c r="J10" s="17">
        <v>0.70646837978712695</v>
      </c>
      <c r="K10" s="17">
        <v>0.81036765563674895</v>
      </c>
      <c r="L10" s="17">
        <v>0.83048911840872597</v>
      </c>
      <c r="M10" s="17"/>
      <c r="N10" s="17">
        <v>0.74675267951036595</v>
      </c>
      <c r="O10" s="17">
        <v>0.78714269527912695</v>
      </c>
      <c r="P10" s="17">
        <v>0.76603549522426395</v>
      </c>
      <c r="Q10" s="17">
        <v>0.76224022990155405</v>
      </c>
      <c r="R10" s="17">
        <v>0.74071430466873001</v>
      </c>
    </row>
    <row r="11" spans="2:18" x14ac:dyDescent="0.3">
      <c r="B11" s="18" t="s">
        <v>73</v>
      </c>
      <c r="C11" s="17">
        <v>2.41675179982958E-2</v>
      </c>
      <c r="D11" s="17">
        <v>2.75981532507074E-2</v>
      </c>
      <c r="E11" s="17">
        <v>2.0797686653875502E-2</v>
      </c>
      <c r="F11" s="17"/>
      <c r="G11" s="17">
        <v>5.42237590983509E-2</v>
      </c>
      <c r="H11" s="17">
        <v>6.4484321497419797E-2</v>
      </c>
      <c r="I11" s="17">
        <v>2.3529080258594501E-2</v>
      </c>
      <c r="J11" s="17">
        <v>1.88559501703266E-2</v>
      </c>
      <c r="K11" s="17">
        <v>4.2960067453688702E-2</v>
      </c>
      <c r="L11" s="17">
        <v>0</v>
      </c>
      <c r="M11" s="17"/>
      <c r="N11" s="17">
        <v>1.5390631092559099E-2</v>
      </c>
      <c r="O11" s="17">
        <v>6.2652038998884704E-2</v>
      </c>
      <c r="P11" s="17">
        <v>2.30452588116789E-2</v>
      </c>
      <c r="Q11" s="17">
        <v>0</v>
      </c>
      <c r="R11" s="17">
        <v>0</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R16"/>
  <sheetViews>
    <sheetView showGridLines="0" workbookViewId="0">
      <pane xSplit="2" topLeftCell="C1" activePane="topRight" state="frozen"/>
      <selection pane="topRight" activeCell="A12" sqref="A12:XFD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452</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94</v>
      </c>
      <c r="D7" s="10">
        <v>60</v>
      </c>
      <c r="E7" s="10">
        <v>34</v>
      </c>
      <c r="F7" s="10"/>
      <c r="G7" s="10">
        <v>21</v>
      </c>
      <c r="H7" s="10">
        <v>13</v>
      </c>
      <c r="I7" s="10">
        <v>18</v>
      </c>
      <c r="J7" s="10">
        <v>14</v>
      </c>
      <c r="K7" s="10">
        <v>7</v>
      </c>
      <c r="L7" s="10">
        <v>21</v>
      </c>
      <c r="M7" s="10"/>
      <c r="N7" s="10">
        <v>13</v>
      </c>
      <c r="O7" s="10">
        <v>19</v>
      </c>
      <c r="P7" s="10">
        <v>30</v>
      </c>
      <c r="Q7" s="10">
        <v>15</v>
      </c>
      <c r="R7" s="10">
        <v>4</v>
      </c>
    </row>
    <row r="8" spans="2:18" ht="30" customHeight="1" x14ac:dyDescent="0.3">
      <c r="B8" s="11" t="s">
        <v>20</v>
      </c>
      <c r="C8" s="11">
        <v>94</v>
      </c>
      <c r="D8" s="11">
        <v>60</v>
      </c>
      <c r="E8" s="11">
        <v>34</v>
      </c>
      <c r="F8" s="11"/>
      <c r="G8" s="11">
        <v>20</v>
      </c>
      <c r="H8" s="11">
        <v>14</v>
      </c>
      <c r="I8" s="11">
        <v>19</v>
      </c>
      <c r="J8" s="11">
        <v>14</v>
      </c>
      <c r="K8" s="11">
        <v>7</v>
      </c>
      <c r="L8" s="11">
        <v>20</v>
      </c>
      <c r="M8" s="11"/>
      <c r="N8" s="11">
        <v>13</v>
      </c>
      <c r="O8" s="11">
        <v>19</v>
      </c>
      <c r="P8" s="11">
        <v>30</v>
      </c>
      <c r="Q8" s="11">
        <v>16</v>
      </c>
      <c r="R8" s="11">
        <v>4</v>
      </c>
    </row>
    <row r="9" spans="2:18" x14ac:dyDescent="0.3">
      <c r="B9" s="18" t="s">
        <v>437</v>
      </c>
      <c r="C9" s="17">
        <v>0.20121195219001101</v>
      </c>
      <c r="D9" s="17">
        <v>0.16848665025968801</v>
      </c>
      <c r="E9" s="17">
        <v>0.25963974014875602</v>
      </c>
      <c r="F9" s="17"/>
      <c r="G9" s="17">
        <v>0.23723165009309399</v>
      </c>
      <c r="H9" s="17">
        <v>0.21989084144714599</v>
      </c>
      <c r="I9" s="17">
        <v>0.27371296854694899</v>
      </c>
      <c r="J9" s="17">
        <v>0.13810381020504001</v>
      </c>
      <c r="K9" s="17">
        <v>0</v>
      </c>
      <c r="L9" s="17">
        <v>0.19357983025627701</v>
      </c>
      <c r="M9" s="17"/>
      <c r="N9" s="17">
        <v>0.15114826856574601</v>
      </c>
      <c r="O9" s="17">
        <v>0.20116809152343601</v>
      </c>
      <c r="P9" s="17">
        <v>0.13747508495737101</v>
      </c>
      <c r="Q9" s="17">
        <v>0.450883419341716</v>
      </c>
      <c r="R9" s="17">
        <v>0.25078343715683299</v>
      </c>
    </row>
    <row r="10" spans="2:18" x14ac:dyDescent="0.3">
      <c r="B10" s="18" t="s">
        <v>438</v>
      </c>
      <c r="C10" s="17">
        <v>0.74462987683618298</v>
      </c>
      <c r="D10" s="17">
        <v>0.78119149432881396</v>
      </c>
      <c r="E10" s="17">
        <v>0.679352727099366</v>
      </c>
      <c r="F10" s="17"/>
      <c r="G10" s="17">
        <v>0.66665377559072803</v>
      </c>
      <c r="H10" s="17">
        <v>0.70429810351037703</v>
      </c>
      <c r="I10" s="17">
        <v>0.67187254176615396</v>
      </c>
      <c r="J10" s="17">
        <v>0.78706306704887397</v>
      </c>
      <c r="K10" s="17">
        <v>1</v>
      </c>
      <c r="L10" s="17">
        <v>0.80642016974372299</v>
      </c>
      <c r="M10" s="17"/>
      <c r="N10" s="17">
        <v>0.76537843841728104</v>
      </c>
      <c r="O10" s="17">
        <v>0.69492920419682702</v>
      </c>
      <c r="P10" s="17">
        <v>0.82886608674052598</v>
      </c>
      <c r="Q10" s="17">
        <v>0.54911658065828395</v>
      </c>
      <c r="R10" s="17">
        <v>0.496327399645275</v>
      </c>
    </row>
    <row r="11" spans="2:18" x14ac:dyDescent="0.3">
      <c r="B11" s="18" t="s">
        <v>73</v>
      </c>
      <c r="C11" s="17">
        <v>5.4158170973806499E-2</v>
      </c>
      <c r="D11" s="17">
        <v>5.0321855411497703E-2</v>
      </c>
      <c r="E11" s="17">
        <v>6.10075327518785E-2</v>
      </c>
      <c r="F11" s="17"/>
      <c r="G11" s="17">
        <v>9.6114574316177495E-2</v>
      </c>
      <c r="H11" s="17">
        <v>7.5811055042477093E-2</v>
      </c>
      <c r="I11" s="17">
        <v>5.4414489686896397E-2</v>
      </c>
      <c r="J11" s="17">
        <v>7.4833122746085903E-2</v>
      </c>
      <c r="K11" s="17">
        <v>0</v>
      </c>
      <c r="L11" s="17">
        <v>0</v>
      </c>
      <c r="M11" s="17"/>
      <c r="N11" s="17">
        <v>8.3473293016973094E-2</v>
      </c>
      <c r="O11" s="17">
        <v>0.103902704279737</v>
      </c>
      <c r="P11" s="17">
        <v>3.36588283021029E-2</v>
      </c>
      <c r="Q11" s="17">
        <v>0</v>
      </c>
      <c r="R11" s="17">
        <v>0.25288916319789201</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R16"/>
  <sheetViews>
    <sheetView showGridLines="0" workbookViewId="0">
      <pane xSplit="2" topLeftCell="C1" activePane="topRight" state="frozen"/>
      <selection pane="topRight" activeCell="A12" sqref="A12:XFD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453</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417</v>
      </c>
      <c r="D7" s="10">
        <v>206</v>
      </c>
      <c r="E7" s="10">
        <v>211</v>
      </c>
      <c r="F7" s="10"/>
      <c r="G7" s="10">
        <v>71</v>
      </c>
      <c r="H7" s="10">
        <v>85</v>
      </c>
      <c r="I7" s="10">
        <v>69</v>
      </c>
      <c r="J7" s="10">
        <v>72</v>
      </c>
      <c r="K7" s="10">
        <v>55</v>
      </c>
      <c r="L7" s="10">
        <v>65</v>
      </c>
      <c r="M7" s="10"/>
      <c r="N7" s="10">
        <v>44</v>
      </c>
      <c r="O7" s="10">
        <v>78</v>
      </c>
      <c r="P7" s="10">
        <v>148</v>
      </c>
      <c r="Q7" s="10">
        <v>82</v>
      </c>
      <c r="R7" s="10">
        <v>14</v>
      </c>
    </row>
    <row r="8" spans="2:18" ht="30" customHeight="1" x14ac:dyDescent="0.3">
      <c r="B8" s="11" t="s">
        <v>20</v>
      </c>
      <c r="C8" s="11">
        <v>421</v>
      </c>
      <c r="D8" s="11">
        <v>211</v>
      </c>
      <c r="E8" s="11">
        <v>210</v>
      </c>
      <c r="F8" s="11"/>
      <c r="G8" s="11">
        <v>68</v>
      </c>
      <c r="H8" s="11">
        <v>90</v>
      </c>
      <c r="I8" s="11">
        <v>72</v>
      </c>
      <c r="J8" s="11">
        <v>72</v>
      </c>
      <c r="K8" s="11">
        <v>55</v>
      </c>
      <c r="L8" s="11">
        <v>64</v>
      </c>
      <c r="M8" s="11"/>
      <c r="N8" s="11">
        <v>44</v>
      </c>
      <c r="O8" s="11">
        <v>78</v>
      </c>
      <c r="P8" s="11">
        <v>149</v>
      </c>
      <c r="Q8" s="11">
        <v>85</v>
      </c>
      <c r="R8" s="11">
        <v>14</v>
      </c>
    </row>
    <row r="9" spans="2:18" x14ac:dyDescent="0.3">
      <c r="B9" s="18" t="s">
        <v>437</v>
      </c>
      <c r="C9" s="17">
        <v>0.28597168340465701</v>
      </c>
      <c r="D9" s="17">
        <v>0.31180433338584002</v>
      </c>
      <c r="E9" s="17">
        <v>0.26010969670510697</v>
      </c>
      <c r="F9" s="17"/>
      <c r="G9" s="17">
        <v>0.42233862952366003</v>
      </c>
      <c r="H9" s="17">
        <v>0.42013077883330102</v>
      </c>
      <c r="I9" s="17">
        <v>0.24902761502210799</v>
      </c>
      <c r="J9" s="17">
        <v>0.236671022403871</v>
      </c>
      <c r="K9" s="17">
        <v>0.13051497859071201</v>
      </c>
      <c r="L9" s="17">
        <v>0.18337103106452801</v>
      </c>
      <c r="M9" s="17"/>
      <c r="N9" s="17">
        <v>0.15711637439958601</v>
      </c>
      <c r="O9" s="17">
        <v>0.20317771960992501</v>
      </c>
      <c r="P9" s="17">
        <v>0.29394454070716097</v>
      </c>
      <c r="Q9" s="17">
        <v>0.39468070671225203</v>
      </c>
      <c r="R9" s="17">
        <v>0.43923195329801901</v>
      </c>
    </row>
    <row r="10" spans="2:18" x14ac:dyDescent="0.3">
      <c r="B10" s="18" t="s">
        <v>438</v>
      </c>
      <c r="C10" s="17">
        <v>0.69021776920024602</v>
      </c>
      <c r="D10" s="17">
        <v>0.66937208685024796</v>
      </c>
      <c r="E10" s="17">
        <v>0.71108712484403103</v>
      </c>
      <c r="F10" s="17"/>
      <c r="G10" s="17">
        <v>0.53520890127794196</v>
      </c>
      <c r="H10" s="17">
        <v>0.56840698590543803</v>
      </c>
      <c r="I10" s="17">
        <v>0.70928317913795302</v>
      </c>
      <c r="J10" s="17">
        <v>0.72008431592529798</v>
      </c>
      <c r="K10" s="17">
        <v>0.86948502140928796</v>
      </c>
      <c r="L10" s="17">
        <v>0.81662896893547199</v>
      </c>
      <c r="M10" s="17"/>
      <c r="N10" s="17">
        <v>0.81977857026469603</v>
      </c>
      <c r="O10" s="17">
        <v>0.75884940984694504</v>
      </c>
      <c r="P10" s="17">
        <v>0.67861737390745802</v>
      </c>
      <c r="Q10" s="17">
        <v>0.59386921535172499</v>
      </c>
      <c r="R10" s="17">
        <v>0.49086022695624199</v>
      </c>
    </row>
    <row r="11" spans="2:18" x14ac:dyDescent="0.3">
      <c r="B11" s="18" t="s">
        <v>73</v>
      </c>
      <c r="C11" s="17">
        <v>2.38105473950968E-2</v>
      </c>
      <c r="D11" s="17">
        <v>1.88235797639127E-2</v>
      </c>
      <c r="E11" s="17">
        <v>2.88031784508622E-2</v>
      </c>
      <c r="F11" s="17"/>
      <c r="G11" s="17">
        <v>4.2452469198397597E-2</v>
      </c>
      <c r="H11" s="17">
        <v>1.1462235261261E-2</v>
      </c>
      <c r="I11" s="17">
        <v>4.1689205839938702E-2</v>
      </c>
      <c r="J11" s="17">
        <v>4.3244661670830797E-2</v>
      </c>
      <c r="K11" s="17">
        <v>0</v>
      </c>
      <c r="L11" s="17">
        <v>0</v>
      </c>
      <c r="M11" s="17"/>
      <c r="N11" s="17">
        <v>2.31050553357184E-2</v>
      </c>
      <c r="O11" s="17">
        <v>3.7972870543130498E-2</v>
      </c>
      <c r="P11" s="17">
        <v>2.7438085385380898E-2</v>
      </c>
      <c r="Q11" s="17">
        <v>1.1450077936022899E-2</v>
      </c>
      <c r="R11" s="17">
        <v>6.9907819745738994E-2</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R16"/>
  <sheetViews>
    <sheetView showGridLines="0" workbookViewId="0">
      <pane xSplit="2" topLeftCell="C1" activePane="topRight" state="frozen"/>
      <selection pane="topRight" activeCell="A12" sqref="A12:XFD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454</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176</v>
      </c>
      <c r="D7" s="10">
        <v>87</v>
      </c>
      <c r="E7" s="10">
        <v>89</v>
      </c>
      <c r="F7" s="10"/>
      <c r="G7" s="10">
        <v>38</v>
      </c>
      <c r="H7" s="10">
        <v>32</v>
      </c>
      <c r="I7" s="10">
        <v>29</v>
      </c>
      <c r="J7" s="10">
        <v>33</v>
      </c>
      <c r="K7" s="10">
        <v>16</v>
      </c>
      <c r="L7" s="10">
        <v>28</v>
      </c>
      <c r="M7" s="10"/>
      <c r="N7" s="10">
        <v>24</v>
      </c>
      <c r="O7" s="10">
        <v>34</v>
      </c>
      <c r="P7" s="10">
        <v>56</v>
      </c>
      <c r="Q7" s="10">
        <v>29</v>
      </c>
      <c r="R7" s="10">
        <v>6</v>
      </c>
    </row>
    <row r="8" spans="2:18" ht="30" customHeight="1" x14ac:dyDescent="0.3">
      <c r="B8" s="11" t="s">
        <v>20</v>
      </c>
      <c r="C8" s="11">
        <v>176</v>
      </c>
      <c r="D8" s="11">
        <v>88</v>
      </c>
      <c r="E8" s="11">
        <v>88</v>
      </c>
      <c r="F8" s="11"/>
      <c r="G8" s="11">
        <v>36</v>
      </c>
      <c r="H8" s="11">
        <v>34</v>
      </c>
      <c r="I8" s="11">
        <v>30</v>
      </c>
      <c r="J8" s="11">
        <v>33</v>
      </c>
      <c r="K8" s="11">
        <v>16</v>
      </c>
      <c r="L8" s="11">
        <v>27</v>
      </c>
      <c r="M8" s="11"/>
      <c r="N8" s="11">
        <v>23</v>
      </c>
      <c r="O8" s="11">
        <v>34</v>
      </c>
      <c r="P8" s="11">
        <v>57</v>
      </c>
      <c r="Q8" s="11">
        <v>30</v>
      </c>
      <c r="R8" s="11">
        <v>6</v>
      </c>
    </row>
    <row r="9" spans="2:18" x14ac:dyDescent="0.3">
      <c r="B9" s="18" t="s">
        <v>437</v>
      </c>
      <c r="C9" s="17">
        <v>0.286664944367376</v>
      </c>
      <c r="D9" s="17">
        <v>0.338473575035662</v>
      </c>
      <c r="E9" s="17">
        <v>0.23456667792514299</v>
      </c>
      <c r="F9" s="17"/>
      <c r="G9" s="17">
        <v>0.42545824431635498</v>
      </c>
      <c r="H9" s="17">
        <v>0.34830435663713799</v>
      </c>
      <c r="I9" s="17">
        <v>0.27711258409338502</v>
      </c>
      <c r="J9" s="17">
        <v>0.21397190239515501</v>
      </c>
      <c r="K9" s="17">
        <v>0.25388945290056197</v>
      </c>
      <c r="L9" s="17">
        <v>0.14404092735208601</v>
      </c>
      <c r="M9" s="17"/>
      <c r="N9" s="17">
        <v>0.25231438201852502</v>
      </c>
      <c r="O9" s="17">
        <v>0.20202000605262299</v>
      </c>
      <c r="P9" s="17">
        <v>0.30678253787040899</v>
      </c>
      <c r="Q9" s="17">
        <v>0.31338838355680498</v>
      </c>
      <c r="R9" s="17">
        <v>0.67586472508286199</v>
      </c>
    </row>
    <row r="10" spans="2:18" x14ac:dyDescent="0.3">
      <c r="B10" s="18" t="s">
        <v>438</v>
      </c>
      <c r="C10" s="17">
        <v>0.65659091845315698</v>
      </c>
      <c r="D10" s="17">
        <v>0.61688924033289705</v>
      </c>
      <c r="E10" s="17">
        <v>0.69651454851696204</v>
      </c>
      <c r="F10" s="17"/>
      <c r="G10" s="17">
        <v>0.522533713188296</v>
      </c>
      <c r="H10" s="17">
        <v>0.62172777219175601</v>
      </c>
      <c r="I10" s="17">
        <v>0.68828684987913302</v>
      </c>
      <c r="J10" s="17">
        <v>0.75505541485747496</v>
      </c>
      <c r="K10" s="17">
        <v>0.55361102002739304</v>
      </c>
      <c r="L10" s="17">
        <v>0.78326615332000205</v>
      </c>
      <c r="M10" s="17"/>
      <c r="N10" s="17">
        <v>0.577861344157509</v>
      </c>
      <c r="O10" s="17">
        <v>0.769994243401112</v>
      </c>
      <c r="P10" s="17">
        <v>0.65598598516217499</v>
      </c>
      <c r="Q10" s="17">
        <v>0.61847549699086002</v>
      </c>
      <c r="R10" s="17">
        <v>0.32413527491713801</v>
      </c>
    </row>
    <row r="11" spans="2:18" x14ac:dyDescent="0.3">
      <c r="B11" s="18" t="s">
        <v>73</v>
      </c>
      <c r="C11" s="17">
        <v>5.6744137179467899E-2</v>
      </c>
      <c r="D11" s="17">
        <v>4.4637184631440299E-2</v>
      </c>
      <c r="E11" s="17">
        <v>6.8918773557894802E-2</v>
      </c>
      <c r="F11" s="17"/>
      <c r="G11" s="17">
        <v>5.2008042495349099E-2</v>
      </c>
      <c r="H11" s="17">
        <v>2.9967871171104901E-2</v>
      </c>
      <c r="I11" s="17">
        <v>3.4600566027481898E-2</v>
      </c>
      <c r="J11" s="17">
        <v>3.0972682747369799E-2</v>
      </c>
      <c r="K11" s="17">
        <v>0.19249952707204401</v>
      </c>
      <c r="L11" s="17">
        <v>7.2692919327912303E-2</v>
      </c>
      <c r="M11" s="17"/>
      <c r="N11" s="17">
        <v>0.169824273823966</v>
      </c>
      <c r="O11" s="17">
        <v>2.79857505462646E-2</v>
      </c>
      <c r="P11" s="17">
        <v>3.7231476967415703E-2</v>
      </c>
      <c r="Q11" s="17">
        <v>6.8136119452335206E-2</v>
      </c>
      <c r="R11" s="17">
        <v>0</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R16"/>
  <sheetViews>
    <sheetView showGridLines="0" workbookViewId="0">
      <pane xSplit="2" topLeftCell="C1" activePane="topRight" state="frozen"/>
      <selection pane="topRight" activeCell="A12" sqref="A12:XFD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455</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197</v>
      </c>
      <c r="D7" s="10">
        <v>89</v>
      </c>
      <c r="E7" s="10">
        <v>108</v>
      </c>
      <c r="F7" s="10"/>
      <c r="G7" s="10">
        <v>14</v>
      </c>
      <c r="H7" s="10">
        <v>13</v>
      </c>
      <c r="I7" s="10">
        <v>23</v>
      </c>
      <c r="J7" s="10">
        <v>36</v>
      </c>
      <c r="K7" s="10">
        <v>36</v>
      </c>
      <c r="L7" s="10">
        <v>75</v>
      </c>
      <c r="M7" s="10"/>
      <c r="N7" s="10">
        <v>36</v>
      </c>
      <c r="O7" s="10">
        <v>44</v>
      </c>
      <c r="P7" s="10">
        <v>53</v>
      </c>
      <c r="Q7" s="10">
        <v>33</v>
      </c>
      <c r="R7" s="10">
        <v>4</v>
      </c>
    </row>
    <row r="8" spans="2:18" ht="30" customHeight="1" x14ac:dyDescent="0.3">
      <c r="B8" s="11" t="s">
        <v>20</v>
      </c>
      <c r="C8" s="11">
        <v>197</v>
      </c>
      <c r="D8" s="11">
        <v>89</v>
      </c>
      <c r="E8" s="11">
        <v>108</v>
      </c>
      <c r="F8" s="11"/>
      <c r="G8" s="11">
        <v>14</v>
      </c>
      <c r="H8" s="11">
        <v>14</v>
      </c>
      <c r="I8" s="11">
        <v>24</v>
      </c>
      <c r="J8" s="11">
        <v>36</v>
      </c>
      <c r="K8" s="11">
        <v>36</v>
      </c>
      <c r="L8" s="11">
        <v>74</v>
      </c>
      <c r="M8" s="11"/>
      <c r="N8" s="11">
        <v>35</v>
      </c>
      <c r="O8" s="11">
        <v>44</v>
      </c>
      <c r="P8" s="11">
        <v>53</v>
      </c>
      <c r="Q8" s="11">
        <v>34</v>
      </c>
      <c r="R8" s="11">
        <v>4</v>
      </c>
    </row>
    <row r="9" spans="2:18" x14ac:dyDescent="0.3">
      <c r="B9" s="18" t="s">
        <v>437</v>
      </c>
      <c r="C9" s="17">
        <v>0.119118788667136</v>
      </c>
      <c r="D9" s="17">
        <v>0.127106810551217</v>
      </c>
      <c r="E9" s="17">
        <v>0.112573339303968</v>
      </c>
      <c r="F9" s="17"/>
      <c r="G9" s="17">
        <v>0.21683005493031199</v>
      </c>
      <c r="H9" s="17">
        <v>0.387681812805243</v>
      </c>
      <c r="I9" s="17">
        <v>0.21663297423386799</v>
      </c>
      <c r="J9" s="17">
        <v>0.11297035024676599</v>
      </c>
      <c r="K9" s="17">
        <v>5.43082748008221E-2</v>
      </c>
      <c r="L9" s="17">
        <v>5.3225216190011297E-2</v>
      </c>
      <c r="M9" s="17"/>
      <c r="N9" s="17">
        <v>8.5732945251076206E-2</v>
      </c>
      <c r="O9" s="17">
        <v>6.8166702769572304E-2</v>
      </c>
      <c r="P9" s="17">
        <v>7.8675448347893306E-2</v>
      </c>
      <c r="Q9" s="17">
        <v>0.207614024627579</v>
      </c>
      <c r="R9" s="17">
        <v>0.28367608667267602</v>
      </c>
    </row>
    <row r="10" spans="2:18" x14ac:dyDescent="0.3">
      <c r="B10" s="18" t="s">
        <v>438</v>
      </c>
      <c r="C10" s="17">
        <v>0.86021277342151004</v>
      </c>
      <c r="D10" s="17">
        <v>0.82700113048634105</v>
      </c>
      <c r="E10" s="17">
        <v>0.88742666069603204</v>
      </c>
      <c r="F10" s="17"/>
      <c r="G10" s="17">
        <v>0.78316994506968796</v>
      </c>
      <c r="H10" s="17">
        <v>0.45545883214718402</v>
      </c>
      <c r="I10" s="17">
        <v>0.78336702576613204</v>
      </c>
      <c r="J10" s="17">
        <v>0.88702964975323395</v>
      </c>
      <c r="K10" s="17">
        <v>0.91935128567758595</v>
      </c>
      <c r="L10" s="17">
        <v>0.93379358774219401</v>
      </c>
      <c r="M10" s="17"/>
      <c r="N10" s="17">
        <v>0.914267054748924</v>
      </c>
      <c r="O10" s="17">
        <v>0.86465959557504801</v>
      </c>
      <c r="P10" s="17">
        <v>0.92132455165210703</v>
      </c>
      <c r="Q10" s="17">
        <v>0.75958962124984497</v>
      </c>
      <c r="R10" s="17">
        <v>0.71632391332732404</v>
      </c>
    </row>
    <row r="11" spans="2:18" x14ac:dyDescent="0.3">
      <c r="B11" s="18" t="s">
        <v>73</v>
      </c>
      <c r="C11" s="17">
        <v>2.06684379113534E-2</v>
      </c>
      <c r="D11" s="17">
        <v>4.5892058962441903E-2</v>
      </c>
      <c r="E11" s="17">
        <v>0</v>
      </c>
      <c r="F11" s="17"/>
      <c r="G11" s="17">
        <v>0</v>
      </c>
      <c r="H11" s="17">
        <v>0.15685935504757301</v>
      </c>
      <c r="I11" s="17">
        <v>0</v>
      </c>
      <c r="J11" s="17">
        <v>0</v>
      </c>
      <c r="K11" s="17">
        <v>2.63404395215921E-2</v>
      </c>
      <c r="L11" s="17">
        <v>1.29811960677945E-2</v>
      </c>
      <c r="M11" s="17"/>
      <c r="N11" s="17">
        <v>0</v>
      </c>
      <c r="O11" s="17">
        <v>6.71737016553801E-2</v>
      </c>
      <c r="P11" s="17">
        <v>0</v>
      </c>
      <c r="Q11" s="17">
        <v>3.2796354122575998E-2</v>
      </c>
      <c r="R11" s="17">
        <v>0</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R16"/>
  <sheetViews>
    <sheetView showGridLines="0" workbookViewId="0">
      <pane xSplit="2" topLeftCell="C1" activePane="topRight" state="frozen"/>
      <selection pane="topRight" activeCell="A12" sqref="A12:XFD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456</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607</v>
      </c>
      <c r="D7" s="10">
        <v>257</v>
      </c>
      <c r="E7" s="10">
        <v>350</v>
      </c>
      <c r="F7" s="10"/>
      <c r="G7" s="10">
        <v>62</v>
      </c>
      <c r="H7" s="10">
        <v>76</v>
      </c>
      <c r="I7" s="10">
        <v>86</v>
      </c>
      <c r="J7" s="10">
        <v>99</v>
      </c>
      <c r="K7" s="10">
        <v>95</v>
      </c>
      <c r="L7" s="10">
        <v>189</v>
      </c>
      <c r="M7" s="10"/>
      <c r="N7" s="10">
        <v>109</v>
      </c>
      <c r="O7" s="10">
        <v>132</v>
      </c>
      <c r="P7" s="10">
        <v>186</v>
      </c>
      <c r="Q7" s="10">
        <v>79</v>
      </c>
      <c r="R7" s="10">
        <v>17</v>
      </c>
    </row>
    <row r="8" spans="2:18" ht="30" customHeight="1" x14ac:dyDescent="0.3">
      <c r="B8" s="11" t="s">
        <v>20</v>
      </c>
      <c r="C8" s="11">
        <v>612</v>
      </c>
      <c r="D8" s="11">
        <v>261</v>
      </c>
      <c r="E8" s="11">
        <v>351</v>
      </c>
      <c r="F8" s="11"/>
      <c r="G8" s="11">
        <v>60</v>
      </c>
      <c r="H8" s="11">
        <v>80</v>
      </c>
      <c r="I8" s="11">
        <v>92</v>
      </c>
      <c r="J8" s="11">
        <v>100</v>
      </c>
      <c r="K8" s="11">
        <v>95</v>
      </c>
      <c r="L8" s="11">
        <v>186</v>
      </c>
      <c r="M8" s="11"/>
      <c r="N8" s="11">
        <v>108</v>
      </c>
      <c r="O8" s="11">
        <v>134</v>
      </c>
      <c r="P8" s="11">
        <v>188</v>
      </c>
      <c r="Q8" s="11">
        <v>81</v>
      </c>
      <c r="R8" s="11">
        <v>18</v>
      </c>
    </row>
    <row r="9" spans="2:18" x14ac:dyDescent="0.3">
      <c r="B9" s="18" t="s">
        <v>437</v>
      </c>
      <c r="C9" s="17">
        <v>0.15718814600911901</v>
      </c>
      <c r="D9" s="17">
        <v>0.159254978124273</v>
      </c>
      <c r="E9" s="17">
        <v>0.15565210440018901</v>
      </c>
      <c r="F9" s="17"/>
      <c r="G9" s="17">
        <v>0.27155312299992401</v>
      </c>
      <c r="H9" s="17">
        <v>0.23317004215866999</v>
      </c>
      <c r="I9" s="17">
        <v>0.231808054183999</v>
      </c>
      <c r="J9" s="17">
        <v>0.13568127812862901</v>
      </c>
      <c r="K9" s="17">
        <v>8.5365937415323404E-2</v>
      </c>
      <c r="L9" s="17">
        <v>9.8778369064906696E-2</v>
      </c>
      <c r="M9" s="17"/>
      <c r="N9" s="17">
        <v>0.13175190757135399</v>
      </c>
      <c r="O9" s="17">
        <v>0.192065223226628</v>
      </c>
      <c r="P9" s="17">
        <v>0.159875417070211</v>
      </c>
      <c r="Q9" s="17">
        <v>0.17452892792618499</v>
      </c>
      <c r="R9" s="17">
        <v>0.18098487163601901</v>
      </c>
    </row>
    <row r="10" spans="2:18" x14ac:dyDescent="0.3">
      <c r="B10" s="18" t="s">
        <v>438</v>
      </c>
      <c r="C10" s="17">
        <v>0.83454353915725499</v>
      </c>
      <c r="D10" s="17">
        <v>0.83651578423950301</v>
      </c>
      <c r="E10" s="17">
        <v>0.83307779334890897</v>
      </c>
      <c r="F10" s="17"/>
      <c r="G10" s="17">
        <v>0.71277096185408395</v>
      </c>
      <c r="H10" s="17">
        <v>0.72837997084991302</v>
      </c>
      <c r="I10" s="17">
        <v>0.76819194581600103</v>
      </c>
      <c r="J10" s="17">
        <v>0.86431872187137104</v>
      </c>
      <c r="K10" s="17">
        <v>0.91463406258467606</v>
      </c>
      <c r="L10" s="17">
        <v>0.89558695899816299</v>
      </c>
      <c r="M10" s="17"/>
      <c r="N10" s="17">
        <v>0.85948307078552499</v>
      </c>
      <c r="O10" s="17">
        <v>0.807934776773372</v>
      </c>
      <c r="P10" s="17">
        <v>0.82378853535921803</v>
      </c>
      <c r="Q10" s="17">
        <v>0.82547107207381498</v>
      </c>
      <c r="R10" s="17">
        <v>0.81901512836398105</v>
      </c>
    </row>
    <row r="11" spans="2:18" x14ac:dyDescent="0.3">
      <c r="B11" s="18" t="s">
        <v>73</v>
      </c>
      <c r="C11" s="17">
        <v>8.2683148336257194E-3</v>
      </c>
      <c r="D11" s="17">
        <v>4.2292376362240702E-3</v>
      </c>
      <c r="E11" s="17">
        <v>1.1270102250901399E-2</v>
      </c>
      <c r="F11" s="17"/>
      <c r="G11" s="17">
        <v>1.56759151459923E-2</v>
      </c>
      <c r="H11" s="17">
        <v>3.8449986991416898E-2</v>
      </c>
      <c r="I11" s="17">
        <v>0</v>
      </c>
      <c r="J11" s="17">
        <v>0</v>
      </c>
      <c r="K11" s="17">
        <v>0</v>
      </c>
      <c r="L11" s="17">
        <v>5.6346719369298999E-3</v>
      </c>
      <c r="M11" s="17"/>
      <c r="N11" s="17">
        <v>8.7650216431212104E-3</v>
      </c>
      <c r="O11" s="17">
        <v>0</v>
      </c>
      <c r="P11" s="17">
        <v>1.6336047570570899E-2</v>
      </c>
      <c r="Q11" s="17">
        <v>0</v>
      </c>
      <c r="R11" s="17">
        <v>0</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R16"/>
  <sheetViews>
    <sheetView showGridLines="0" workbookViewId="0">
      <pane xSplit="2" topLeftCell="C1" activePane="topRight" state="frozen"/>
      <selection pane="topRight" activeCell="A15" sqref="A12:XFD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457</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113</v>
      </c>
      <c r="D7" s="10">
        <v>55</v>
      </c>
      <c r="E7" s="10">
        <v>58</v>
      </c>
      <c r="F7" s="10"/>
      <c r="G7" s="10">
        <v>10</v>
      </c>
      <c r="H7" s="10">
        <v>19</v>
      </c>
      <c r="I7" s="10">
        <v>22</v>
      </c>
      <c r="J7" s="10">
        <v>11</v>
      </c>
      <c r="K7" s="10">
        <v>20</v>
      </c>
      <c r="L7" s="10">
        <v>31</v>
      </c>
      <c r="M7" s="10"/>
      <c r="N7" s="10">
        <v>15</v>
      </c>
      <c r="O7" s="10">
        <v>18</v>
      </c>
      <c r="P7" s="10">
        <v>44</v>
      </c>
      <c r="Q7" s="10">
        <v>21</v>
      </c>
      <c r="R7" s="10">
        <v>6</v>
      </c>
    </row>
    <row r="8" spans="2:18" ht="30" customHeight="1" x14ac:dyDescent="0.3">
      <c r="B8" s="11" t="s">
        <v>20</v>
      </c>
      <c r="C8" s="11">
        <v>114</v>
      </c>
      <c r="D8" s="11">
        <v>56</v>
      </c>
      <c r="E8" s="11">
        <v>58</v>
      </c>
      <c r="F8" s="11"/>
      <c r="G8" s="11">
        <v>10</v>
      </c>
      <c r="H8" s="11">
        <v>20</v>
      </c>
      <c r="I8" s="11">
        <v>23</v>
      </c>
      <c r="J8" s="11">
        <v>11</v>
      </c>
      <c r="K8" s="11">
        <v>20</v>
      </c>
      <c r="L8" s="11">
        <v>31</v>
      </c>
      <c r="M8" s="11"/>
      <c r="N8" s="11">
        <v>15</v>
      </c>
      <c r="O8" s="11">
        <v>18</v>
      </c>
      <c r="P8" s="11">
        <v>45</v>
      </c>
      <c r="Q8" s="11">
        <v>22</v>
      </c>
      <c r="R8" s="11">
        <v>6</v>
      </c>
    </row>
    <row r="9" spans="2:18" x14ac:dyDescent="0.3">
      <c r="B9" s="18" t="s">
        <v>437</v>
      </c>
      <c r="C9" s="17">
        <v>0.26693111250601398</v>
      </c>
      <c r="D9" s="17">
        <v>0.28409773652804499</v>
      </c>
      <c r="E9" s="17">
        <v>0.25049949321290199</v>
      </c>
      <c r="F9" s="17"/>
      <c r="G9" s="17">
        <v>0.49204488616814201</v>
      </c>
      <c r="H9" s="17">
        <v>0.52310539284967705</v>
      </c>
      <c r="I9" s="17">
        <v>0.27489944791742899</v>
      </c>
      <c r="J9" s="17">
        <v>0.186795128895034</v>
      </c>
      <c r="K9" s="17">
        <v>9.7122853826335398E-2</v>
      </c>
      <c r="L9" s="17">
        <v>0.16137531147873499</v>
      </c>
      <c r="M9" s="17"/>
      <c r="N9" s="17">
        <v>0.33647319394733299</v>
      </c>
      <c r="O9" s="17">
        <v>0.33091608875267797</v>
      </c>
      <c r="P9" s="17">
        <v>0.231701168587607</v>
      </c>
      <c r="Q9" s="17">
        <v>0.241608929904091</v>
      </c>
      <c r="R9" s="17">
        <v>0.31617467903204599</v>
      </c>
    </row>
    <row r="10" spans="2:18" x14ac:dyDescent="0.3">
      <c r="B10" s="18" t="s">
        <v>438</v>
      </c>
      <c r="C10" s="17">
        <v>0.71664406816764104</v>
      </c>
      <c r="D10" s="17">
        <v>0.69912478719198401</v>
      </c>
      <c r="E10" s="17">
        <v>0.73341324508394301</v>
      </c>
      <c r="F10" s="17"/>
      <c r="G10" s="17">
        <v>0.409569416664463</v>
      </c>
      <c r="H10" s="17">
        <v>0.476894607150323</v>
      </c>
      <c r="I10" s="17">
        <v>0.72510055208257096</v>
      </c>
      <c r="J10" s="17">
        <v>0.81320487110496598</v>
      </c>
      <c r="K10" s="17">
        <v>0.85559087426384595</v>
      </c>
      <c r="L10" s="17">
        <v>0.83862468852126504</v>
      </c>
      <c r="M10" s="17"/>
      <c r="N10" s="17">
        <v>0.59918886327656995</v>
      </c>
      <c r="O10" s="17">
        <v>0.61718288665340704</v>
      </c>
      <c r="P10" s="17">
        <v>0.76829883141239297</v>
      </c>
      <c r="Q10" s="17">
        <v>0.758391070095908</v>
      </c>
      <c r="R10" s="17">
        <v>0.68382532096795401</v>
      </c>
    </row>
    <row r="11" spans="2:18" x14ac:dyDescent="0.3">
      <c r="B11" s="18" t="s">
        <v>73</v>
      </c>
      <c r="C11" s="17">
        <v>1.64248193263445E-2</v>
      </c>
      <c r="D11" s="17">
        <v>1.6777476279970699E-2</v>
      </c>
      <c r="E11" s="17">
        <v>1.6087261703155602E-2</v>
      </c>
      <c r="F11" s="17"/>
      <c r="G11" s="17">
        <v>9.8385697167394495E-2</v>
      </c>
      <c r="H11" s="17">
        <v>0</v>
      </c>
      <c r="I11" s="17">
        <v>0</v>
      </c>
      <c r="J11" s="17">
        <v>0</v>
      </c>
      <c r="K11" s="17">
        <v>4.7286271909818899E-2</v>
      </c>
      <c r="L11" s="17">
        <v>0</v>
      </c>
      <c r="M11" s="17"/>
      <c r="N11" s="17">
        <v>6.4337942776097001E-2</v>
      </c>
      <c r="O11" s="17">
        <v>5.1901024593915199E-2</v>
      </c>
      <c r="P11" s="17">
        <v>0</v>
      </c>
      <c r="Q11" s="17">
        <v>0</v>
      </c>
      <c r="R11" s="17">
        <v>0</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R16"/>
  <sheetViews>
    <sheetView showGridLines="0" workbookViewId="0">
      <pane xSplit="2" topLeftCell="C1" activePane="topRight" state="frozen"/>
      <selection pane="topRight" activeCell="A12" sqref="A12:XFD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458</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43</v>
      </c>
      <c r="D7" s="10">
        <v>25</v>
      </c>
      <c r="E7" s="10">
        <v>18</v>
      </c>
      <c r="F7" s="10"/>
      <c r="G7" s="10">
        <v>7</v>
      </c>
      <c r="H7" s="10">
        <v>11</v>
      </c>
      <c r="I7" s="10">
        <v>5</v>
      </c>
      <c r="J7" s="10">
        <v>7</v>
      </c>
      <c r="K7" s="10">
        <v>5</v>
      </c>
      <c r="L7" s="10">
        <v>8</v>
      </c>
      <c r="M7" s="10"/>
      <c r="N7" s="10">
        <v>5</v>
      </c>
      <c r="O7" s="10">
        <v>6</v>
      </c>
      <c r="P7" s="10">
        <v>18</v>
      </c>
      <c r="Q7" s="10">
        <v>9</v>
      </c>
      <c r="R7" s="10" t="s">
        <v>346</v>
      </c>
    </row>
    <row r="8" spans="2:18" ht="30" customHeight="1" x14ac:dyDescent="0.3">
      <c r="B8" s="11" t="s">
        <v>20</v>
      </c>
      <c r="C8" s="11">
        <v>44</v>
      </c>
      <c r="D8" s="11">
        <v>25</v>
      </c>
      <c r="E8" s="11">
        <v>18</v>
      </c>
      <c r="F8" s="11"/>
      <c r="G8" s="11">
        <v>7</v>
      </c>
      <c r="H8" s="11">
        <v>12</v>
      </c>
      <c r="I8" s="11">
        <v>5</v>
      </c>
      <c r="J8" s="11">
        <v>7</v>
      </c>
      <c r="K8" s="11">
        <v>5</v>
      </c>
      <c r="L8" s="11">
        <v>8</v>
      </c>
      <c r="M8" s="11"/>
      <c r="N8" s="11">
        <v>5</v>
      </c>
      <c r="O8" s="11">
        <v>6</v>
      </c>
      <c r="P8" s="11">
        <v>18</v>
      </c>
      <c r="Q8" s="11">
        <v>10</v>
      </c>
      <c r="R8" s="11" t="s">
        <v>346</v>
      </c>
    </row>
    <row r="9" spans="2:18" x14ac:dyDescent="0.3">
      <c r="B9" s="18" t="s">
        <v>437</v>
      </c>
      <c r="C9" s="17">
        <v>0.34913755056589801</v>
      </c>
      <c r="D9" s="17">
        <v>0.40164453517762599</v>
      </c>
      <c r="E9" s="17">
        <v>0.27763856910686302</v>
      </c>
      <c r="F9" s="17"/>
      <c r="G9" s="17">
        <v>0.406991999091384</v>
      </c>
      <c r="H9" s="17">
        <v>0.55217347441233999</v>
      </c>
      <c r="I9" s="17">
        <v>0.18850353190569499</v>
      </c>
      <c r="J9" s="17">
        <v>0.28972882801108601</v>
      </c>
      <c r="K9" s="17">
        <v>0.187048326092767</v>
      </c>
      <c r="L9" s="17">
        <v>0.25414142949117702</v>
      </c>
      <c r="M9" s="17"/>
      <c r="N9" s="17">
        <v>0.61911558264806599</v>
      </c>
      <c r="O9" s="17">
        <v>0</v>
      </c>
      <c r="P9" s="17">
        <v>0.33469913312494298</v>
      </c>
      <c r="Q9" s="17">
        <v>0.34319216205702102</v>
      </c>
      <c r="R9" s="17" t="s">
        <v>347</v>
      </c>
    </row>
    <row r="10" spans="2:18" x14ac:dyDescent="0.3">
      <c r="B10" s="18" t="s">
        <v>438</v>
      </c>
      <c r="C10" s="17">
        <v>0.60331805242164904</v>
      </c>
      <c r="D10" s="17">
        <v>0.59835546482237401</v>
      </c>
      <c r="E10" s="17">
        <v>0.61007562879693</v>
      </c>
      <c r="F10" s="17"/>
      <c r="G10" s="17">
        <v>0.59300800090861605</v>
      </c>
      <c r="H10" s="17">
        <v>0.36799764955990899</v>
      </c>
      <c r="I10" s="17">
        <v>0.81149646809430498</v>
      </c>
      <c r="J10" s="17">
        <v>0.55026848530162298</v>
      </c>
      <c r="K10" s="17">
        <v>0.812951673907233</v>
      </c>
      <c r="L10" s="17">
        <v>0.74585857050882298</v>
      </c>
      <c r="M10" s="17"/>
      <c r="N10" s="17">
        <v>0.38088441735193401</v>
      </c>
      <c r="O10" s="17">
        <v>0.84540977431408904</v>
      </c>
      <c r="P10" s="17">
        <v>0.60315952591941802</v>
      </c>
      <c r="Q10" s="17">
        <v>0.65680783794297903</v>
      </c>
      <c r="R10" s="17" t="s">
        <v>347</v>
      </c>
    </row>
    <row r="11" spans="2:18" x14ac:dyDescent="0.3">
      <c r="B11" s="18" t="s">
        <v>73</v>
      </c>
      <c r="C11" s="17">
        <v>4.7544397012452402E-2</v>
      </c>
      <c r="D11" s="17">
        <v>0</v>
      </c>
      <c r="E11" s="17">
        <v>0.112285802096208</v>
      </c>
      <c r="F11" s="17"/>
      <c r="G11" s="17">
        <v>0</v>
      </c>
      <c r="H11" s="17">
        <v>7.9828876027751197E-2</v>
      </c>
      <c r="I11" s="17">
        <v>0</v>
      </c>
      <c r="J11" s="17">
        <v>0.16000268668729101</v>
      </c>
      <c r="K11" s="17">
        <v>0</v>
      </c>
      <c r="L11" s="17">
        <v>0</v>
      </c>
      <c r="M11" s="17"/>
      <c r="N11" s="17">
        <v>0</v>
      </c>
      <c r="O11" s="17">
        <v>0.15459022568590999</v>
      </c>
      <c r="P11" s="17">
        <v>6.2141340955638003E-2</v>
      </c>
      <c r="Q11" s="17">
        <v>0</v>
      </c>
      <c r="R11" s="17" t="s">
        <v>347</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R16"/>
  <sheetViews>
    <sheetView showGridLines="0" workbookViewId="0">
      <pane xSplit="2" topLeftCell="C1" activePane="topRight" state="frozen"/>
      <selection pane="topRight" activeCell="A15" sqref="A12:XFD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459</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98</v>
      </c>
      <c r="D7" s="10">
        <v>42</v>
      </c>
      <c r="E7" s="10">
        <v>56</v>
      </c>
      <c r="F7" s="10"/>
      <c r="G7" s="10">
        <v>14</v>
      </c>
      <c r="H7" s="10">
        <v>7</v>
      </c>
      <c r="I7" s="10">
        <v>14</v>
      </c>
      <c r="J7" s="10">
        <v>19</v>
      </c>
      <c r="K7" s="10">
        <v>17</v>
      </c>
      <c r="L7" s="10">
        <v>27</v>
      </c>
      <c r="M7" s="10"/>
      <c r="N7" s="10">
        <v>19</v>
      </c>
      <c r="O7" s="10">
        <v>15</v>
      </c>
      <c r="P7" s="10">
        <v>25</v>
      </c>
      <c r="Q7" s="10">
        <v>17</v>
      </c>
      <c r="R7" s="10">
        <v>4</v>
      </c>
    </row>
    <row r="8" spans="2:18" ht="30" customHeight="1" x14ac:dyDescent="0.3">
      <c r="B8" s="11" t="s">
        <v>20</v>
      </c>
      <c r="C8" s="11">
        <v>98</v>
      </c>
      <c r="D8" s="11">
        <v>42</v>
      </c>
      <c r="E8" s="11">
        <v>57</v>
      </c>
      <c r="F8" s="11"/>
      <c r="G8" s="11">
        <v>13</v>
      </c>
      <c r="H8" s="11">
        <v>7</v>
      </c>
      <c r="I8" s="11">
        <v>15</v>
      </c>
      <c r="J8" s="11">
        <v>19</v>
      </c>
      <c r="K8" s="11">
        <v>17</v>
      </c>
      <c r="L8" s="11">
        <v>26</v>
      </c>
      <c r="M8" s="11"/>
      <c r="N8" s="11">
        <v>19</v>
      </c>
      <c r="O8" s="11">
        <v>15</v>
      </c>
      <c r="P8" s="11">
        <v>25</v>
      </c>
      <c r="Q8" s="11">
        <v>17</v>
      </c>
      <c r="R8" s="11">
        <v>4</v>
      </c>
    </row>
    <row r="9" spans="2:18" x14ac:dyDescent="0.3">
      <c r="B9" s="18" t="s">
        <v>437</v>
      </c>
      <c r="C9" s="17">
        <v>0.25521441214048601</v>
      </c>
      <c r="D9" s="17">
        <v>0.240522111991433</v>
      </c>
      <c r="E9" s="17">
        <v>0.26604955006249598</v>
      </c>
      <c r="F9" s="17"/>
      <c r="G9" s="17">
        <v>0.28713145455956202</v>
      </c>
      <c r="H9" s="17">
        <v>0.13635931060506101</v>
      </c>
      <c r="I9" s="17">
        <v>0.35064158388940497</v>
      </c>
      <c r="J9" s="17">
        <v>0.26495400517492401</v>
      </c>
      <c r="K9" s="17">
        <v>0.29335709389620701</v>
      </c>
      <c r="L9" s="17">
        <v>0.187419607469171</v>
      </c>
      <c r="M9" s="17"/>
      <c r="N9" s="17">
        <v>0.21119817736325699</v>
      </c>
      <c r="O9" s="17">
        <v>0.47397843038174298</v>
      </c>
      <c r="P9" s="17">
        <v>0.12154017235444101</v>
      </c>
      <c r="Q9" s="17">
        <v>0.28876361770361803</v>
      </c>
      <c r="R9" s="17">
        <v>0</v>
      </c>
    </row>
    <row r="10" spans="2:18" x14ac:dyDescent="0.3">
      <c r="B10" s="18" t="s">
        <v>438</v>
      </c>
      <c r="C10" s="17">
        <v>0.69255103303774002</v>
      </c>
      <c r="D10" s="17">
        <v>0.65816960448830697</v>
      </c>
      <c r="E10" s="17">
        <v>0.71790632230555895</v>
      </c>
      <c r="F10" s="17"/>
      <c r="G10" s="17">
        <v>0.64550977793000897</v>
      </c>
      <c r="H10" s="17">
        <v>0.71361504053450897</v>
      </c>
      <c r="I10" s="17">
        <v>0.57038667821137201</v>
      </c>
      <c r="J10" s="17">
        <v>0.73504599482507604</v>
      </c>
      <c r="K10" s="17">
        <v>0.592105144683436</v>
      </c>
      <c r="L10" s="17">
        <v>0.81258039253082903</v>
      </c>
      <c r="M10" s="17"/>
      <c r="N10" s="17">
        <v>0.73914878307921905</v>
      </c>
      <c r="O10" s="17">
        <v>0.52602156961825697</v>
      </c>
      <c r="P10" s="17">
        <v>0.87845982764555897</v>
      </c>
      <c r="Q10" s="17">
        <v>0.53200768979553203</v>
      </c>
      <c r="R10" s="17">
        <v>0.72172285022863603</v>
      </c>
    </row>
    <row r="11" spans="2:18" x14ac:dyDescent="0.3">
      <c r="B11" s="18" t="s">
        <v>73</v>
      </c>
      <c r="C11" s="17">
        <v>5.2234554821774103E-2</v>
      </c>
      <c r="D11" s="17">
        <v>0.10130828352026</v>
      </c>
      <c r="E11" s="17">
        <v>1.6044127631945699E-2</v>
      </c>
      <c r="F11" s="17"/>
      <c r="G11" s="17">
        <v>6.7358767510428699E-2</v>
      </c>
      <c r="H11" s="17">
        <v>0.15002564886042899</v>
      </c>
      <c r="I11" s="17">
        <v>7.8971737899222794E-2</v>
      </c>
      <c r="J11" s="17">
        <v>0</v>
      </c>
      <c r="K11" s="17">
        <v>0.114537761420357</v>
      </c>
      <c r="L11" s="17">
        <v>0</v>
      </c>
      <c r="M11" s="17"/>
      <c r="N11" s="17">
        <v>4.9653039557523503E-2</v>
      </c>
      <c r="O11" s="17">
        <v>0</v>
      </c>
      <c r="P11" s="17">
        <v>0</v>
      </c>
      <c r="Q11" s="17">
        <v>0.179228692500849</v>
      </c>
      <c r="R11" s="17">
        <v>0.27827714977136397</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R16"/>
  <sheetViews>
    <sheetView showGridLines="0" workbookViewId="0">
      <pane xSplit="2" topLeftCell="C1" activePane="topRight" state="frozen"/>
      <selection pane="topRight" activeCell="A12" sqref="A12:XFD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460</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90</v>
      </c>
      <c r="D7" s="10">
        <v>49</v>
      </c>
      <c r="E7" s="10">
        <v>41</v>
      </c>
      <c r="F7" s="10"/>
      <c r="G7" s="10">
        <v>10</v>
      </c>
      <c r="H7" s="10">
        <v>11</v>
      </c>
      <c r="I7" s="10">
        <v>15</v>
      </c>
      <c r="J7" s="10">
        <v>19</v>
      </c>
      <c r="K7" s="10">
        <v>11</v>
      </c>
      <c r="L7" s="10">
        <v>24</v>
      </c>
      <c r="M7" s="10"/>
      <c r="N7" s="10">
        <v>13</v>
      </c>
      <c r="O7" s="10">
        <v>17</v>
      </c>
      <c r="P7" s="10">
        <v>29</v>
      </c>
      <c r="Q7" s="10">
        <v>14</v>
      </c>
      <c r="R7" s="10">
        <v>1</v>
      </c>
    </row>
    <row r="8" spans="2:18" ht="30" customHeight="1" x14ac:dyDescent="0.3">
      <c r="B8" s="11" t="s">
        <v>20</v>
      </c>
      <c r="C8" s="11">
        <v>90</v>
      </c>
      <c r="D8" s="11">
        <v>49</v>
      </c>
      <c r="E8" s="11">
        <v>41</v>
      </c>
      <c r="F8" s="11"/>
      <c r="G8" s="11">
        <v>10</v>
      </c>
      <c r="H8" s="11">
        <v>12</v>
      </c>
      <c r="I8" s="11">
        <v>16</v>
      </c>
      <c r="J8" s="11">
        <v>19</v>
      </c>
      <c r="K8" s="11">
        <v>11</v>
      </c>
      <c r="L8" s="11">
        <v>23</v>
      </c>
      <c r="M8" s="11"/>
      <c r="N8" s="11">
        <v>13</v>
      </c>
      <c r="O8" s="11">
        <v>17</v>
      </c>
      <c r="P8" s="11">
        <v>29</v>
      </c>
      <c r="Q8" s="11">
        <v>15</v>
      </c>
      <c r="R8" s="11">
        <v>1</v>
      </c>
    </row>
    <row r="9" spans="2:18" x14ac:dyDescent="0.3">
      <c r="B9" s="18" t="s">
        <v>437</v>
      </c>
      <c r="C9" s="17">
        <v>0.30300194779038703</v>
      </c>
      <c r="D9" s="17">
        <v>0.31243500360278698</v>
      </c>
      <c r="E9" s="17">
        <v>0.29173355308064503</v>
      </c>
      <c r="F9" s="17"/>
      <c r="G9" s="17">
        <v>0.49799045094016098</v>
      </c>
      <c r="H9" s="17">
        <v>0.46456194595452399</v>
      </c>
      <c r="I9" s="17">
        <v>0.33622177767584599</v>
      </c>
      <c r="J9" s="17">
        <v>0.312324470773579</v>
      </c>
      <c r="K9" s="17">
        <v>0.27039488412865398</v>
      </c>
      <c r="L9" s="17">
        <v>0.12622070012931</v>
      </c>
      <c r="M9" s="17"/>
      <c r="N9" s="17">
        <v>0.309947412282499</v>
      </c>
      <c r="O9" s="17">
        <v>0.41315540222151298</v>
      </c>
      <c r="P9" s="17">
        <v>0.27745293722750503</v>
      </c>
      <c r="Q9" s="17">
        <v>0.50019701555834095</v>
      </c>
      <c r="R9" s="17">
        <v>0</v>
      </c>
    </row>
    <row r="10" spans="2:18" x14ac:dyDescent="0.3">
      <c r="B10" s="18" t="s">
        <v>438</v>
      </c>
      <c r="C10" s="17">
        <v>0.64977457210989797</v>
      </c>
      <c r="D10" s="17">
        <v>0.62252562485034701</v>
      </c>
      <c r="E10" s="17">
        <v>0.68232520037417199</v>
      </c>
      <c r="F10" s="17"/>
      <c r="G10" s="17">
        <v>0.50200954905983897</v>
      </c>
      <c r="H10" s="17">
        <v>0.44002220989122398</v>
      </c>
      <c r="I10" s="17">
        <v>0.59041719831369399</v>
      </c>
      <c r="J10" s="17">
        <v>0.63794685998428802</v>
      </c>
      <c r="K10" s="17">
        <v>0.72960511587134602</v>
      </c>
      <c r="L10" s="17">
        <v>0.82814348165153695</v>
      </c>
      <c r="M10" s="17"/>
      <c r="N10" s="17">
        <v>0.690052587717501</v>
      </c>
      <c r="O10" s="17">
        <v>0.58684459777848696</v>
      </c>
      <c r="P10" s="17">
        <v>0.68477811326615301</v>
      </c>
      <c r="Q10" s="17">
        <v>0.42059890198668398</v>
      </c>
      <c r="R10" s="17">
        <v>1</v>
      </c>
    </row>
    <row r="11" spans="2:18" x14ac:dyDescent="0.3">
      <c r="B11" s="18" t="s">
        <v>73</v>
      </c>
      <c r="C11" s="17">
        <v>4.7223480099715297E-2</v>
      </c>
      <c r="D11" s="17">
        <v>6.5039371546866107E-2</v>
      </c>
      <c r="E11" s="17">
        <v>2.5941246545183799E-2</v>
      </c>
      <c r="F11" s="17"/>
      <c r="G11" s="17">
        <v>0</v>
      </c>
      <c r="H11" s="17">
        <v>9.5415844154251403E-2</v>
      </c>
      <c r="I11" s="17">
        <v>7.3361024010459394E-2</v>
      </c>
      <c r="J11" s="17">
        <v>4.9728669242132303E-2</v>
      </c>
      <c r="K11" s="17">
        <v>0</v>
      </c>
      <c r="L11" s="17">
        <v>4.5635818219152399E-2</v>
      </c>
      <c r="M11" s="17"/>
      <c r="N11" s="17">
        <v>0</v>
      </c>
      <c r="O11" s="17">
        <v>0</v>
      </c>
      <c r="P11" s="17">
        <v>3.7768949506342103E-2</v>
      </c>
      <c r="Q11" s="17">
        <v>7.9204082454974595E-2</v>
      </c>
      <c r="R11" s="17">
        <v>0</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R16"/>
  <sheetViews>
    <sheetView showGridLines="0" workbookViewId="0">
      <pane xSplit="2" topLeftCell="C1" activePane="topRight" state="frozen"/>
      <selection pane="topRight" activeCell="A12" sqref="A12:XFD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461</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81</v>
      </c>
      <c r="D7" s="10">
        <v>38</v>
      </c>
      <c r="E7" s="10">
        <v>43</v>
      </c>
      <c r="F7" s="10"/>
      <c r="G7" s="10">
        <v>8</v>
      </c>
      <c r="H7" s="10">
        <v>19</v>
      </c>
      <c r="I7" s="10">
        <v>9</v>
      </c>
      <c r="J7" s="10">
        <v>10</v>
      </c>
      <c r="K7" s="10">
        <v>9</v>
      </c>
      <c r="L7" s="10">
        <v>26</v>
      </c>
      <c r="M7" s="10"/>
      <c r="N7" s="10">
        <v>11</v>
      </c>
      <c r="O7" s="10">
        <v>17</v>
      </c>
      <c r="P7" s="10">
        <v>29</v>
      </c>
      <c r="Q7" s="10">
        <v>14</v>
      </c>
      <c r="R7" s="10">
        <v>1</v>
      </c>
    </row>
    <row r="8" spans="2:18" ht="30" customHeight="1" x14ac:dyDescent="0.3">
      <c r="B8" s="11" t="s">
        <v>20</v>
      </c>
      <c r="C8" s="11">
        <v>82</v>
      </c>
      <c r="D8" s="11">
        <v>39</v>
      </c>
      <c r="E8" s="11">
        <v>43</v>
      </c>
      <c r="F8" s="11"/>
      <c r="G8" s="11">
        <v>8</v>
      </c>
      <c r="H8" s="11">
        <v>20</v>
      </c>
      <c r="I8" s="11">
        <v>9</v>
      </c>
      <c r="J8" s="11">
        <v>10</v>
      </c>
      <c r="K8" s="11">
        <v>9</v>
      </c>
      <c r="L8" s="11">
        <v>26</v>
      </c>
      <c r="M8" s="11"/>
      <c r="N8" s="11">
        <v>11</v>
      </c>
      <c r="O8" s="11">
        <v>17</v>
      </c>
      <c r="P8" s="11">
        <v>29</v>
      </c>
      <c r="Q8" s="11">
        <v>14</v>
      </c>
      <c r="R8" s="11">
        <v>1</v>
      </c>
    </row>
    <row r="9" spans="2:18" x14ac:dyDescent="0.3">
      <c r="B9" s="18" t="s">
        <v>437</v>
      </c>
      <c r="C9" s="17">
        <v>0.20746330246723099</v>
      </c>
      <c r="D9" s="17">
        <v>0.25760912140248499</v>
      </c>
      <c r="E9" s="17">
        <v>0.16196589933883199</v>
      </c>
      <c r="F9" s="17"/>
      <c r="G9" s="17">
        <v>0.50441778589416497</v>
      </c>
      <c r="H9" s="17">
        <v>0.21573193689510201</v>
      </c>
      <c r="I9" s="17">
        <v>0.119116333282652</v>
      </c>
      <c r="J9" s="17">
        <v>0.19435324699466899</v>
      </c>
      <c r="K9" s="17">
        <v>0.20485763460423601</v>
      </c>
      <c r="L9" s="17">
        <v>0.14973944932447</v>
      </c>
      <c r="M9" s="17"/>
      <c r="N9" s="17">
        <v>9.9846509909750497E-2</v>
      </c>
      <c r="O9" s="17">
        <v>0.16808623312686899</v>
      </c>
      <c r="P9" s="17">
        <v>0.20014689745955599</v>
      </c>
      <c r="Q9" s="17">
        <v>0.28985436152580202</v>
      </c>
      <c r="R9" s="17">
        <v>1</v>
      </c>
    </row>
    <row r="10" spans="2:18" x14ac:dyDescent="0.3">
      <c r="B10" s="18" t="s">
        <v>438</v>
      </c>
      <c r="C10" s="17">
        <v>0.75550725912411798</v>
      </c>
      <c r="D10" s="17">
        <v>0.74239087859751496</v>
      </c>
      <c r="E10" s="17">
        <v>0.76740777775309499</v>
      </c>
      <c r="F10" s="17"/>
      <c r="G10" s="17">
        <v>0.49558221410583497</v>
      </c>
      <c r="H10" s="17">
        <v>0.73196958255427502</v>
      </c>
      <c r="I10" s="17">
        <v>0.67052143016391896</v>
      </c>
      <c r="J10" s="17">
        <v>0.80564675300533095</v>
      </c>
      <c r="K10" s="17">
        <v>0.79514236539576399</v>
      </c>
      <c r="L10" s="17">
        <v>0.85026055067552997</v>
      </c>
      <c r="M10" s="17"/>
      <c r="N10" s="17">
        <v>0.80911360067416405</v>
      </c>
      <c r="O10" s="17">
        <v>0.83191376687313101</v>
      </c>
      <c r="P10" s="17">
        <v>0.76348022166290297</v>
      </c>
      <c r="Q10" s="17">
        <v>0.64115287896987905</v>
      </c>
      <c r="R10" s="17">
        <v>0</v>
      </c>
    </row>
    <row r="11" spans="2:18" x14ac:dyDescent="0.3">
      <c r="B11" s="18" t="s">
        <v>73</v>
      </c>
      <c r="C11" s="17">
        <v>3.7029438408651097E-2</v>
      </c>
      <c r="D11" s="17">
        <v>0</v>
      </c>
      <c r="E11" s="17">
        <v>7.0626322908072997E-2</v>
      </c>
      <c r="F11" s="17"/>
      <c r="G11" s="17">
        <v>0</v>
      </c>
      <c r="H11" s="17">
        <v>5.2298480550623298E-2</v>
      </c>
      <c r="I11" s="17">
        <v>0.21036223655342901</v>
      </c>
      <c r="J11" s="17">
        <v>0</v>
      </c>
      <c r="K11" s="17">
        <v>0</v>
      </c>
      <c r="L11" s="17">
        <v>0</v>
      </c>
      <c r="M11" s="17"/>
      <c r="N11" s="17">
        <v>9.1039889416085706E-2</v>
      </c>
      <c r="O11" s="17">
        <v>0</v>
      </c>
      <c r="P11" s="17">
        <v>3.6372880877541702E-2</v>
      </c>
      <c r="Q11" s="17">
        <v>6.8992759504318393E-2</v>
      </c>
      <c r="R11" s="17">
        <v>0</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R16"/>
  <sheetViews>
    <sheetView showGridLines="0" workbookViewId="0">
      <pane xSplit="2" topLeftCell="C1" activePane="topRight" state="frozen"/>
      <selection pane="topRight" activeCell="A12" sqref="A12:XFD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462</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64</v>
      </c>
      <c r="D7" s="10">
        <v>31</v>
      </c>
      <c r="E7" s="10">
        <v>33</v>
      </c>
      <c r="F7" s="10"/>
      <c r="G7" s="10">
        <v>11</v>
      </c>
      <c r="H7" s="10">
        <v>11</v>
      </c>
      <c r="I7" s="10">
        <v>18</v>
      </c>
      <c r="J7" s="10">
        <v>9</v>
      </c>
      <c r="K7" s="10">
        <v>7</v>
      </c>
      <c r="L7" s="10">
        <v>8</v>
      </c>
      <c r="M7" s="10"/>
      <c r="N7" s="10">
        <v>8</v>
      </c>
      <c r="O7" s="10">
        <v>9</v>
      </c>
      <c r="P7" s="10">
        <v>20</v>
      </c>
      <c r="Q7" s="10">
        <v>13</v>
      </c>
      <c r="R7" s="10">
        <v>4</v>
      </c>
    </row>
    <row r="8" spans="2:18" ht="30" customHeight="1" x14ac:dyDescent="0.3">
      <c r="B8" s="11" t="s">
        <v>20</v>
      </c>
      <c r="C8" s="11">
        <v>62</v>
      </c>
      <c r="D8" s="11">
        <v>30</v>
      </c>
      <c r="E8" s="11">
        <v>31</v>
      </c>
      <c r="F8" s="11"/>
      <c r="G8" s="11">
        <v>10</v>
      </c>
      <c r="H8" s="11">
        <v>12</v>
      </c>
      <c r="I8" s="11">
        <v>18</v>
      </c>
      <c r="J8" s="11">
        <v>8</v>
      </c>
      <c r="K8" s="11">
        <v>6</v>
      </c>
      <c r="L8" s="11">
        <v>7</v>
      </c>
      <c r="M8" s="11"/>
      <c r="N8" s="11">
        <v>8</v>
      </c>
      <c r="O8" s="11">
        <v>9</v>
      </c>
      <c r="P8" s="11">
        <v>20</v>
      </c>
      <c r="Q8" s="11">
        <v>13</v>
      </c>
      <c r="R8" s="11">
        <v>4</v>
      </c>
    </row>
    <row r="9" spans="2:18" x14ac:dyDescent="0.3">
      <c r="B9" s="18" t="s">
        <v>437</v>
      </c>
      <c r="C9" s="17">
        <v>0.42128958995965499</v>
      </c>
      <c r="D9" s="17">
        <v>0.35352039051643003</v>
      </c>
      <c r="E9" s="17">
        <v>0.48663450771604999</v>
      </c>
      <c r="F9" s="17"/>
      <c r="G9" s="17">
        <v>0.46082548616496</v>
      </c>
      <c r="H9" s="17">
        <v>0.459882891152882</v>
      </c>
      <c r="I9" s="17">
        <v>0.37902556956904798</v>
      </c>
      <c r="J9" s="17">
        <v>0.44067953273868898</v>
      </c>
      <c r="K9" s="17">
        <v>0.42964432794886298</v>
      </c>
      <c r="L9" s="17">
        <v>0.37652658175229597</v>
      </c>
      <c r="M9" s="17"/>
      <c r="N9" s="17">
        <v>0.61722897589499504</v>
      </c>
      <c r="O9" s="17">
        <v>0.223210781926962</v>
      </c>
      <c r="P9" s="17">
        <v>0.35074236941666198</v>
      </c>
      <c r="Q9" s="17">
        <v>0.38776477899456102</v>
      </c>
      <c r="R9" s="17">
        <v>0.760334437245757</v>
      </c>
    </row>
    <row r="10" spans="2:18" x14ac:dyDescent="0.3">
      <c r="B10" s="18" t="s">
        <v>438</v>
      </c>
      <c r="C10" s="17">
        <v>0.52987345516967899</v>
      </c>
      <c r="D10" s="17">
        <v>0.57834124895019201</v>
      </c>
      <c r="E10" s="17">
        <v>0.48313948126351203</v>
      </c>
      <c r="F10" s="17"/>
      <c r="G10" s="17">
        <v>0.44651293571300699</v>
      </c>
      <c r="H10" s="17">
        <v>0.44537923699238802</v>
      </c>
      <c r="I10" s="17">
        <v>0.56692682409007999</v>
      </c>
      <c r="J10" s="17">
        <v>0.55932046726131102</v>
      </c>
      <c r="K10" s="17">
        <v>0.57035567205113702</v>
      </c>
      <c r="L10" s="17">
        <v>0.62347341824770397</v>
      </c>
      <c r="M10" s="17"/>
      <c r="N10" s="17">
        <v>0.38277102410500402</v>
      </c>
      <c r="O10" s="17">
        <v>0.77678921807303802</v>
      </c>
      <c r="P10" s="17">
        <v>0.54452867583351705</v>
      </c>
      <c r="Q10" s="17">
        <v>0.53687297058801398</v>
      </c>
      <c r="R10" s="17">
        <v>0.239665562754243</v>
      </c>
    </row>
    <row r="11" spans="2:18" x14ac:dyDescent="0.3">
      <c r="B11" s="18" t="s">
        <v>73</v>
      </c>
      <c r="C11" s="17">
        <v>4.8836954870665597E-2</v>
      </c>
      <c r="D11" s="17">
        <v>6.8138360533377698E-2</v>
      </c>
      <c r="E11" s="17">
        <v>3.0226011020437898E-2</v>
      </c>
      <c r="F11" s="17"/>
      <c r="G11" s="17">
        <v>9.2661578122032198E-2</v>
      </c>
      <c r="H11" s="17">
        <v>9.4737871854730302E-2</v>
      </c>
      <c r="I11" s="17">
        <v>5.4047606340872002E-2</v>
      </c>
      <c r="J11" s="17">
        <v>0</v>
      </c>
      <c r="K11" s="17">
        <v>0</v>
      </c>
      <c r="L11" s="17">
        <v>0</v>
      </c>
      <c r="M11" s="17"/>
      <c r="N11" s="17">
        <v>0</v>
      </c>
      <c r="O11" s="17">
        <v>0</v>
      </c>
      <c r="P11" s="17">
        <v>0.104728954749821</v>
      </c>
      <c r="Q11" s="17">
        <v>7.53622504174251E-2</v>
      </c>
      <c r="R11" s="17">
        <v>0</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R16"/>
  <sheetViews>
    <sheetView showGridLines="0" workbookViewId="0">
      <pane xSplit="2" topLeftCell="C1" activePane="topRight" state="frozen"/>
      <selection pane="topRight" activeCell="A12" sqref="A12:XFD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463</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352</v>
      </c>
      <c r="D7" s="10">
        <v>177</v>
      </c>
      <c r="E7" s="10">
        <v>175</v>
      </c>
      <c r="F7" s="10"/>
      <c r="G7" s="10">
        <v>29</v>
      </c>
      <c r="H7" s="10">
        <v>37</v>
      </c>
      <c r="I7" s="10">
        <v>59</v>
      </c>
      <c r="J7" s="10">
        <v>74</v>
      </c>
      <c r="K7" s="10">
        <v>48</v>
      </c>
      <c r="L7" s="10">
        <v>105</v>
      </c>
      <c r="M7" s="10"/>
      <c r="N7" s="10">
        <v>85</v>
      </c>
      <c r="O7" s="10">
        <v>78</v>
      </c>
      <c r="P7" s="10">
        <v>91</v>
      </c>
      <c r="Q7" s="10">
        <v>38</v>
      </c>
      <c r="R7" s="10">
        <v>3</v>
      </c>
    </row>
    <row r="8" spans="2:18" ht="30" customHeight="1" x14ac:dyDescent="0.3">
      <c r="B8" s="11" t="s">
        <v>20</v>
      </c>
      <c r="C8" s="11">
        <v>354</v>
      </c>
      <c r="D8" s="11">
        <v>180</v>
      </c>
      <c r="E8" s="11">
        <v>174</v>
      </c>
      <c r="F8" s="11"/>
      <c r="G8" s="11">
        <v>28</v>
      </c>
      <c r="H8" s="11">
        <v>38</v>
      </c>
      <c r="I8" s="11">
        <v>64</v>
      </c>
      <c r="J8" s="11">
        <v>73</v>
      </c>
      <c r="K8" s="11">
        <v>48</v>
      </c>
      <c r="L8" s="11">
        <v>103</v>
      </c>
      <c r="M8" s="11"/>
      <c r="N8" s="11">
        <v>85</v>
      </c>
      <c r="O8" s="11">
        <v>78</v>
      </c>
      <c r="P8" s="11">
        <v>92</v>
      </c>
      <c r="Q8" s="11">
        <v>39</v>
      </c>
      <c r="R8" s="11">
        <v>3</v>
      </c>
    </row>
    <row r="9" spans="2:18" x14ac:dyDescent="0.3">
      <c r="B9" s="18" t="s">
        <v>437</v>
      </c>
      <c r="C9" s="17">
        <v>0.14304668280810701</v>
      </c>
      <c r="D9" s="17">
        <v>0.16256605690817499</v>
      </c>
      <c r="E9" s="17">
        <v>0.122919497592057</v>
      </c>
      <c r="F9" s="17"/>
      <c r="G9" s="17">
        <v>0.23240705328171701</v>
      </c>
      <c r="H9" s="17">
        <v>0.26450839728928499</v>
      </c>
      <c r="I9" s="17">
        <v>0.25623269661395298</v>
      </c>
      <c r="J9" s="17">
        <v>0.11924875250608</v>
      </c>
      <c r="K9" s="17">
        <v>0.10557396589666</v>
      </c>
      <c r="L9" s="17">
        <v>3.8086817405725101E-2</v>
      </c>
      <c r="M9" s="17"/>
      <c r="N9" s="17">
        <v>6.1173703447229201E-2</v>
      </c>
      <c r="O9" s="17">
        <v>0.15265916219070899</v>
      </c>
      <c r="P9" s="17">
        <v>0.15558934396316401</v>
      </c>
      <c r="Q9" s="17">
        <v>0.20507195022879299</v>
      </c>
      <c r="R9" s="17">
        <v>0.37249685890409501</v>
      </c>
    </row>
    <row r="10" spans="2:18" x14ac:dyDescent="0.3">
      <c r="B10" s="18" t="s">
        <v>438</v>
      </c>
      <c r="C10" s="17">
        <v>0.84233122396662896</v>
      </c>
      <c r="D10" s="17">
        <v>0.82575798250690902</v>
      </c>
      <c r="E10" s="17">
        <v>0.85942053732165802</v>
      </c>
      <c r="F10" s="17"/>
      <c r="G10" s="17">
        <v>0.69540279561130902</v>
      </c>
      <c r="H10" s="17">
        <v>0.67797438134858001</v>
      </c>
      <c r="I10" s="17">
        <v>0.74376730338604702</v>
      </c>
      <c r="J10" s="17">
        <v>0.86776031835911305</v>
      </c>
      <c r="K10" s="17">
        <v>0.89442603410333998</v>
      </c>
      <c r="L10" s="17">
        <v>0.96191318259427505</v>
      </c>
      <c r="M10" s="17"/>
      <c r="N10" s="17">
        <v>0.91543408748225197</v>
      </c>
      <c r="O10" s="17">
        <v>0.84734083780929104</v>
      </c>
      <c r="P10" s="17">
        <v>0.82237910118396096</v>
      </c>
      <c r="Q10" s="17">
        <v>0.76525925153760499</v>
      </c>
      <c r="R10" s="17">
        <v>0.62750314109590499</v>
      </c>
    </row>
    <row r="11" spans="2:18" x14ac:dyDescent="0.3">
      <c r="B11" s="18" t="s">
        <v>73</v>
      </c>
      <c r="C11" s="17">
        <v>1.46220932252638E-2</v>
      </c>
      <c r="D11" s="17">
        <v>1.16759605849152E-2</v>
      </c>
      <c r="E11" s="17">
        <v>1.76599650862851E-2</v>
      </c>
      <c r="F11" s="17"/>
      <c r="G11" s="17">
        <v>7.2190151106973896E-2</v>
      </c>
      <c r="H11" s="17">
        <v>5.7517221362135301E-2</v>
      </c>
      <c r="I11" s="17">
        <v>0</v>
      </c>
      <c r="J11" s="17">
        <v>1.29909291348064E-2</v>
      </c>
      <c r="K11" s="17">
        <v>0</v>
      </c>
      <c r="L11" s="17">
        <v>0</v>
      </c>
      <c r="M11" s="17"/>
      <c r="N11" s="17">
        <v>2.3392209070519299E-2</v>
      </c>
      <c r="O11" s="17">
        <v>0</v>
      </c>
      <c r="P11" s="17">
        <v>2.2031554852875699E-2</v>
      </c>
      <c r="Q11" s="17">
        <v>2.96687982336023E-2</v>
      </c>
      <c r="R11" s="17">
        <v>0</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R16"/>
  <sheetViews>
    <sheetView showGridLines="0" workbookViewId="0">
      <pane xSplit="2" topLeftCell="C1" activePane="topRight" state="frozen"/>
      <selection pane="topRight" activeCell="A12" sqref="A12:XFD15"/>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464</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131</v>
      </c>
      <c r="D7" s="10">
        <v>53</v>
      </c>
      <c r="E7" s="10">
        <v>78</v>
      </c>
      <c r="F7" s="10"/>
      <c r="G7" s="10">
        <v>21</v>
      </c>
      <c r="H7" s="10">
        <v>27</v>
      </c>
      <c r="I7" s="10">
        <v>22</v>
      </c>
      <c r="J7" s="10">
        <v>25</v>
      </c>
      <c r="K7" s="10">
        <v>10</v>
      </c>
      <c r="L7" s="10">
        <v>26</v>
      </c>
      <c r="M7" s="10"/>
      <c r="N7" s="10">
        <v>16</v>
      </c>
      <c r="O7" s="10">
        <v>26</v>
      </c>
      <c r="P7" s="10">
        <v>44</v>
      </c>
      <c r="Q7" s="10">
        <v>27</v>
      </c>
      <c r="R7" s="10">
        <v>3</v>
      </c>
    </row>
    <row r="8" spans="2:18" ht="30" customHeight="1" x14ac:dyDescent="0.3">
      <c r="B8" s="11" t="s">
        <v>20</v>
      </c>
      <c r="C8" s="11">
        <v>132</v>
      </c>
      <c r="D8" s="11">
        <v>55</v>
      </c>
      <c r="E8" s="11">
        <v>78</v>
      </c>
      <c r="F8" s="11"/>
      <c r="G8" s="11">
        <v>20</v>
      </c>
      <c r="H8" s="11">
        <v>29</v>
      </c>
      <c r="I8" s="11">
        <v>23</v>
      </c>
      <c r="J8" s="11">
        <v>25</v>
      </c>
      <c r="K8" s="11">
        <v>10</v>
      </c>
      <c r="L8" s="11">
        <v>26</v>
      </c>
      <c r="M8" s="11"/>
      <c r="N8" s="11">
        <v>16</v>
      </c>
      <c r="O8" s="11">
        <v>26</v>
      </c>
      <c r="P8" s="11">
        <v>45</v>
      </c>
      <c r="Q8" s="11">
        <v>28</v>
      </c>
      <c r="R8" s="11">
        <v>3</v>
      </c>
    </row>
    <row r="9" spans="2:18" x14ac:dyDescent="0.3">
      <c r="B9" s="18" t="s">
        <v>437</v>
      </c>
      <c r="C9" s="17">
        <v>0.20913533361797301</v>
      </c>
      <c r="D9" s="17">
        <v>0.29201516512749998</v>
      </c>
      <c r="E9" s="17">
        <v>0.15086845169281399</v>
      </c>
      <c r="F9" s="17"/>
      <c r="G9" s="17">
        <v>0.28557551003932902</v>
      </c>
      <c r="H9" s="17">
        <v>0.30509064076418702</v>
      </c>
      <c r="I9" s="17">
        <v>0.22955448419713301</v>
      </c>
      <c r="J9" s="17">
        <v>0.118168791510253</v>
      </c>
      <c r="K9" s="17">
        <v>0.200017800823414</v>
      </c>
      <c r="L9" s="17">
        <v>0.117181971868232</v>
      </c>
      <c r="M9" s="17"/>
      <c r="N9" s="17">
        <v>0.13474555160394999</v>
      </c>
      <c r="O9" s="17">
        <v>3.4550253902435699E-2</v>
      </c>
      <c r="P9" s="17">
        <v>0.182037510479374</v>
      </c>
      <c r="Q9" s="17">
        <v>0.37545760852836502</v>
      </c>
      <c r="R9" s="17">
        <v>0.70005638771154799</v>
      </c>
    </row>
    <row r="10" spans="2:18" x14ac:dyDescent="0.3">
      <c r="B10" s="18" t="s">
        <v>438</v>
      </c>
      <c r="C10" s="17">
        <v>0.72991986066458103</v>
      </c>
      <c r="D10" s="17">
        <v>0.67064523850423896</v>
      </c>
      <c r="E10" s="17">
        <v>0.77159160815332895</v>
      </c>
      <c r="F10" s="17"/>
      <c r="G10" s="17">
        <v>0.57116986487347299</v>
      </c>
      <c r="H10" s="17">
        <v>0.62278784950805299</v>
      </c>
      <c r="I10" s="17">
        <v>0.724443932241285</v>
      </c>
      <c r="J10" s="17">
        <v>0.84050064462724805</v>
      </c>
      <c r="K10" s="17">
        <v>0.79998219917658597</v>
      </c>
      <c r="L10" s="17">
        <v>0.84147042869830302</v>
      </c>
      <c r="M10" s="17"/>
      <c r="N10" s="17">
        <v>0.80815733958213998</v>
      </c>
      <c r="O10" s="17">
        <v>0.85162922773073901</v>
      </c>
      <c r="P10" s="17">
        <v>0.77023897820212295</v>
      </c>
      <c r="Q10" s="17">
        <v>0.55121394012929503</v>
      </c>
      <c r="R10" s="17">
        <v>0.29994361228845201</v>
      </c>
    </row>
    <row r="11" spans="2:18" x14ac:dyDescent="0.3">
      <c r="B11" s="18" t="s">
        <v>73</v>
      </c>
      <c r="C11" s="17">
        <v>6.0944805717446503E-2</v>
      </c>
      <c r="D11" s="17">
        <v>3.7339596368261001E-2</v>
      </c>
      <c r="E11" s="17">
        <v>7.7539940153856804E-2</v>
      </c>
      <c r="F11" s="17"/>
      <c r="G11" s="17">
        <v>0.143254625087197</v>
      </c>
      <c r="H11" s="17">
        <v>7.2121509727759506E-2</v>
      </c>
      <c r="I11" s="17">
        <v>4.6001583561581502E-2</v>
      </c>
      <c r="J11" s="17">
        <v>4.1330563862499101E-2</v>
      </c>
      <c r="K11" s="17">
        <v>0</v>
      </c>
      <c r="L11" s="17">
        <v>4.1347599433465297E-2</v>
      </c>
      <c r="M11" s="17"/>
      <c r="N11" s="17">
        <v>5.7097108813910197E-2</v>
      </c>
      <c r="O11" s="17">
        <v>0.113820518366825</v>
      </c>
      <c r="P11" s="17">
        <v>4.7723511318502498E-2</v>
      </c>
      <c r="Q11" s="17">
        <v>7.3328451342339507E-2</v>
      </c>
      <c r="R11" s="17">
        <v>0</v>
      </c>
    </row>
    <row r="12" spans="2:18" x14ac:dyDescent="0.3">
      <c r="B12" s="16" t="s">
        <v>440</v>
      </c>
    </row>
    <row r="13" spans="2:18" x14ac:dyDescent="0.3">
      <c r="B13" t="s">
        <v>50</v>
      </c>
    </row>
    <row r="14" spans="2:18" x14ac:dyDescent="0.3">
      <c r="B14" t="s">
        <v>51</v>
      </c>
    </row>
    <row r="16" spans="2:18" x14ac:dyDescent="0.3">
      <c r="B16"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R24"/>
  <sheetViews>
    <sheetView showGridLines="0" topLeftCell="A9"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483</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ht="28.8" x14ac:dyDescent="0.3">
      <c r="B9" s="18" t="s">
        <v>474</v>
      </c>
      <c r="C9" s="17">
        <v>0.59336888907631302</v>
      </c>
      <c r="D9" s="17">
        <v>0.56619948677783005</v>
      </c>
      <c r="E9" s="17">
        <v>0.61992562433059595</v>
      </c>
      <c r="F9" s="17"/>
      <c r="G9" s="17">
        <v>0.465600185060422</v>
      </c>
      <c r="H9" s="17">
        <v>0.51464362091857196</v>
      </c>
      <c r="I9" s="17">
        <v>0.54552003573444496</v>
      </c>
      <c r="J9" s="17">
        <v>0.66311027944619005</v>
      </c>
      <c r="K9" s="17">
        <v>0.64796941874208003</v>
      </c>
      <c r="L9" s="17">
        <v>0.68727879778480205</v>
      </c>
      <c r="M9" s="17"/>
      <c r="N9" s="17">
        <v>0.61778217901641796</v>
      </c>
      <c r="O9" s="17">
        <v>0.54707114388218003</v>
      </c>
      <c r="P9" s="17">
        <v>0.60932238378521997</v>
      </c>
      <c r="Q9" s="17">
        <v>0.58533111468579102</v>
      </c>
      <c r="R9" s="17">
        <v>0.58066251404088998</v>
      </c>
    </row>
    <row r="10" spans="2:18" ht="28.8" x14ac:dyDescent="0.3">
      <c r="B10" s="18" t="s">
        <v>475</v>
      </c>
      <c r="C10" s="17">
        <v>0.55766410209200801</v>
      </c>
      <c r="D10" s="17">
        <v>0.55012604580528601</v>
      </c>
      <c r="E10" s="17">
        <v>0.56503217603559697</v>
      </c>
      <c r="F10" s="17"/>
      <c r="G10" s="17">
        <v>0.44297661498909702</v>
      </c>
      <c r="H10" s="17">
        <v>0.54495043654667996</v>
      </c>
      <c r="I10" s="17">
        <v>0.56052647408038703</v>
      </c>
      <c r="J10" s="17">
        <v>0.59160424342072304</v>
      </c>
      <c r="K10" s="17">
        <v>0.59057691967537596</v>
      </c>
      <c r="L10" s="17">
        <v>0.59172971472823799</v>
      </c>
      <c r="M10" s="17"/>
      <c r="N10" s="17">
        <v>0.53987042420424303</v>
      </c>
      <c r="O10" s="17">
        <v>0.526883226721375</v>
      </c>
      <c r="P10" s="17">
        <v>0.60547031503900794</v>
      </c>
      <c r="Q10" s="17">
        <v>0.60136748835741205</v>
      </c>
      <c r="R10" s="17">
        <v>0.49926054670285203</v>
      </c>
    </row>
    <row r="11" spans="2:18" ht="28.8" x14ac:dyDescent="0.3">
      <c r="B11" s="18" t="s">
        <v>476</v>
      </c>
      <c r="C11" s="17">
        <v>0.55560968641610697</v>
      </c>
      <c r="D11" s="17">
        <v>0.53824305612045797</v>
      </c>
      <c r="E11" s="17">
        <v>0.57258470110188497</v>
      </c>
      <c r="F11" s="17"/>
      <c r="G11" s="17">
        <v>0.40602280005979002</v>
      </c>
      <c r="H11" s="17">
        <v>0.46789391118741802</v>
      </c>
      <c r="I11" s="17">
        <v>0.56233424940357501</v>
      </c>
      <c r="J11" s="17">
        <v>0.57855169059984901</v>
      </c>
      <c r="K11" s="17">
        <v>0.60984868443743201</v>
      </c>
      <c r="L11" s="17">
        <v>0.66530274651566501</v>
      </c>
      <c r="M11" s="17"/>
      <c r="N11" s="17">
        <v>0.57618775549871903</v>
      </c>
      <c r="O11" s="17">
        <v>0.49168584100585599</v>
      </c>
      <c r="P11" s="17">
        <v>0.57144701672766596</v>
      </c>
      <c r="Q11" s="17">
        <v>0.57991242278343202</v>
      </c>
      <c r="R11" s="17">
        <v>0.55850851829163595</v>
      </c>
    </row>
    <row r="12" spans="2:18" ht="43.2" x14ac:dyDescent="0.3">
      <c r="B12" s="18" t="s">
        <v>477</v>
      </c>
      <c r="C12" s="17">
        <v>0.483526908254031</v>
      </c>
      <c r="D12" s="17">
        <v>0.48559034639195697</v>
      </c>
      <c r="E12" s="17">
        <v>0.48151000041997299</v>
      </c>
      <c r="F12" s="17"/>
      <c r="G12" s="17">
        <v>0.36565844206978698</v>
      </c>
      <c r="H12" s="17">
        <v>0.387454153206788</v>
      </c>
      <c r="I12" s="17">
        <v>0.45297908965376699</v>
      </c>
      <c r="J12" s="17">
        <v>0.53096969431081997</v>
      </c>
      <c r="K12" s="17">
        <v>0.56975873440715197</v>
      </c>
      <c r="L12" s="17">
        <v>0.56785617698797897</v>
      </c>
      <c r="M12" s="17"/>
      <c r="N12" s="17">
        <v>0.49248084893171101</v>
      </c>
      <c r="O12" s="17">
        <v>0.44641012501147898</v>
      </c>
      <c r="P12" s="17">
        <v>0.50625652220106798</v>
      </c>
      <c r="Q12" s="17">
        <v>0.53233355870757604</v>
      </c>
      <c r="R12" s="17">
        <v>0.41091005773141998</v>
      </c>
    </row>
    <row r="13" spans="2:18" ht="43.2" x14ac:dyDescent="0.3">
      <c r="B13" s="18" t="s">
        <v>478</v>
      </c>
      <c r="C13" s="17">
        <v>0.46970135632286097</v>
      </c>
      <c r="D13" s="17">
        <v>0.47053433901201802</v>
      </c>
      <c r="E13" s="17">
        <v>0.46888715730205299</v>
      </c>
      <c r="F13" s="17"/>
      <c r="G13" s="17">
        <v>0.39253884089250402</v>
      </c>
      <c r="H13" s="17">
        <v>0.43406927898022601</v>
      </c>
      <c r="I13" s="17">
        <v>0.45732805149994099</v>
      </c>
      <c r="J13" s="17">
        <v>0.49345933949906901</v>
      </c>
      <c r="K13" s="17">
        <v>0.50186049555677303</v>
      </c>
      <c r="L13" s="17">
        <v>0.51880493652413495</v>
      </c>
      <c r="M13" s="17"/>
      <c r="N13" s="17">
        <v>0.47045972030060101</v>
      </c>
      <c r="O13" s="17">
        <v>0.42204847360209202</v>
      </c>
      <c r="P13" s="17">
        <v>0.47890926609296203</v>
      </c>
      <c r="Q13" s="17">
        <v>0.58033945600422998</v>
      </c>
      <c r="R13" s="17">
        <v>0.45906462656265401</v>
      </c>
    </row>
    <row r="14" spans="2:18" ht="28.8" x14ac:dyDescent="0.3">
      <c r="B14" s="18" t="s">
        <v>479</v>
      </c>
      <c r="C14" s="17">
        <v>0.451893932570756</v>
      </c>
      <c r="D14" s="17">
        <v>0.45599186386582302</v>
      </c>
      <c r="E14" s="17">
        <v>0.44788840917727901</v>
      </c>
      <c r="F14" s="17"/>
      <c r="G14" s="17">
        <v>0.32544113986694401</v>
      </c>
      <c r="H14" s="17">
        <v>0.446095899044685</v>
      </c>
      <c r="I14" s="17">
        <v>0.46816856439878302</v>
      </c>
      <c r="J14" s="17">
        <v>0.50424613832013099</v>
      </c>
      <c r="K14" s="17">
        <v>0.46833492171013502</v>
      </c>
      <c r="L14" s="17">
        <v>0.47326361637915398</v>
      </c>
      <c r="M14" s="17"/>
      <c r="N14" s="17">
        <v>0.45196037554429502</v>
      </c>
      <c r="O14" s="17">
        <v>0.43137025099926601</v>
      </c>
      <c r="P14" s="17">
        <v>0.47291492273476998</v>
      </c>
      <c r="Q14" s="17">
        <v>0.49122671259098599</v>
      </c>
      <c r="R14" s="17">
        <v>0.47029956790539401</v>
      </c>
    </row>
    <row r="15" spans="2:18" ht="28.8" x14ac:dyDescent="0.3">
      <c r="B15" s="18" t="s">
        <v>480</v>
      </c>
      <c r="C15" s="17">
        <v>0.43404557663139198</v>
      </c>
      <c r="D15" s="17">
        <v>0.44389776567665501</v>
      </c>
      <c r="E15" s="17">
        <v>0.424415553369348</v>
      </c>
      <c r="F15" s="17"/>
      <c r="G15" s="17">
        <v>0.40135028695067898</v>
      </c>
      <c r="H15" s="17">
        <v>0.41907239687088499</v>
      </c>
      <c r="I15" s="17">
        <v>0.46143283138137398</v>
      </c>
      <c r="J15" s="17">
        <v>0.468739014486247</v>
      </c>
      <c r="K15" s="17">
        <v>0.47018805485297899</v>
      </c>
      <c r="L15" s="17">
        <v>0.39298512905271898</v>
      </c>
      <c r="M15" s="17"/>
      <c r="N15" s="17">
        <v>0.39030818858542099</v>
      </c>
      <c r="O15" s="17">
        <v>0.39369512899440401</v>
      </c>
      <c r="P15" s="17">
        <v>0.49574005093864698</v>
      </c>
      <c r="Q15" s="17">
        <v>0.49597627437745101</v>
      </c>
      <c r="R15" s="17">
        <v>0.48634878561514899</v>
      </c>
    </row>
    <row r="16" spans="2:18" ht="28.8" x14ac:dyDescent="0.3">
      <c r="B16" s="18" t="s">
        <v>481</v>
      </c>
      <c r="C16" s="17">
        <v>0.37646763030723202</v>
      </c>
      <c r="D16" s="17">
        <v>0.3798971601676</v>
      </c>
      <c r="E16" s="17">
        <v>0.37311543596935498</v>
      </c>
      <c r="F16" s="17"/>
      <c r="G16" s="17">
        <v>0.32160389181619697</v>
      </c>
      <c r="H16" s="17">
        <v>0.36306432969061903</v>
      </c>
      <c r="I16" s="17">
        <v>0.37778910240592201</v>
      </c>
      <c r="J16" s="17">
        <v>0.39771651346091302</v>
      </c>
      <c r="K16" s="17">
        <v>0.399112293516664</v>
      </c>
      <c r="L16" s="17">
        <v>0.39003389135106198</v>
      </c>
      <c r="M16" s="17"/>
      <c r="N16" s="17">
        <v>0.324360259150695</v>
      </c>
      <c r="O16" s="17">
        <v>0.31547389671739701</v>
      </c>
      <c r="P16" s="17">
        <v>0.42734026619048099</v>
      </c>
      <c r="Q16" s="17">
        <v>0.47353649153725202</v>
      </c>
      <c r="R16" s="17">
        <v>0.43656646471473998</v>
      </c>
    </row>
    <row r="17" spans="2:18" ht="28.8" x14ac:dyDescent="0.3">
      <c r="B17" s="18" t="s">
        <v>482</v>
      </c>
      <c r="C17" s="17">
        <v>0.192769014728221</v>
      </c>
      <c r="D17" s="17">
        <v>0.22111923244127901</v>
      </c>
      <c r="E17" s="17">
        <v>0.165058091317551</v>
      </c>
      <c r="F17" s="17"/>
      <c r="G17" s="17">
        <v>0.20295663583603599</v>
      </c>
      <c r="H17" s="17">
        <v>0.240966404812271</v>
      </c>
      <c r="I17" s="17">
        <v>0.21626292666390601</v>
      </c>
      <c r="J17" s="17">
        <v>0.17346223081685599</v>
      </c>
      <c r="K17" s="17">
        <v>0.17823838916326401</v>
      </c>
      <c r="L17" s="17">
        <v>0.15320820626689799</v>
      </c>
      <c r="M17" s="17"/>
      <c r="N17" s="17">
        <v>0.16563320037847701</v>
      </c>
      <c r="O17" s="17">
        <v>0.15952125202252099</v>
      </c>
      <c r="P17" s="17">
        <v>0.19963955880110901</v>
      </c>
      <c r="Q17" s="17">
        <v>0.25787002332504599</v>
      </c>
      <c r="R17" s="17">
        <v>0.25969050150809198</v>
      </c>
    </row>
    <row r="18" spans="2:18" x14ac:dyDescent="0.3">
      <c r="B18" s="18" t="s">
        <v>73</v>
      </c>
      <c r="C18" s="17">
        <v>3.1784574379249302E-2</v>
      </c>
      <c r="D18" s="17">
        <v>2.6144722792805001E-2</v>
      </c>
      <c r="E18" s="17">
        <v>3.7297247930518897E-2</v>
      </c>
      <c r="F18" s="17"/>
      <c r="G18" s="17">
        <v>2.37885778962128E-2</v>
      </c>
      <c r="H18" s="17">
        <v>2.0181903820693299E-2</v>
      </c>
      <c r="I18" s="17">
        <v>3.2378635033168901E-2</v>
      </c>
      <c r="J18" s="17">
        <v>1.94843228232374E-2</v>
      </c>
      <c r="K18" s="17">
        <v>5.3120923449669302E-2</v>
      </c>
      <c r="L18" s="17">
        <v>4.1719984464437802E-2</v>
      </c>
      <c r="M18" s="17"/>
      <c r="N18" s="17">
        <v>3.1979306991803701E-2</v>
      </c>
      <c r="O18" s="17">
        <v>4.6366029267083803E-2</v>
      </c>
      <c r="P18" s="17">
        <v>2.37257514586083E-2</v>
      </c>
      <c r="Q18" s="17">
        <v>3.86052276662926E-3</v>
      </c>
      <c r="R18" s="17">
        <v>0</v>
      </c>
    </row>
    <row r="19" spans="2:18" x14ac:dyDescent="0.3">
      <c r="B19" s="18" t="s">
        <v>47</v>
      </c>
      <c r="C19" s="19">
        <v>3.1249711174500198E-2</v>
      </c>
      <c r="D19" s="19">
        <v>3.8997539698601397E-2</v>
      </c>
      <c r="E19" s="19">
        <v>2.3676595334494201E-2</v>
      </c>
      <c r="F19" s="19"/>
      <c r="G19" s="19">
        <v>2.09284391587247E-2</v>
      </c>
      <c r="H19" s="19">
        <v>1.8053186828797502E-2</v>
      </c>
      <c r="I19" s="19">
        <v>2.5952650231884498E-2</v>
      </c>
      <c r="J19" s="19">
        <v>3.3965583736722899E-2</v>
      </c>
      <c r="K19" s="19">
        <v>4.1957696512494702E-2</v>
      </c>
      <c r="L19" s="19">
        <v>4.3711066335829198E-2</v>
      </c>
      <c r="M19" s="19"/>
      <c r="N19" s="19">
        <v>3.0206171675346501E-2</v>
      </c>
      <c r="O19" s="19">
        <v>3.1695458471078103E-2</v>
      </c>
      <c r="P19" s="19">
        <v>2.8901002413887399E-2</v>
      </c>
      <c r="Q19" s="19">
        <v>3.7718249634661502E-3</v>
      </c>
      <c r="R19" s="19">
        <v>3.38278641585315E-2</v>
      </c>
    </row>
    <row r="20" spans="2:18" x14ac:dyDescent="0.3">
      <c r="B20" s="16"/>
    </row>
    <row r="21" spans="2:18" x14ac:dyDescent="0.3">
      <c r="B21" t="s">
        <v>50</v>
      </c>
    </row>
    <row r="22" spans="2:18" x14ac:dyDescent="0.3">
      <c r="B22" t="s">
        <v>51</v>
      </c>
    </row>
    <row r="24" spans="2:18" x14ac:dyDescent="0.3">
      <c r="B24"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H22"/>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8" width="20.6640625" customWidth="1"/>
  </cols>
  <sheetData>
    <row r="2" spans="2:8" ht="40.049999999999997" customHeight="1" x14ac:dyDescent="0.3">
      <c r="D2" s="30" t="s">
        <v>379</v>
      </c>
      <c r="E2" s="26"/>
      <c r="F2" s="26"/>
      <c r="G2" s="26"/>
      <c r="H2" s="26"/>
    </row>
    <row r="6" spans="2:8" ht="49.95" customHeight="1" x14ac:dyDescent="0.3">
      <c r="B6" s="20" t="s">
        <v>15</v>
      </c>
      <c r="C6" s="20" t="s">
        <v>484</v>
      </c>
      <c r="D6" s="20" t="s">
        <v>485</v>
      </c>
      <c r="E6" s="20" t="s">
        <v>486</v>
      </c>
      <c r="F6" s="20" t="s">
        <v>487</v>
      </c>
      <c r="G6" s="20" t="s">
        <v>488</v>
      </c>
    </row>
    <row r="7" spans="2:8" x14ac:dyDescent="0.3">
      <c r="B7" s="18" t="s">
        <v>372</v>
      </c>
      <c r="C7" s="17">
        <v>0.40313434441782298</v>
      </c>
      <c r="D7" s="17">
        <v>0.33740025248483602</v>
      </c>
      <c r="E7" s="17">
        <v>0.35402454641020198</v>
      </c>
      <c r="F7" s="17">
        <v>0.2946155690649</v>
      </c>
      <c r="G7" s="17">
        <v>0.27407199583745501</v>
      </c>
    </row>
    <row r="8" spans="2:8" x14ac:dyDescent="0.3">
      <c r="B8" s="18" t="s">
        <v>373</v>
      </c>
      <c r="C8" s="17">
        <v>0.46391121790294998</v>
      </c>
      <c r="D8" s="17">
        <v>0.43063673863849</v>
      </c>
      <c r="E8" s="17">
        <v>0.47614956865074898</v>
      </c>
      <c r="F8" s="17">
        <v>0.45133619551250997</v>
      </c>
      <c r="G8" s="17">
        <v>0.48311193498285399</v>
      </c>
    </row>
    <row r="9" spans="2:8" x14ac:dyDescent="0.3">
      <c r="B9" s="18" t="s">
        <v>374</v>
      </c>
      <c r="C9" s="17">
        <v>0.10143407857701001</v>
      </c>
      <c r="D9" s="17">
        <v>0.190541509863105</v>
      </c>
      <c r="E9" s="17">
        <v>0.127177666054378</v>
      </c>
      <c r="F9" s="17">
        <v>0.19366828869248301</v>
      </c>
      <c r="G9" s="17">
        <v>0.18428343404602299</v>
      </c>
    </row>
    <row r="10" spans="2:8" x14ac:dyDescent="0.3">
      <c r="B10" s="18" t="s">
        <v>375</v>
      </c>
      <c r="C10" s="17">
        <v>1.2674307966493799E-2</v>
      </c>
      <c r="D10" s="17">
        <v>1.78409193156314E-2</v>
      </c>
      <c r="E10" s="17">
        <v>2.2809141682231499E-2</v>
      </c>
      <c r="F10" s="17">
        <v>2.6656456942475398E-2</v>
      </c>
      <c r="G10" s="17">
        <v>2.6550107152476798E-2</v>
      </c>
    </row>
    <row r="11" spans="2:8" x14ac:dyDescent="0.3">
      <c r="B11" s="18" t="s">
        <v>376</v>
      </c>
      <c r="C11" s="17">
        <v>5.1329239569802903E-3</v>
      </c>
      <c r="D11" s="17">
        <v>4.99649058496404E-3</v>
      </c>
      <c r="E11" s="17">
        <v>8.5268790328842207E-3</v>
      </c>
      <c r="F11" s="17">
        <v>5.6547373249413004E-3</v>
      </c>
      <c r="G11" s="17">
        <v>8.6331944044770997E-3</v>
      </c>
    </row>
    <row r="12" spans="2:8" x14ac:dyDescent="0.3">
      <c r="B12" s="18" t="s">
        <v>73</v>
      </c>
      <c r="C12" s="17">
        <v>1.3713127178743401E-2</v>
      </c>
      <c r="D12" s="17">
        <v>1.8584089112973299E-2</v>
      </c>
      <c r="E12" s="17">
        <v>1.13121981695563E-2</v>
      </c>
      <c r="F12" s="17">
        <v>2.8068752462690399E-2</v>
      </c>
      <c r="G12" s="17">
        <v>2.3349333576714201E-2</v>
      </c>
    </row>
    <row r="13" spans="2:8" x14ac:dyDescent="0.3">
      <c r="B13" s="23" t="s">
        <v>377</v>
      </c>
      <c r="C13" s="21">
        <v>0.86704556232077301</v>
      </c>
      <c r="D13" s="21">
        <v>0.76803699112332602</v>
      </c>
      <c r="E13" s="21">
        <v>0.83017411506094996</v>
      </c>
      <c r="F13" s="21">
        <v>0.74595176457740997</v>
      </c>
      <c r="G13" s="21">
        <v>0.75718393082030899</v>
      </c>
    </row>
    <row r="14" spans="2:8" x14ac:dyDescent="0.3">
      <c r="B14" s="23" t="s">
        <v>378</v>
      </c>
      <c r="C14" s="21">
        <v>1.7807231923474099E-2</v>
      </c>
      <c r="D14" s="21">
        <v>2.28374099005954E-2</v>
      </c>
      <c r="E14" s="21">
        <v>3.1336020715115702E-2</v>
      </c>
      <c r="F14" s="21">
        <v>3.2311194267416701E-2</v>
      </c>
      <c r="G14" s="21">
        <v>3.51833015569539E-2</v>
      </c>
    </row>
    <row r="15" spans="2:8" hidden="1" x14ac:dyDescent="0.3">
      <c r="B15" s="23" t="s">
        <v>345</v>
      </c>
      <c r="C15" s="22">
        <v>1.7807231923474099E-2</v>
      </c>
      <c r="D15" s="22">
        <v>0.745199581222731</v>
      </c>
      <c r="E15" s="22">
        <v>0.79883809434583497</v>
      </c>
      <c r="F15" s="22">
        <v>0.71364057030999295</v>
      </c>
      <c r="G15" s="22">
        <v>0.72200062926335495</v>
      </c>
    </row>
    <row r="16" spans="2:8" x14ac:dyDescent="0.3">
      <c r="B16" s="16"/>
      <c r="C16" s="16"/>
      <c r="D16" s="16"/>
      <c r="E16" s="16"/>
      <c r="F16" s="16"/>
      <c r="G16" s="16"/>
    </row>
    <row r="17" spans="2:2" x14ac:dyDescent="0.3">
      <c r="B17" t="s">
        <v>50</v>
      </c>
    </row>
    <row r="18" spans="2:2" x14ac:dyDescent="0.3">
      <c r="B18" t="s">
        <v>51</v>
      </c>
    </row>
    <row r="22" spans="2:2" x14ac:dyDescent="0.3">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R22"/>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489</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372</v>
      </c>
      <c r="C9" s="17">
        <v>0.35402454641020198</v>
      </c>
      <c r="D9" s="17">
        <v>0.34747962709584501</v>
      </c>
      <c r="E9" s="17">
        <v>0.36042187851131102</v>
      </c>
      <c r="F9" s="17"/>
      <c r="G9" s="17">
        <v>0.26857442733922898</v>
      </c>
      <c r="H9" s="17">
        <v>0.33864291617079001</v>
      </c>
      <c r="I9" s="17">
        <v>0.37928788452184298</v>
      </c>
      <c r="J9" s="17">
        <v>0.35705843455453101</v>
      </c>
      <c r="K9" s="17">
        <v>0.371030931120441</v>
      </c>
      <c r="L9" s="17">
        <v>0.38861048627688399</v>
      </c>
      <c r="M9" s="17"/>
      <c r="N9" s="17">
        <v>0.341356816119393</v>
      </c>
      <c r="O9" s="17">
        <v>0.310988291602524</v>
      </c>
      <c r="P9" s="17">
        <v>0.38902339492159199</v>
      </c>
      <c r="Q9" s="17">
        <v>0.41222504287283002</v>
      </c>
      <c r="R9" s="17">
        <v>0.41479603948987298</v>
      </c>
    </row>
    <row r="10" spans="2:18" x14ac:dyDescent="0.3">
      <c r="B10" s="18" t="s">
        <v>373</v>
      </c>
      <c r="C10" s="17">
        <v>0.47614956865074898</v>
      </c>
      <c r="D10" s="17">
        <v>0.46630630168166098</v>
      </c>
      <c r="E10" s="17">
        <v>0.48577087102845601</v>
      </c>
      <c r="F10" s="17"/>
      <c r="G10" s="17">
        <v>0.46524191364004203</v>
      </c>
      <c r="H10" s="17">
        <v>0.54150925920317905</v>
      </c>
      <c r="I10" s="17">
        <v>0.47683161230936399</v>
      </c>
      <c r="J10" s="17">
        <v>0.48636420321672802</v>
      </c>
      <c r="K10" s="17">
        <v>0.45528937950161302</v>
      </c>
      <c r="L10" s="17">
        <v>0.43530074427913001</v>
      </c>
      <c r="M10" s="17"/>
      <c r="N10" s="17">
        <v>0.480304531325352</v>
      </c>
      <c r="O10" s="17">
        <v>0.49011163154617199</v>
      </c>
      <c r="P10" s="17">
        <v>0.48594590288285799</v>
      </c>
      <c r="Q10" s="17">
        <v>0.45083888956928803</v>
      </c>
      <c r="R10" s="17">
        <v>0.466595638193674</v>
      </c>
    </row>
    <row r="11" spans="2:18" x14ac:dyDescent="0.3">
      <c r="B11" s="18" t="s">
        <v>374</v>
      </c>
      <c r="C11" s="17">
        <v>0.127177666054378</v>
      </c>
      <c r="D11" s="17">
        <v>0.13905532332895101</v>
      </c>
      <c r="E11" s="17">
        <v>0.115567848649615</v>
      </c>
      <c r="F11" s="17"/>
      <c r="G11" s="17">
        <v>0.18426522803376699</v>
      </c>
      <c r="H11" s="17">
        <v>8.9802367206821901E-2</v>
      </c>
      <c r="I11" s="17">
        <v>0.113389475635574</v>
      </c>
      <c r="J11" s="17">
        <v>0.10579359791104199</v>
      </c>
      <c r="K11" s="17">
        <v>0.14147235346804399</v>
      </c>
      <c r="L11" s="17">
        <v>0.13888437528815401</v>
      </c>
      <c r="M11" s="17"/>
      <c r="N11" s="17">
        <v>0.13066006100010699</v>
      </c>
      <c r="O11" s="17">
        <v>0.15344854009762701</v>
      </c>
      <c r="P11" s="17">
        <v>9.7875939895959496E-2</v>
      </c>
      <c r="Q11" s="17">
        <v>0.10508945984595</v>
      </c>
      <c r="R11" s="17">
        <v>8.8673584946875703E-2</v>
      </c>
    </row>
    <row r="12" spans="2:18" x14ac:dyDescent="0.3">
      <c r="B12" s="18" t="s">
        <v>375</v>
      </c>
      <c r="C12" s="17">
        <v>2.2809141682231499E-2</v>
      </c>
      <c r="D12" s="17">
        <v>2.61383167926462E-2</v>
      </c>
      <c r="E12" s="17">
        <v>1.9555039105695698E-2</v>
      </c>
      <c r="F12" s="17"/>
      <c r="G12" s="17">
        <v>5.3970216878758498E-2</v>
      </c>
      <c r="H12" s="17">
        <v>1.81451656315504E-2</v>
      </c>
      <c r="I12" s="17">
        <v>1.5263403647835801E-2</v>
      </c>
      <c r="J12" s="17">
        <v>2.5419119287821899E-2</v>
      </c>
      <c r="K12" s="17">
        <v>0</v>
      </c>
      <c r="L12" s="17">
        <v>2.53406399069337E-2</v>
      </c>
      <c r="M12" s="17"/>
      <c r="N12" s="17">
        <v>1.7911867690749601E-2</v>
      </c>
      <c r="O12" s="17">
        <v>3.0177093616060701E-2</v>
      </c>
      <c r="P12" s="17">
        <v>1.6413544224370299E-2</v>
      </c>
      <c r="Q12" s="17">
        <v>1.9979925926735399E-2</v>
      </c>
      <c r="R12" s="17">
        <v>0</v>
      </c>
    </row>
    <row r="13" spans="2:18" x14ac:dyDescent="0.3">
      <c r="B13" s="18" t="s">
        <v>376</v>
      </c>
      <c r="C13" s="17">
        <v>8.5268790328842207E-3</v>
      </c>
      <c r="D13" s="17">
        <v>9.2629031318167392E-3</v>
      </c>
      <c r="E13" s="17">
        <v>7.8074521967180597E-3</v>
      </c>
      <c r="F13" s="17"/>
      <c r="G13" s="17">
        <v>1.70062876098644E-2</v>
      </c>
      <c r="H13" s="17">
        <v>8.6922195305723007E-3</v>
      </c>
      <c r="I13" s="17">
        <v>9.6266460497194898E-3</v>
      </c>
      <c r="J13" s="17">
        <v>2.9418421543212598E-3</v>
      </c>
      <c r="K13" s="17">
        <v>1.09429030241316E-2</v>
      </c>
      <c r="L13" s="17">
        <v>4.8198751228466803E-3</v>
      </c>
      <c r="M13" s="17"/>
      <c r="N13" s="17">
        <v>1.17245128368225E-2</v>
      </c>
      <c r="O13" s="17">
        <v>6.4013061799562E-3</v>
      </c>
      <c r="P13" s="17">
        <v>5.4211059695875898E-3</v>
      </c>
      <c r="Q13" s="17">
        <v>8.0478956082842903E-3</v>
      </c>
      <c r="R13" s="17">
        <v>0</v>
      </c>
    </row>
    <row r="14" spans="2:18" x14ac:dyDescent="0.3">
      <c r="B14" s="18" t="s">
        <v>73</v>
      </c>
      <c r="C14" s="17">
        <v>1.13121981695563E-2</v>
      </c>
      <c r="D14" s="17">
        <v>1.1757527969081E-2</v>
      </c>
      <c r="E14" s="17">
        <v>1.08769105082051E-2</v>
      </c>
      <c r="F14" s="17"/>
      <c r="G14" s="17">
        <v>1.09419264983391E-2</v>
      </c>
      <c r="H14" s="17">
        <v>3.20807225708662E-3</v>
      </c>
      <c r="I14" s="17">
        <v>5.6009778356637101E-3</v>
      </c>
      <c r="J14" s="17">
        <v>2.2422802875555599E-2</v>
      </c>
      <c r="K14" s="17">
        <v>2.12644328857702E-2</v>
      </c>
      <c r="L14" s="17">
        <v>7.0438791260517197E-3</v>
      </c>
      <c r="M14" s="17"/>
      <c r="N14" s="17">
        <v>1.8042211027575802E-2</v>
      </c>
      <c r="O14" s="17">
        <v>8.8731369576597798E-3</v>
      </c>
      <c r="P14" s="17">
        <v>5.3201121056316797E-3</v>
      </c>
      <c r="Q14" s="17">
        <v>3.8187861769117099E-3</v>
      </c>
      <c r="R14" s="17">
        <v>2.9934737369577798E-2</v>
      </c>
    </row>
    <row r="15" spans="2:18" x14ac:dyDescent="0.3">
      <c r="B15" s="18" t="s">
        <v>377</v>
      </c>
      <c r="C15" s="21">
        <v>0.83017411506094996</v>
      </c>
      <c r="D15" s="21">
        <v>0.813785928777506</v>
      </c>
      <c r="E15" s="21">
        <v>0.84619274953976698</v>
      </c>
      <c r="F15" s="21"/>
      <c r="G15" s="21">
        <v>0.73381634097927095</v>
      </c>
      <c r="H15" s="21">
        <v>0.88015217537396895</v>
      </c>
      <c r="I15" s="21">
        <v>0.85611949683120703</v>
      </c>
      <c r="J15" s="21">
        <v>0.84342263777125903</v>
      </c>
      <c r="K15" s="21">
        <v>0.82632031062205402</v>
      </c>
      <c r="L15" s="21">
        <v>0.82391123055601301</v>
      </c>
      <c r="M15" s="21"/>
      <c r="N15" s="21">
        <v>0.82166134744474495</v>
      </c>
      <c r="O15" s="21">
        <v>0.80109992314869605</v>
      </c>
      <c r="P15" s="21">
        <v>0.87496929780445099</v>
      </c>
      <c r="Q15" s="21">
        <v>0.86306393244211799</v>
      </c>
      <c r="R15" s="21">
        <v>0.88139167768354698</v>
      </c>
    </row>
    <row r="16" spans="2:18" x14ac:dyDescent="0.3">
      <c r="B16" s="18" t="s">
        <v>378</v>
      </c>
      <c r="C16" s="21">
        <v>3.1336020715115702E-2</v>
      </c>
      <c r="D16" s="21">
        <v>3.54012199244629E-2</v>
      </c>
      <c r="E16" s="21">
        <v>2.7362491302413701E-2</v>
      </c>
      <c r="F16" s="21"/>
      <c r="G16" s="21">
        <v>7.0976504488622902E-2</v>
      </c>
      <c r="H16" s="21">
        <v>2.6837385162122699E-2</v>
      </c>
      <c r="I16" s="21">
        <v>2.4890049697555299E-2</v>
      </c>
      <c r="J16" s="21">
        <v>2.8360961442143201E-2</v>
      </c>
      <c r="K16" s="21">
        <v>1.09429030241316E-2</v>
      </c>
      <c r="L16" s="21">
        <v>3.0160515029780399E-2</v>
      </c>
      <c r="M16" s="21"/>
      <c r="N16" s="21">
        <v>2.9636380527572101E-2</v>
      </c>
      <c r="O16" s="21">
        <v>3.6578399796016903E-2</v>
      </c>
      <c r="P16" s="21">
        <v>2.1834650193957899E-2</v>
      </c>
      <c r="Q16" s="21">
        <v>2.80278215350197E-2</v>
      </c>
      <c r="R16" s="21">
        <v>0</v>
      </c>
    </row>
    <row r="17" spans="2:18" hidden="1" x14ac:dyDescent="0.3">
      <c r="B17" s="18" t="s">
        <v>345</v>
      </c>
      <c r="C17" s="22">
        <v>0.79883809434583497</v>
      </c>
      <c r="D17" s="22">
        <v>0.77838470885304301</v>
      </c>
      <c r="E17" s="22">
        <v>0.818830258237353</v>
      </c>
      <c r="F17" s="22"/>
      <c r="G17" s="22">
        <v>0.66283983649064804</v>
      </c>
      <c r="H17" s="22">
        <v>0.85331479021184597</v>
      </c>
      <c r="I17" s="22">
        <v>0.83122944713365199</v>
      </c>
      <c r="J17" s="22">
        <v>0.81506167632911597</v>
      </c>
      <c r="K17" s="22">
        <v>0.81537740759792299</v>
      </c>
      <c r="L17" s="22">
        <v>0.793750715526233</v>
      </c>
      <c r="M17" s="22"/>
      <c r="N17" s="22">
        <v>0.79202496691717295</v>
      </c>
      <c r="O17" s="22">
        <v>0.76452152335267898</v>
      </c>
      <c r="P17" s="22">
        <v>0.85313464761049296</v>
      </c>
      <c r="Q17" s="22">
        <v>0.83503611090709795</v>
      </c>
      <c r="R17" s="22">
        <v>0.88139167768354698</v>
      </c>
    </row>
    <row r="18" spans="2:18" x14ac:dyDescent="0.3">
      <c r="B18" s="16"/>
    </row>
    <row r="19" spans="2:18" x14ac:dyDescent="0.3">
      <c r="B19" t="s">
        <v>50</v>
      </c>
    </row>
    <row r="20" spans="2:18" x14ac:dyDescent="0.3">
      <c r="B20" t="s">
        <v>51</v>
      </c>
    </row>
    <row r="22" spans="2:18" x14ac:dyDescent="0.3">
      <c r="B22"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R22"/>
  <sheetViews>
    <sheetView showGridLines="0" workbookViewId="0">
      <pane xSplit="2" topLeftCell="C1" activePane="topRight" state="frozen"/>
      <selection pane="topRight" activeCell="H13" sqref="H13"/>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490</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372</v>
      </c>
      <c r="C9" s="17">
        <v>0.27407199583745501</v>
      </c>
      <c r="D9" s="17">
        <v>0.287775157988299</v>
      </c>
      <c r="E9" s="17">
        <v>0.26067783849131498</v>
      </c>
      <c r="F9" s="17"/>
      <c r="G9" s="17">
        <v>0.206038051179913</v>
      </c>
      <c r="H9" s="17">
        <v>0.29718128283791001</v>
      </c>
      <c r="I9" s="17">
        <v>0.331893314190916</v>
      </c>
      <c r="J9" s="17">
        <v>0.25358333440802</v>
      </c>
      <c r="K9" s="17">
        <v>0.2732419058303</v>
      </c>
      <c r="L9" s="17">
        <v>0.27050751509675097</v>
      </c>
      <c r="M9" s="17"/>
      <c r="N9" s="17">
        <v>0.28025737392474498</v>
      </c>
      <c r="O9" s="17">
        <v>0.239419364987567</v>
      </c>
      <c r="P9" s="17">
        <v>0.28905153159237901</v>
      </c>
      <c r="Q9" s="17">
        <v>0.33383351354336499</v>
      </c>
      <c r="R9" s="17">
        <v>0.32394306757276897</v>
      </c>
    </row>
    <row r="10" spans="2:18" x14ac:dyDescent="0.3">
      <c r="B10" s="18" t="s">
        <v>373</v>
      </c>
      <c r="C10" s="17">
        <v>0.48311193498285399</v>
      </c>
      <c r="D10" s="17">
        <v>0.46481813642257302</v>
      </c>
      <c r="E10" s="17">
        <v>0.50099321039050904</v>
      </c>
      <c r="F10" s="17"/>
      <c r="G10" s="17">
        <v>0.51169674145187005</v>
      </c>
      <c r="H10" s="17">
        <v>0.50536484977449603</v>
      </c>
      <c r="I10" s="17">
        <v>0.43978537580266103</v>
      </c>
      <c r="J10" s="17">
        <v>0.49349338261940101</v>
      </c>
      <c r="K10" s="17">
        <v>0.49540282296336402</v>
      </c>
      <c r="L10" s="17">
        <v>0.46459233529704003</v>
      </c>
      <c r="M10" s="17"/>
      <c r="N10" s="17">
        <v>0.48110559746599901</v>
      </c>
      <c r="O10" s="17">
        <v>0.465119106200515</v>
      </c>
      <c r="P10" s="17">
        <v>0.50435783797210998</v>
      </c>
      <c r="Q10" s="17">
        <v>0.49291275043100202</v>
      </c>
      <c r="R10" s="17">
        <v>0.52670397552165504</v>
      </c>
    </row>
    <row r="11" spans="2:18" x14ac:dyDescent="0.3">
      <c r="B11" s="18" t="s">
        <v>374</v>
      </c>
      <c r="C11" s="17">
        <v>0.18428343404602299</v>
      </c>
      <c r="D11" s="17">
        <v>0.193974041547401</v>
      </c>
      <c r="E11" s="17">
        <v>0.17481134868175899</v>
      </c>
      <c r="F11" s="17"/>
      <c r="G11" s="17">
        <v>0.19906077272373601</v>
      </c>
      <c r="H11" s="17">
        <v>0.15409466922551801</v>
      </c>
      <c r="I11" s="17">
        <v>0.17628899876533699</v>
      </c>
      <c r="J11" s="17">
        <v>0.19234881739074999</v>
      </c>
      <c r="K11" s="17">
        <v>0.159489641174308</v>
      </c>
      <c r="L11" s="17">
        <v>0.215680074270588</v>
      </c>
      <c r="M11" s="17"/>
      <c r="N11" s="17">
        <v>0.18314745262482199</v>
      </c>
      <c r="O11" s="17">
        <v>0.21111127992628101</v>
      </c>
      <c r="P11" s="17">
        <v>0.157430072007328</v>
      </c>
      <c r="Q11" s="17">
        <v>0.13586855641708101</v>
      </c>
      <c r="R11" s="17">
        <v>0.116130867070021</v>
      </c>
    </row>
    <row r="12" spans="2:18" x14ac:dyDescent="0.3">
      <c r="B12" s="18" t="s">
        <v>375</v>
      </c>
      <c r="C12" s="17">
        <v>2.6550107152476798E-2</v>
      </c>
      <c r="D12" s="17">
        <v>2.6100394815754099E-2</v>
      </c>
      <c r="E12" s="17">
        <v>2.6989678525292601E-2</v>
      </c>
      <c r="F12" s="17"/>
      <c r="G12" s="17">
        <v>5.5555594190840801E-2</v>
      </c>
      <c r="H12" s="17">
        <v>2.0104075157151902E-2</v>
      </c>
      <c r="I12" s="17">
        <v>2.16458481711874E-2</v>
      </c>
      <c r="J12" s="17">
        <v>2.8551429313595101E-2</v>
      </c>
      <c r="K12" s="17">
        <v>2.48310894241477E-2</v>
      </c>
      <c r="L12" s="17">
        <v>1.6123710619550299E-2</v>
      </c>
      <c r="M12" s="17"/>
      <c r="N12" s="17">
        <v>2.05927261161746E-2</v>
      </c>
      <c r="O12" s="17">
        <v>3.5359603933339701E-2</v>
      </c>
      <c r="P12" s="17">
        <v>2.51369718048184E-2</v>
      </c>
      <c r="Q12" s="17">
        <v>3.2959024450970098E-2</v>
      </c>
      <c r="R12" s="17">
        <v>0</v>
      </c>
    </row>
    <row r="13" spans="2:18" x14ac:dyDescent="0.3">
      <c r="B13" s="18" t="s">
        <v>376</v>
      </c>
      <c r="C13" s="17">
        <v>8.6331944044770997E-3</v>
      </c>
      <c r="D13" s="17">
        <v>1.0385394595136399E-2</v>
      </c>
      <c r="E13" s="17">
        <v>6.9205061360847397E-3</v>
      </c>
      <c r="F13" s="17"/>
      <c r="G13" s="17">
        <v>1.03871666735672E-2</v>
      </c>
      <c r="H13" s="17">
        <v>9.2499792530500793E-3</v>
      </c>
      <c r="I13" s="17">
        <v>9.5919634701970204E-3</v>
      </c>
      <c r="J13" s="17">
        <v>5.7212002212126403E-3</v>
      </c>
      <c r="K13" s="17">
        <v>1.04663679514465E-2</v>
      </c>
      <c r="L13" s="17">
        <v>7.3336113663402501E-3</v>
      </c>
      <c r="M13" s="17"/>
      <c r="N13" s="17">
        <v>7.3490153856878701E-3</v>
      </c>
      <c r="O13" s="17">
        <v>1.51819665915523E-2</v>
      </c>
      <c r="P13" s="17">
        <v>7.4882236713529598E-3</v>
      </c>
      <c r="Q13" s="17">
        <v>0</v>
      </c>
      <c r="R13" s="17">
        <v>0</v>
      </c>
    </row>
    <row r="14" spans="2:18" x14ac:dyDescent="0.3">
      <c r="B14" s="18" t="s">
        <v>73</v>
      </c>
      <c r="C14" s="17">
        <v>2.3349333576714201E-2</v>
      </c>
      <c r="D14" s="17">
        <v>1.6946874630836498E-2</v>
      </c>
      <c r="E14" s="17">
        <v>2.9607417775040001E-2</v>
      </c>
      <c r="F14" s="17"/>
      <c r="G14" s="17">
        <v>1.72616737800723E-2</v>
      </c>
      <c r="H14" s="17">
        <v>1.40051437518746E-2</v>
      </c>
      <c r="I14" s="17">
        <v>2.0794499599702101E-2</v>
      </c>
      <c r="J14" s="17">
        <v>2.63018360470216E-2</v>
      </c>
      <c r="K14" s="17">
        <v>3.6568172656433598E-2</v>
      </c>
      <c r="L14" s="17">
        <v>2.5762753349730001E-2</v>
      </c>
      <c r="M14" s="17"/>
      <c r="N14" s="17">
        <v>2.7547834482571001E-2</v>
      </c>
      <c r="O14" s="17">
        <v>3.38086783607447E-2</v>
      </c>
      <c r="P14" s="17">
        <v>1.65353629520105E-2</v>
      </c>
      <c r="Q14" s="17">
        <v>4.4261551575821099E-3</v>
      </c>
      <c r="R14" s="17">
        <v>3.3222089835555003E-2</v>
      </c>
    </row>
    <row r="15" spans="2:18" x14ac:dyDescent="0.3">
      <c r="B15" s="18" t="s">
        <v>377</v>
      </c>
      <c r="C15" s="21">
        <v>0.75718393082030899</v>
      </c>
      <c r="D15" s="21">
        <v>0.75259329441087197</v>
      </c>
      <c r="E15" s="21">
        <v>0.76167104888182402</v>
      </c>
      <c r="F15" s="21"/>
      <c r="G15" s="21">
        <v>0.71773479263178297</v>
      </c>
      <c r="H15" s="21">
        <v>0.80254613261240604</v>
      </c>
      <c r="I15" s="21">
        <v>0.77167868999357703</v>
      </c>
      <c r="J15" s="21">
        <v>0.74707671702742096</v>
      </c>
      <c r="K15" s="21">
        <v>0.76864472879366397</v>
      </c>
      <c r="L15" s="21">
        <v>0.735099850393791</v>
      </c>
      <c r="M15" s="21"/>
      <c r="N15" s="21">
        <v>0.76136297139074505</v>
      </c>
      <c r="O15" s="21">
        <v>0.70453847118808299</v>
      </c>
      <c r="P15" s="21">
        <v>0.79340936956449004</v>
      </c>
      <c r="Q15" s="21">
        <v>0.82674626397436701</v>
      </c>
      <c r="R15" s="21">
        <v>0.85064704309442396</v>
      </c>
    </row>
    <row r="16" spans="2:18" x14ac:dyDescent="0.3">
      <c r="B16" s="18" t="s">
        <v>378</v>
      </c>
      <c r="C16" s="21">
        <v>3.51833015569539E-2</v>
      </c>
      <c r="D16" s="21">
        <v>3.64857894108905E-2</v>
      </c>
      <c r="E16" s="21">
        <v>3.39101846613774E-2</v>
      </c>
      <c r="F16" s="21"/>
      <c r="G16" s="21">
        <v>6.5942760864408104E-2</v>
      </c>
      <c r="H16" s="21">
        <v>2.9354054410201998E-2</v>
      </c>
      <c r="I16" s="21">
        <v>3.1237811641384401E-2</v>
      </c>
      <c r="J16" s="21">
        <v>3.4272629534807801E-2</v>
      </c>
      <c r="K16" s="21">
        <v>3.5297457375594199E-2</v>
      </c>
      <c r="L16" s="21">
        <v>2.3457321985890501E-2</v>
      </c>
      <c r="M16" s="21"/>
      <c r="N16" s="21">
        <v>2.7941741501862499E-2</v>
      </c>
      <c r="O16" s="21">
        <v>5.0541570524891999E-2</v>
      </c>
      <c r="P16" s="21">
        <v>3.2625195476171397E-2</v>
      </c>
      <c r="Q16" s="21">
        <v>3.2959024450970098E-2</v>
      </c>
      <c r="R16" s="21">
        <v>0</v>
      </c>
    </row>
    <row r="17" spans="2:18" hidden="1" x14ac:dyDescent="0.3">
      <c r="B17" s="18" t="s">
        <v>345</v>
      </c>
      <c r="C17" s="22">
        <v>0.72200062926335495</v>
      </c>
      <c r="D17" s="22">
        <v>0.71610750499998099</v>
      </c>
      <c r="E17" s="22">
        <v>0.72776086422044695</v>
      </c>
      <c r="F17" s="22"/>
      <c r="G17" s="22">
        <v>0.65179203176737499</v>
      </c>
      <c r="H17" s="22">
        <v>0.77319207820220404</v>
      </c>
      <c r="I17" s="22">
        <v>0.74044087835219197</v>
      </c>
      <c r="J17" s="22">
        <v>0.71280408749261304</v>
      </c>
      <c r="K17" s="22">
        <v>0.73334727141806999</v>
      </c>
      <c r="L17" s="22">
        <v>0.71164252840790099</v>
      </c>
      <c r="M17" s="22"/>
      <c r="N17" s="22">
        <v>0.73342122988888203</v>
      </c>
      <c r="O17" s="22">
        <v>0.65399690066319105</v>
      </c>
      <c r="P17" s="22">
        <v>0.760784174088318</v>
      </c>
      <c r="Q17" s="22">
        <v>0.79378723952339703</v>
      </c>
      <c r="R17" s="22">
        <v>0.85064704309442396</v>
      </c>
    </row>
    <row r="18" spans="2:18" x14ac:dyDescent="0.3">
      <c r="B18" s="16"/>
    </row>
    <row r="19" spans="2:18" x14ac:dyDescent="0.3">
      <c r="B19" t="s">
        <v>50</v>
      </c>
    </row>
    <row r="20" spans="2:18" x14ac:dyDescent="0.3">
      <c r="B20" t="s">
        <v>51</v>
      </c>
    </row>
    <row r="22" spans="2:18" x14ac:dyDescent="0.3">
      <c r="B22"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R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491</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372</v>
      </c>
      <c r="C9" s="17">
        <v>0.33740025248483602</v>
      </c>
      <c r="D9" s="17">
        <v>0.331358217625639</v>
      </c>
      <c r="E9" s="17">
        <v>0.34330604012013499</v>
      </c>
      <c r="F9" s="17"/>
      <c r="G9" s="17">
        <v>0.25371775266076801</v>
      </c>
      <c r="H9" s="17">
        <v>0.33939921228554698</v>
      </c>
      <c r="I9" s="17">
        <v>0.36136192106890302</v>
      </c>
      <c r="J9" s="17">
        <v>0.35345944134405499</v>
      </c>
      <c r="K9" s="17">
        <v>0.372487630470269</v>
      </c>
      <c r="L9" s="17">
        <v>0.33494391640939603</v>
      </c>
      <c r="M9" s="17"/>
      <c r="N9" s="17">
        <v>0.34404074849905703</v>
      </c>
      <c r="O9" s="17">
        <v>0.30458039253506602</v>
      </c>
      <c r="P9" s="17">
        <v>0.34759847658408299</v>
      </c>
      <c r="Q9" s="17">
        <v>0.37704311866238399</v>
      </c>
      <c r="R9" s="17">
        <v>0.35273460947940499</v>
      </c>
    </row>
    <row r="10" spans="2:18" x14ac:dyDescent="0.3">
      <c r="B10" s="18" t="s">
        <v>373</v>
      </c>
      <c r="C10" s="17">
        <v>0.43063673863849</v>
      </c>
      <c r="D10" s="17">
        <v>0.41669873013667902</v>
      </c>
      <c r="E10" s="17">
        <v>0.44426044657612102</v>
      </c>
      <c r="F10" s="17"/>
      <c r="G10" s="17">
        <v>0.46293314950078002</v>
      </c>
      <c r="H10" s="17">
        <v>0.44580539412780701</v>
      </c>
      <c r="I10" s="17">
        <v>0.42868721231930401</v>
      </c>
      <c r="J10" s="17">
        <v>0.42684485363812202</v>
      </c>
      <c r="K10" s="17">
        <v>0.40670736061138602</v>
      </c>
      <c r="L10" s="17">
        <v>0.41769653886227098</v>
      </c>
      <c r="M10" s="17"/>
      <c r="N10" s="17">
        <v>0.435901524333142</v>
      </c>
      <c r="O10" s="17">
        <v>0.42600182273104298</v>
      </c>
      <c r="P10" s="17">
        <v>0.44606225648765901</v>
      </c>
      <c r="Q10" s="17">
        <v>0.44201432323123402</v>
      </c>
      <c r="R10" s="17">
        <v>0.46932126035025801</v>
      </c>
    </row>
    <row r="11" spans="2:18" x14ac:dyDescent="0.3">
      <c r="B11" s="18" t="s">
        <v>374</v>
      </c>
      <c r="C11" s="17">
        <v>0.190541509863105</v>
      </c>
      <c r="D11" s="17">
        <v>0.204939791909761</v>
      </c>
      <c r="E11" s="17">
        <v>0.17646790749862101</v>
      </c>
      <c r="F11" s="17"/>
      <c r="G11" s="17">
        <v>0.202786842980863</v>
      </c>
      <c r="H11" s="17">
        <v>0.170360068505265</v>
      </c>
      <c r="I11" s="17">
        <v>0.18018201428066999</v>
      </c>
      <c r="J11" s="17">
        <v>0.18009849876329101</v>
      </c>
      <c r="K11" s="17">
        <v>0.185562019812856</v>
      </c>
      <c r="L11" s="17">
        <v>0.219161708637025</v>
      </c>
      <c r="M11" s="17"/>
      <c r="N11" s="17">
        <v>0.18113376891590699</v>
      </c>
      <c r="O11" s="17">
        <v>0.22261337223273001</v>
      </c>
      <c r="P11" s="17">
        <v>0.17747473127750299</v>
      </c>
      <c r="Q11" s="17">
        <v>0.13320535169857201</v>
      </c>
      <c r="R11" s="17">
        <v>0.11566551085113699</v>
      </c>
    </row>
    <row r="12" spans="2:18" x14ac:dyDescent="0.3">
      <c r="B12" s="18" t="s">
        <v>375</v>
      </c>
      <c r="C12" s="17">
        <v>1.78409193156314E-2</v>
      </c>
      <c r="D12" s="17">
        <v>2.8186524527059501E-2</v>
      </c>
      <c r="E12" s="17">
        <v>7.7286063678943797E-3</v>
      </c>
      <c r="F12" s="17"/>
      <c r="G12" s="17">
        <v>3.82333248223828E-2</v>
      </c>
      <c r="H12" s="17">
        <v>3.0489426825563999E-2</v>
      </c>
      <c r="I12" s="17">
        <v>1.1973363713595401E-2</v>
      </c>
      <c r="J12" s="17">
        <v>1.6789408034645001E-2</v>
      </c>
      <c r="K12" s="17">
        <v>7.10457791310106E-3</v>
      </c>
      <c r="L12" s="17">
        <v>6.9053353324970198E-3</v>
      </c>
      <c r="M12" s="17"/>
      <c r="N12" s="17">
        <v>1.6099559933628198E-2</v>
      </c>
      <c r="O12" s="17">
        <v>1.9187711106609901E-2</v>
      </c>
      <c r="P12" s="17">
        <v>9.0240496856857106E-3</v>
      </c>
      <c r="Q12" s="17">
        <v>2.7787802499044601E-2</v>
      </c>
      <c r="R12" s="17">
        <v>6.2278619319199403E-2</v>
      </c>
    </row>
    <row r="13" spans="2:18" x14ac:dyDescent="0.3">
      <c r="B13" s="18" t="s">
        <v>376</v>
      </c>
      <c r="C13" s="17">
        <v>4.99649058496404E-3</v>
      </c>
      <c r="D13" s="17">
        <v>5.20474154237862E-3</v>
      </c>
      <c r="E13" s="17">
        <v>4.7929356638158997E-3</v>
      </c>
      <c r="F13" s="17"/>
      <c r="G13" s="17">
        <v>1.0589838866381601E-2</v>
      </c>
      <c r="H13" s="17">
        <v>2.7819564139180898E-3</v>
      </c>
      <c r="I13" s="17">
        <v>6.1017812534575498E-3</v>
      </c>
      <c r="J13" s="17">
        <v>2.9418421543212598E-3</v>
      </c>
      <c r="K13" s="17">
        <v>7.0971854127220802E-3</v>
      </c>
      <c r="L13" s="17">
        <v>2.46379214590623E-3</v>
      </c>
      <c r="M13" s="17"/>
      <c r="N13" s="17">
        <v>2.3642998831213402E-3</v>
      </c>
      <c r="O13" s="17">
        <v>2.3491526632016899E-3</v>
      </c>
      <c r="P13" s="17">
        <v>8.8950710992295994E-3</v>
      </c>
      <c r="Q13" s="17">
        <v>4.2741320706526399E-3</v>
      </c>
      <c r="R13" s="17">
        <v>0</v>
      </c>
    </row>
    <row r="14" spans="2:18" x14ac:dyDescent="0.3">
      <c r="B14" s="18" t="s">
        <v>73</v>
      </c>
      <c r="C14" s="17">
        <v>1.8584089112973299E-2</v>
      </c>
      <c r="D14" s="17">
        <v>1.3611994258482101E-2</v>
      </c>
      <c r="E14" s="17">
        <v>2.3444063773412498E-2</v>
      </c>
      <c r="F14" s="17"/>
      <c r="G14" s="17">
        <v>3.1739091168825097E-2</v>
      </c>
      <c r="H14" s="17">
        <v>1.1163941841899699E-2</v>
      </c>
      <c r="I14" s="17">
        <v>1.16937073640692E-2</v>
      </c>
      <c r="J14" s="17">
        <v>1.9865956065566501E-2</v>
      </c>
      <c r="K14" s="17">
        <v>2.10412257796663E-2</v>
      </c>
      <c r="L14" s="17">
        <v>1.8828708612904199E-2</v>
      </c>
      <c r="M14" s="17"/>
      <c r="N14" s="17">
        <v>2.0460098435145201E-2</v>
      </c>
      <c r="O14" s="17">
        <v>2.52675487313497E-2</v>
      </c>
      <c r="P14" s="17">
        <v>1.09454148658402E-2</v>
      </c>
      <c r="Q14" s="17">
        <v>1.5675271838113201E-2</v>
      </c>
      <c r="R14" s="17">
        <v>0</v>
      </c>
    </row>
    <row r="15" spans="2:18" x14ac:dyDescent="0.3">
      <c r="B15" s="18" t="s">
        <v>377</v>
      </c>
      <c r="C15" s="21">
        <v>0.76803699112332602</v>
      </c>
      <c r="D15" s="21">
        <v>0.74805694776231901</v>
      </c>
      <c r="E15" s="21">
        <v>0.78756648669625595</v>
      </c>
      <c r="F15" s="21"/>
      <c r="G15" s="21">
        <v>0.71665090216154803</v>
      </c>
      <c r="H15" s="21">
        <v>0.78520460641335299</v>
      </c>
      <c r="I15" s="21">
        <v>0.79004913338820804</v>
      </c>
      <c r="J15" s="21">
        <v>0.78030429498217702</v>
      </c>
      <c r="K15" s="21">
        <v>0.77919499108165502</v>
      </c>
      <c r="L15" s="21">
        <v>0.75264045527166701</v>
      </c>
      <c r="M15" s="21"/>
      <c r="N15" s="21">
        <v>0.77994227283219897</v>
      </c>
      <c r="O15" s="21">
        <v>0.730582215266109</v>
      </c>
      <c r="P15" s="21">
        <v>0.79366073307174201</v>
      </c>
      <c r="Q15" s="21">
        <v>0.81905744189361795</v>
      </c>
      <c r="R15" s="21">
        <v>0.82205586982966405</v>
      </c>
    </row>
    <row r="16" spans="2:18" x14ac:dyDescent="0.3">
      <c r="B16" s="18" t="s">
        <v>378</v>
      </c>
      <c r="C16" s="21">
        <v>2.28374099005954E-2</v>
      </c>
      <c r="D16" s="21">
        <v>3.3391266069438097E-2</v>
      </c>
      <c r="E16" s="21">
        <v>1.2521542031710299E-2</v>
      </c>
      <c r="F16" s="21"/>
      <c r="G16" s="21">
        <v>4.8823163688764402E-2</v>
      </c>
      <c r="H16" s="21">
        <v>3.3271383239481998E-2</v>
      </c>
      <c r="I16" s="21">
        <v>1.8075144967052901E-2</v>
      </c>
      <c r="J16" s="21">
        <v>1.97312501889663E-2</v>
      </c>
      <c r="K16" s="21">
        <v>1.42017633258231E-2</v>
      </c>
      <c r="L16" s="21">
        <v>9.3691274784032594E-3</v>
      </c>
      <c r="M16" s="21"/>
      <c r="N16" s="21">
        <v>1.84638598167495E-2</v>
      </c>
      <c r="O16" s="21">
        <v>2.15368637698116E-2</v>
      </c>
      <c r="P16" s="21">
        <v>1.79191207849153E-2</v>
      </c>
      <c r="Q16" s="21">
        <v>3.2061934569697199E-2</v>
      </c>
      <c r="R16" s="21">
        <v>6.2278619319199403E-2</v>
      </c>
    </row>
    <row r="17" spans="2:18" hidden="1" x14ac:dyDescent="0.3">
      <c r="B17" s="18" t="s">
        <v>345</v>
      </c>
      <c r="C17" s="22">
        <v>0.745199581222731</v>
      </c>
      <c r="D17" s="22">
        <v>0.71466568169288003</v>
      </c>
      <c r="E17" s="22">
        <v>0.77504494466454599</v>
      </c>
      <c r="F17" s="22"/>
      <c r="G17" s="22">
        <v>0.66782773847278298</v>
      </c>
      <c r="H17" s="22">
        <v>0.75193322317387101</v>
      </c>
      <c r="I17" s="22">
        <v>0.77197398842115506</v>
      </c>
      <c r="J17" s="22">
        <v>0.76057304479320997</v>
      </c>
      <c r="K17" s="22">
        <v>0.76499322775583101</v>
      </c>
      <c r="L17" s="22">
        <v>0.74327132779326399</v>
      </c>
      <c r="M17" s="22"/>
      <c r="N17" s="22">
        <v>0.76147841301544905</v>
      </c>
      <c r="O17" s="22">
        <v>0.70904535149629799</v>
      </c>
      <c r="P17" s="22">
        <v>0.77574161228682703</v>
      </c>
      <c r="Q17" s="22">
        <v>0.78699550732391998</v>
      </c>
      <c r="R17" s="22">
        <v>0.75977725051046396</v>
      </c>
    </row>
    <row r="18" spans="2:18" x14ac:dyDescent="0.3">
      <c r="B18" s="16"/>
    </row>
    <row r="19" spans="2:18" x14ac:dyDescent="0.3">
      <c r="B19" t="s">
        <v>50</v>
      </c>
    </row>
    <row r="20" spans="2:18" x14ac:dyDescent="0.3">
      <c r="B20" t="s">
        <v>51</v>
      </c>
    </row>
    <row r="22" spans="2:18" x14ac:dyDescent="0.3">
      <c r="B22"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R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492</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372</v>
      </c>
      <c r="C9" s="17">
        <v>0.2946155690649</v>
      </c>
      <c r="D9" s="17">
        <v>0.29054180209997399</v>
      </c>
      <c r="E9" s="17">
        <v>0.29859747303123102</v>
      </c>
      <c r="F9" s="17"/>
      <c r="G9" s="17">
        <v>0.22994609792930601</v>
      </c>
      <c r="H9" s="17">
        <v>0.28120067907572499</v>
      </c>
      <c r="I9" s="17">
        <v>0.349121331380705</v>
      </c>
      <c r="J9" s="17">
        <v>0.29129620392160899</v>
      </c>
      <c r="K9" s="17">
        <v>0.32602580903047901</v>
      </c>
      <c r="L9" s="17">
        <v>0.28556919183948198</v>
      </c>
      <c r="M9" s="17"/>
      <c r="N9" s="17">
        <v>0.26445170742492902</v>
      </c>
      <c r="O9" s="17">
        <v>0.26785011278186999</v>
      </c>
      <c r="P9" s="17">
        <v>0.32461690232655399</v>
      </c>
      <c r="Q9" s="17">
        <v>0.33811023843367199</v>
      </c>
      <c r="R9" s="17">
        <v>0.35130163735379</v>
      </c>
    </row>
    <row r="10" spans="2:18" x14ac:dyDescent="0.3">
      <c r="B10" s="18" t="s">
        <v>373</v>
      </c>
      <c r="C10" s="17">
        <v>0.45133619551250997</v>
      </c>
      <c r="D10" s="17">
        <v>0.43740669027589202</v>
      </c>
      <c r="E10" s="17">
        <v>0.46495159193264801</v>
      </c>
      <c r="F10" s="17"/>
      <c r="G10" s="17">
        <v>0.47519687518415299</v>
      </c>
      <c r="H10" s="17">
        <v>0.52311188797792896</v>
      </c>
      <c r="I10" s="17">
        <v>0.41554222699191401</v>
      </c>
      <c r="J10" s="17">
        <v>0.46516210461694701</v>
      </c>
      <c r="K10" s="17">
        <v>0.399745535437521</v>
      </c>
      <c r="L10" s="17">
        <v>0.42965127162781203</v>
      </c>
      <c r="M10" s="17"/>
      <c r="N10" s="17">
        <v>0.46864023059230703</v>
      </c>
      <c r="O10" s="17">
        <v>0.41758959355303099</v>
      </c>
      <c r="P10" s="17">
        <v>0.46936321921256702</v>
      </c>
      <c r="Q10" s="17">
        <v>0.491618625590313</v>
      </c>
      <c r="R10" s="17">
        <v>0.43330470290003698</v>
      </c>
    </row>
    <row r="11" spans="2:18" x14ac:dyDescent="0.3">
      <c r="B11" s="18" t="s">
        <v>374</v>
      </c>
      <c r="C11" s="17">
        <v>0.19366828869248301</v>
      </c>
      <c r="D11" s="17">
        <v>0.207666834011562</v>
      </c>
      <c r="E11" s="17">
        <v>0.17998540903617899</v>
      </c>
      <c r="F11" s="17"/>
      <c r="G11" s="17">
        <v>0.215814949688134</v>
      </c>
      <c r="H11" s="17">
        <v>0.14189874656321699</v>
      </c>
      <c r="I11" s="17">
        <v>0.17498972556033299</v>
      </c>
      <c r="J11" s="17">
        <v>0.188493148030694</v>
      </c>
      <c r="K11" s="17">
        <v>0.20101563689513799</v>
      </c>
      <c r="L11" s="17">
        <v>0.235632523981266</v>
      </c>
      <c r="M11" s="17"/>
      <c r="N11" s="17">
        <v>0.20498308402340301</v>
      </c>
      <c r="O11" s="17">
        <v>0.25475397587218501</v>
      </c>
      <c r="P11" s="17">
        <v>0.147600900260726</v>
      </c>
      <c r="Q11" s="17">
        <v>0.13041051843488799</v>
      </c>
      <c r="R11" s="17">
        <v>0.18156579558764099</v>
      </c>
    </row>
    <row r="12" spans="2:18" x14ac:dyDescent="0.3">
      <c r="B12" s="18" t="s">
        <v>375</v>
      </c>
      <c r="C12" s="17">
        <v>2.6656456942475398E-2</v>
      </c>
      <c r="D12" s="17">
        <v>3.5182712120993401E-2</v>
      </c>
      <c r="E12" s="17">
        <v>1.8322467883797999E-2</v>
      </c>
      <c r="F12" s="17"/>
      <c r="G12" s="17">
        <v>5.8645534613584599E-2</v>
      </c>
      <c r="H12" s="17">
        <v>2.4446183675326999E-2</v>
      </c>
      <c r="I12" s="17">
        <v>2.7419406221053599E-2</v>
      </c>
      <c r="J12" s="17">
        <v>2.8209417366993599E-2</v>
      </c>
      <c r="K12" s="17">
        <v>1.3538686844084999E-2</v>
      </c>
      <c r="L12" s="17">
        <v>1.42306749433699E-2</v>
      </c>
      <c r="M12" s="17"/>
      <c r="N12" s="17">
        <v>2.2380155949511999E-2</v>
      </c>
      <c r="O12" s="17">
        <v>3.1822626698175101E-2</v>
      </c>
      <c r="P12" s="17">
        <v>2.5423900883837499E-2</v>
      </c>
      <c r="Q12" s="17">
        <v>2.03034725684265E-2</v>
      </c>
      <c r="R12" s="17">
        <v>3.38278641585315E-2</v>
      </c>
    </row>
    <row r="13" spans="2:18" x14ac:dyDescent="0.3">
      <c r="B13" s="18" t="s">
        <v>376</v>
      </c>
      <c r="C13" s="17">
        <v>5.6547373249413004E-3</v>
      </c>
      <c r="D13" s="17">
        <v>7.5024269554505897E-3</v>
      </c>
      <c r="E13" s="17">
        <v>3.8487128931024399E-3</v>
      </c>
      <c r="F13" s="17"/>
      <c r="G13" s="17">
        <v>3.2635604407227001E-3</v>
      </c>
      <c r="H13" s="17">
        <v>6.5125906287247697E-3</v>
      </c>
      <c r="I13" s="17">
        <v>6.3183650113516803E-3</v>
      </c>
      <c r="J13" s="17">
        <v>5.9156917884684397E-3</v>
      </c>
      <c r="K13" s="17">
        <v>1.0594266714311599E-2</v>
      </c>
      <c r="L13" s="17">
        <v>2.46379214590623E-3</v>
      </c>
      <c r="M13" s="17"/>
      <c r="N13" s="17">
        <v>9.7890033943229503E-3</v>
      </c>
      <c r="O13" s="17">
        <v>2.5207615646056399E-3</v>
      </c>
      <c r="P13" s="17">
        <v>5.5210020480810796E-3</v>
      </c>
      <c r="Q13" s="17">
        <v>3.5877404939770301E-3</v>
      </c>
      <c r="R13" s="17">
        <v>0</v>
      </c>
    </row>
    <row r="14" spans="2:18" x14ac:dyDescent="0.3">
      <c r="B14" s="18" t="s">
        <v>73</v>
      </c>
      <c r="C14" s="17">
        <v>2.8068752462690399E-2</v>
      </c>
      <c r="D14" s="17">
        <v>2.1699534536128499E-2</v>
      </c>
      <c r="E14" s="17">
        <v>3.4294345223042803E-2</v>
      </c>
      <c r="F14" s="17"/>
      <c r="G14" s="17">
        <v>1.7132982144099699E-2</v>
      </c>
      <c r="H14" s="17">
        <v>2.28299120790766E-2</v>
      </c>
      <c r="I14" s="17">
        <v>2.6608944834642299E-2</v>
      </c>
      <c r="J14" s="17">
        <v>2.0923434275287499E-2</v>
      </c>
      <c r="K14" s="17">
        <v>4.9080065078464699E-2</v>
      </c>
      <c r="L14" s="17">
        <v>3.24525454621645E-2</v>
      </c>
      <c r="M14" s="17"/>
      <c r="N14" s="17">
        <v>2.9755818615525901E-2</v>
      </c>
      <c r="O14" s="17">
        <v>2.5462929530132999E-2</v>
      </c>
      <c r="P14" s="17">
        <v>2.7474075268233599E-2</v>
      </c>
      <c r="Q14" s="17">
        <v>1.5969404478723599E-2</v>
      </c>
      <c r="R14" s="17">
        <v>0</v>
      </c>
    </row>
    <row r="15" spans="2:18" x14ac:dyDescent="0.3">
      <c r="B15" s="18" t="s">
        <v>377</v>
      </c>
      <c r="C15" s="21">
        <v>0.74595176457740997</v>
      </c>
      <c r="D15" s="21">
        <v>0.72794849237586601</v>
      </c>
      <c r="E15" s="21">
        <v>0.76354906496387798</v>
      </c>
      <c r="F15" s="21"/>
      <c r="G15" s="21">
        <v>0.70514297311345897</v>
      </c>
      <c r="H15" s="21">
        <v>0.80431256705365395</v>
      </c>
      <c r="I15" s="21">
        <v>0.76466355837261901</v>
      </c>
      <c r="J15" s="21">
        <v>0.756458308538556</v>
      </c>
      <c r="K15" s="21">
        <v>0.72577134446800096</v>
      </c>
      <c r="L15" s="21">
        <v>0.71522046346729395</v>
      </c>
      <c r="M15" s="21"/>
      <c r="N15" s="21">
        <v>0.73309193801723604</v>
      </c>
      <c r="O15" s="21">
        <v>0.68543970633490103</v>
      </c>
      <c r="P15" s="21">
        <v>0.79398012153912101</v>
      </c>
      <c r="Q15" s="21">
        <v>0.82972886402398505</v>
      </c>
      <c r="R15" s="21">
        <v>0.78460634025382703</v>
      </c>
    </row>
    <row r="16" spans="2:18" x14ac:dyDescent="0.3">
      <c r="B16" s="18" t="s">
        <v>378</v>
      </c>
      <c r="C16" s="21">
        <v>3.2311194267416701E-2</v>
      </c>
      <c r="D16" s="21">
        <v>4.2685139076444001E-2</v>
      </c>
      <c r="E16" s="21">
        <v>2.21711807769004E-2</v>
      </c>
      <c r="F16" s="21"/>
      <c r="G16" s="21">
        <v>6.1909095054307299E-2</v>
      </c>
      <c r="H16" s="21">
        <v>3.0958774304051799E-2</v>
      </c>
      <c r="I16" s="21">
        <v>3.3737771232405303E-2</v>
      </c>
      <c r="J16" s="21">
        <v>3.4125109155461998E-2</v>
      </c>
      <c r="K16" s="21">
        <v>2.4132953558396598E-2</v>
      </c>
      <c r="L16" s="21">
        <v>1.6694467089276101E-2</v>
      </c>
      <c r="M16" s="21"/>
      <c r="N16" s="21">
        <v>3.2169159343834998E-2</v>
      </c>
      <c r="O16" s="21">
        <v>3.43433882627808E-2</v>
      </c>
      <c r="P16" s="21">
        <v>3.0944902931918601E-2</v>
      </c>
      <c r="Q16" s="21">
        <v>2.38912130624035E-2</v>
      </c>
      <c r="R16" s="21">
        <v>3.38278641585315E-2</v>
      </c>
    </row>
    <row r="17" spans="2:18" hidden="1" x14ac:dyDescent="0.3">
      <c r="B17" s="18" t="s">
        <v>345</v>
      </c>
      <c r="C17" s="22">
        <v>0.71364057030999295</v>
      </c>
      <c r="D17" s="22">
        <v>0.68526335329942201</v>
      </c>
      <c r="E17" s="22">
        <v>0.74137788418697803</v>
      </c>
      <c r="F17" s="22"/>
      <c r="G17" s="22">
        <v>0.643233878059152</v>
      </c>
      <c r="H17" s="22">
        <v>0.77335379274960303</v>
      </c>
      <c r="I17" s="22">
        <v>0.73092578714021395</v>
      </c>
      <c r="J17" s="22">
        <v>0.72233319938309404</v>
      </c>
      <c r="K17" s="22">
        <v>0.701638390909604</v>
      </c>
      <c r="L17" s="22">
        <v>0.69852599637801704</v>
      </c>
      <c r="M17" s="22"/>
      <c r="N17" s="22">
        <v>0.70092277867340103</v>
      </c>
      <c r="O17" s="22">
        <v>0.65109631807212098</v>
      </c>
      <c r="P17" s="22">
        <v>0.76303521860720303</v>
      </c>
      <c r="Q17" s="22">
        <v>0.805837650961581</v>
      </c>
      <c r="R17" s="22">
        <v>0.75077847609529602</v>
      </c>
    </row>
    <row r="18" spans="2:18" x14ac:dyDescent="0.3">
      <c r="B18" s="16"/>
    </row>
    <row r="19" spans="2:18" x14ac:dyDescent="0.3">
      <c r="B19" t="s">
        <v>50</v>
      </c>
    </row>
    <row r="20" spans="2:18" x14ac:dyDescent="0.3">
      <c r="B20" t="s">
        <v>51</v>
      </c>
    </row>
    <row r="22" spans="2:18" x14ac:dyDescent="0.3">
      <c r="B22"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R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8" width="10.6640625" customWidth="1"/>
    <col min="19" max="19" width="2.21875" customWidth="1"/>
  </cols>
  <sheetData>
    <row r="2" spans="2:18" ht="40.049999999999997" customHeight="1" x14ac:dyDescent="0.3">
      <c r="D2" s="30" t="s">
        <v>493</v>
      </c>
      <c r="E2" s="26"/>
      <c r="F2" s="26"/>
      <c r="G2" s="26"/>
      <c r="H2" s="26"/>
      <c r="I2" s="26"/>
      <c r="J2" s="26"/>
      <c r="K2" s="26"/>
      <c r="L2" s="26"/>
      <c r="M2" s="26"/>
      <c r="N2" s="26"/>
      <c r="O2" s="26"/>
      <c r="P2" s="26"/>
      <c r="Q2" s="26"/>
    </row>
    <row r="5" spans="2:18" ht="30" customHeight="1" x14ac:dyDescent="0.3">
      <c r="B5" s="15"/>
      <c r="C5" s="15"/>
      <c r="D5" s="29" t="s">
        <v>32</v>
      </c>
      <c r="E5" s="29"/>
      <c r="F5" s="15"/>
      <c r="G5" s="29" t="s">
        <v>33</v>
      </c>
      <c r="H5" s="29"/>
      <c r="I5" s="29"/>
      <c r="J5" s="29"/>
      <c r="K5" s="29"/>
      <c r="L5" s="29"/>
      <c r="M5" s="15"/>
      <c r="N5" s="29" t="s">
        <v>34</v>
      </c>
      <c r="O5" s="29"/>
      <c r="P5" s="29"/>
      <c r="Q5" s="29"/>
      <c r="R5" s="29"/>
    </row>
    <row r="6" spans="2:18"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row>
    <row r="7" spans="2:18" ht="30" customHeight="1" x14ac:dyDescent="0.3">
      <c r="B7" s="10" t="s">
        <v>19</v>
      </c>
      <c r="C7" s="10">
        <v>2009</v>
      </c>
      <c r="D7" s="10">
        <v>987</v>
      </c>
      <c r="E7" s="10">
        <v>1022</v>
      </c>
      <c r="F7" s="10"/>
      <c r="G7" s="10">
        <v>290</v>
      </c>
      <c r="H7" s="10">
        <v>328</v>
      </c>
      <c r="I7" s="10">
        <v>327</v>
      </c>
      <c r="J7" s="10">
        <v>349</v>
      </c>
      <c r="K7" s="10">
        <v>285</v>
      </c>
      <c r="L7" s="10">
        <v>430</v>
      </c>
      <c r="M7" s="10"/>
      <c r="N7" s="10">
        <v>433</v>
      </c>
      <c r="O7" s="10">
        <v>474</v>
      </c>
      <c r="P7" s="10">
        <v>541</v>
      </c>
      <c r="Q7" s="10">
        <v>246</v>
      </c>
      <c r="R7" s="10">
        <v>34</v>
      </c>
    </row>
    <row r="8" spans="2:18" ht="30" customHeight="1" x14ac:dyDescent="0.3">
      <c r="B8" s="11" t="s">
        <v>20</v>
      </c>
      <c r="C8" s="11">
        <v>2009</v>
      </c>
      <c r="D8" s="11">
        <v>993</v>
      </c>
      <c r="E8" s="11">
        <v>1016</v>
      </c>
      <c r="F8" s="11"/>
      <c r="G8" s="11">
        <v>278</v>
      </c>
      <c r="H8" s="11">
        <v>342</v>
      </c>
      <c r="I8" s="11">
        <v>342</v>
      </c>
      <c r="J8" s="11">
        <v>343</v>
      </c>
      <c r="K8" s="11">
        <v>283</v>
      </c>
      <c r="L8" s="11">
        <v>421</v>
      </c>
      <c r="M8" s="11"/>
      <c r="N8" s="11">
        <v>428</v>
      </c>
      <c r="O8" s="11">
        <v>470</v>
      </c>
      <c r="P8" s="11">
        <v>545</v>
      </c>
      <c r="Q8" s="11">
        <v>253</v>
      </c>
      <c r="R8" s="11">
        <v>35</v>
      </c>
    </row>
    <row r="9" spans="2:18" x14ac:dyDescent="0.3">
      <c r="B9" s="18" t="s">
        <v>372</v>
      </c>
      <c r="C9" s="17">
        <v>0.40313434441782298</v>
      </c>
      <c r="D9" s="17">
        <v>0.39018544472414002</v>
      </c>
      <c r="E9" s="17">
        <v>0.41579124784254701</v>
      </c>
      <c r="F9" s="17"/>
      <c r="G9" s="17">
        <v>0.36106879089978799</v>
      </c>
      <c r="H9" s="17">
        <v>0.37319341962326202</v>
      </c>
      <c r="I9" s="17">
        <v>0.44736666276843701</v>
      </c>
      <c r="J9" s="17">
        <v>0.40520449308735901</v>
      </c>
      <c r="K9" s="17">
        <v>0.42077272078422001</v>
      </c>
      <c r="L9" s="17">
        <v>0.40580966648394601</v>
      </c>
      <c r="M9" s="17"/>
      <c r="N9" s="17">
        <v>0.41247496153644497</v>
      </c>
      <c r="O9" s="17">
        <v>0.36397718549629798</v>
      </c>
      <c r="P9" s="17">
        <v>0.42512480566635702</v>
      </c>
      <c r="Q9" s="17">
        <v>0.453959141949139</v>
      </c>
      <c r="R9" s="17">
        <v>0.54646007987054501</v>
      </c>
    </row>
    <row r="10" spans="2:18" x14ac:dyDescent="0.3">
      <c r="B10" s="18" t="s">
        <v>373</v>
      </c>
      <c r="C10" s="17">
        <v>0.46391121790294998</v>
      </c>
      <c r="D10" s="17">
        <v>0.45967524611171201</v>
      </c>
      <c r="E10" s="17">
        <v>0.46805166899453698</v>
      </c>
      <c r="F10" s="17"/>
      <c r="G10" s="17">
        <v>0.44517078301198298</v>
      </c>
      <c r="H10" s="17">
        <v>0.52142723446799799</v>
      </c>
      <c r="I10" s="17">
        <v>0.40512956044394199</v>
      </c>
      <c r="J10" s="17">
        <v>0.48780205380097302</v>
      </c>
      <c r="K10" s="17">
        <v>0.47097675511653497</v>
      </c>
      <c r="L10" s="17">
        <v>0.45305342284475197</v>
      </c>
      <c r="M10" s="17"/>
      <c r="N10" s="17">
        <v>0.461884561895818</v>
      </c>
      <c r="O10" s="17">
        <v>0.47809992921936101</v>
      </c>
      <c r="P10" s="17">
        <v>0.46363428252674099</v>
      </c>
      <c r="Q10" s="17">
        <v>0.433014561339361</v>
      </c>
      <c r="R10" s="17">
        <v>0.39762896108353002</v>
      </c>
    </row>
    <row r="11" spans="2:18" x14ac:dyDescent="0.3">
      <c r="B11" s="18" t="s">
        <v>374</v>
      </c>
      <c r="C11" s="17">
        <v>0.10143407857701001</v>
      </c>
      <c r="D11" s="17">
        <v>0.11444621584407</v>
      </c>
      <c r="E11" s="17">
        <v>8.8715363579256606E-2</v>
      </c>
      <c r="F11" s="17"/>
      <c r="G11" s="17">
        <v>0.162313702290243</v>
      </c>
      <c r="H11" s="17">
        <v>7.5445867691507795E-2</v>
      </c>
      <c r="I11" s="17">
        <v>0.10732327895728901</v>
      </c>
      <c r="J11" s="17">
        <v>8.0661059189674394E-2</v>
      </c>
      <c r="K11" s="17">
        <v>7.6806183344277495E-2</v>
      </c>
      <c r="L11" s="17">
        <v>0.111036300451645</v>
      </c>
      <c r="M11" s="17"/>
      <c r="N11" s="17">
        <v>9.7638030601317496E-2</v>
      </c>
      <c r="O11" s="17">
        <v>0.114533279760658</v>
      </c>
      <c r="P11" s="17">
        <v>9.1243260594224607E-2</v>
      </c>
      <c r="Q11" s="17">
        <v>8.7685707273866903E-2</v>
      </c>
      <c r="R11" s="17">
        <v>2.59762216763481E-2</v>
      </c>
    </row>
    <row r="12" spans="2:18" x14ac:dyDescent="0.3">
      <c r="B12" s="18" t="s">
        <v>375</v>
      </c>
      <c r="C12" s="17">
        <v>1.2674307966493799E-2</v>
      </c>
      <c r="D12" s="17">
        <v>1.6587850845790501E-2</v>
      </c>
      <c r="E12" s="17">
        <v>8.8490150502205205E-3</v>
      </c>
      <c r="F12" s="17"/>
      <c r="G12" s="17">
        <v>2.1279485272439901E-2</v>
      </c>
      <c r="H12" s="17">
        <v>1.8371548298561399E-2</v>
      </c>
      <c r="I12" s="17">
        <v>1.5360472481940999E-2</v>
      </c>
      <c r="J12" s="17">
        <v>9.0313288999505706E-3</v>
      </c>
      <c r="K12" s="17">
        <v>7.2003951479498399E-3</v>
      </c>
      <c r="L12" s="17">
        <v>6.8125300026746797E-3</v>
      </c>
      <c r="M12" s="17"/>
      <c r="N12" s="17">
        <v>1.38729754929204E-2</v>
      </c>
      <c r="O12" s="17">
        <v>1.9837308009166499E-2</v>
      </c>
      <c r="P12" s="17">
        <v>7.3204535789915502E-3</v>
      </c>
      <c r="Q12" s="17">
        <v>1.28534818867088E-2</v>
      </c>
      <c r="R12" s="17">
        <v>0</v>
      </c>
    </row>
    <row r="13" spans="2:18" x14ac:dyDescent="0.3">
      <c r="B13" s="18" t="s">
        <v>376</v>
      </c>
      <c r="C13" s="17">
        <v>5.1329239569802903E-3</v>
      </c>
      <c r="D13" s="17">
        <v>5.4547549673708102E-3</v>
      </c>
      <c r="E13" s="17">
        <v>4.8183502006030098E-3</v>
      </c>
      <c r="F13" s="17"/>
      <c r="G13" s="17">
        <v>3.2882189768532401E-3</v>
      </c>
      <c r="H13" s="17">
        <v>0</v>
      </c>
      <c r="I13" s="17">
        <v>1.2781071342441899E-2</v>
      </c>
      <c r="J13" s="17">
        <v>2.9418421543212598E-3</v>
      </c>
      <c r="K13" s="17">
        <v>3.5757916513051401E-3</v>
      </c>
      <c r="L13" s="17">
        <v>7.1458955075760604E-3</v>
      </c>
      <c r="M13" s="17"/>
      <c r="N13" s="17">
        <v>5.1213246644979896E-3</v>
      </c>
      <c r="O13" s="17">
        <v>4.6983053264033703E-3</v>
      </c>
      <c r="P13" s="17">
        <v>7.1214252505981401E-3</v>
      </c>
      <c r="Q13" s="17">
        <v>0</v>
      </c>
      <c r="R13" s="17">
        <v>0</v>
      </c>
    </row>
    <row r="14" spans="2:18" x14ac:dyDescent="0.3">
      <c r="B14" s="18" t="s">
        <v>73</v>
      </c>
      <c r="C14" s="17">
        <v>1.3713127178743401E-2</v>
      </c>
      <c r="D14" s="17">
        <v>1.3650487506916401E-2</v>
      </c>
      <c r="E14" s="17">
        <v>1.3774354332835701E-2</v>
      </c>
      <c r="F14" s="17"/>
      <c r="G14" s="17">
        <v>6.8790195486933504E-3</v>
      </c>
      <c r="H14" s="17">
        <v>1.1561929918670799E-2</v>
      </c>
      <c r="I14" s="17">
        <v>1.20389540059489E-2</v>
      </c>
      <c r="J14" s="17">
        <v>1.4359222867721601E-2</v>
      </c>
      <c r="K14" s="17">
        <v>2.0668153955712702E-2</v>
      </c>
      <c r="L14" s="17">
        <v>1.6142184709405701E-2</v>
      </c>
      <c r="M14" s="17"/>
      <c r="N14" s="17">
        <v>9.0081458090012795E-3</v>
      </c>
      <c r="O14" s="17">
        <v>1.8853992188113001E-2</v>
      </c>
      <c r="P14" s="17">
        <v>5.5557723830871797E-3</v>
      </c>
      <c r="Q14" s="17">
        <v>1.2487107550924101E-2</v>
      </c>
      <c r="R14" s="17">
        <v>2.9934737369577798E-2</v>
      </c>
    </row>
    <row r="15" spans="2:18" x14ac:dyDescent="0.3">
      <c r="B15" s="18" t="s">
        <v>377</v>
      </c>
      <c r="C15" s="21">
        <v>0.86704556232077301</v>
      </c>
      <c r="D15" s="21">
        <v>0.84986069083585203</v>
      </c>
      <c r="E15" s="21">
        <v>0.88384291683708405</v>
      </c>
      <c r="F15" s="21"/>
      <c r="G15" s="21">
        <v>0.80623957391177103</v>
      </c>
      <c r="H15" s="21">
        <v>0.89462065409126001</v>
      </c>
      <c r="I15" s="21">
        <v>0.85249622321237895</v>
      </c>
      <c r="J15" s="21">
        <v>0.89300654688833203</v>
      </c>
      <c r="K15" s="21">
        <v>0.89174947590075504</v>
      </c>
      <c r="L15" s="21">
        <v>0.85886308932869804</v>
      </c>
      <c r="M15" s="21"/>
      <c r="N15" s="21">
        <v>0.87435952343226298</v>
      </c>
      <c r="O15" s="21">
        <v>0.84207711471565905</v>
      </c>
      <c r="P15" s="21">
        <v>0.88875908819309801</v>
      </c>
      <c r="Q15" s="21">
        <v>0.8869737032885</v>
      </c>
      <c r="R15" s="21">
        <v>0.94408904095407398</v>
      </c>
    </row>
    <row r="16" spans="2:18" x14ac:dyDescent="0.3">
      <c r="B16" s="18" t="s">
        <v>378</v>
      </c>
      <c r="C16" s="21">
        <v>1.7807231923474099E-2</v>
      </c>
      <c r="D16" s="21">
        <v>2.2042605813161299E-2</v>
      </c>
      <c r="E16" s="21">
        <v>1.36673652508235E-2</v>
      </c>
      <c r="F16" s="21"/>
      <c r="G16" s="21">
        <v>2.45677042492932E-2</v>
      </c>
      <c r="H16" s="21">
        <v>1.8371548298561399E-2</v>
      </c>
      <c r="I16" s="21">
        <v>2.8141543824383001E-2</v>
      </c>
      <c r="J16" s="21">
        <v>1.19731710542718E-2</v>
      </c>
      <c r="K16" s="21">
        <v>1.0776186799255001E-2</v>
      </c>
      <c r="L16" s="21">
        <v>1.3958425510250699E-2</v>
      </c>
      <c r="M16" s="21"/>
      <c r="N16" s="21">
        <v>1.89943001574184E-2</v>
      </c>
      <c r="O16" s="21">
        <v>2.45356133355699E-2</v>
      </c>
      <c r="P16" s="21">
        <v>1.4441878829589701E-2</v>
      </c>
      <c r="Q16" s="21">
        <v>1.28534818867088E-2</v>
      </c>
      <c r="R16" s="21">
        <v>0</v>
      </c>
    </row>
    <row r="17" spans="2:18" hidden="1" x14ac:dyDescent="0.3">
      <c r="B17" s="18" t="s">
        <v>345</v>
      </c>
      <c r="C17" s="22">
        <v>1.7807231923474099E-2</v>
      </c>
      <c r="D17" s="22">
        <v>2.2042605813161299E-2</v>
      </c>
      <c r="E17" s="22">
        <v>1.36673652508235E-2</v>
      </c>
      <c r="F17" s="22"/>
      <c r="G17" s="22">
        <v>2.45677042492932E-2</v>
      </c>
      <c r="H17" s="22">
        <v>1.8371548298561399E-2</v>
      </c>
      <c r="I17" s="22">
        <v>2.8141543824383001E-2</v>
      </c>
      <c r="J17" s="22">
        <v>1.19731710542718E-2</v>
      </c>
      <c r="K17" s="22">
        <v>1.0776186799255001E-2</v>
      </c>
      <c r="L17" s="22">
        <v>1.3958425510250699E-2</v>
      </c>
      <c r="M17" s="22"/>
      <c r="N17" s="22">
        <v>1.89943001574184E-2</v>
      </c>
      <c r="O17" s="22">
        <v>2.45356133355699E-2</v>
      </c>
      <c r="P17" s="22">
        <v>1.4441878829589701E-2</v>
      </c>
      <c r="Q17" s="22">
        <v>1.28534818867088E-2</v>
      </c>
      <c r="R17" s="22">
        <v>0</v>
      </c>
    </row>
    <row r="18" spans="2:18" x14ac:dyDescent="0.3">
      <c r="B18" s="16"/>
    </row>
    <row r="19" spans="2:18" x14ac:dyDescent="0.3">
      <c r="B19" t="s">
        <v>50</v>
      </c>
    </row>
    <row r="20" spans="2:18" x14ac:dyDescent="0.3">
      <c r="B20" t="s">
        <v>51</v>
      </c>
    </row>
    <row r="22" spans="2:18" x14ac:dyDescent="0.3">
      <c r="B22" s="8" t="str">
        <f>HYPERLINK("#'Contents'!A1", "Return to Contents")</f>
        <v>Return to Contents</v>
      </c>
    </row>
  </sheetData>
  <mergeCells count="4">
    <mergeCell ref="D5:E5"/>
    <mergeCell ref="G5:L5"/>
    <mergeCell ref="N5:R5"/>
    <mergeCell ref="D2:Q2"/>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77</vt:i4>
      </vt:variant>
    </vt:vector>
  </HeadingPairs>
  <TitlesOfParts>
    <vt:vector size="77"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76</vt:lpstr>
      <vt:lpstr>Table 77</vt:lpstr>
      <vt:lpstr>Table 78</vt:lpstr>
      <vt:lpstr>Table 79</vt:lpstr>
      <vt:lpstr>Table 80</vt:lpstr>
      <vt:lpstr>Table 81</vt:lpstr>
      <vt:lpstr>Table 82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JulesWalkden</dc:creator>
  <cp:lastModifiedBy>Jules Walkden</cp:lastModifiedBy>
  <dcterms:created xsi:type="dcterms:W3CDTF">2025-02-19T14:06:46Z</dcterms:created>
  <dcterms:modified xsi:type="dcterms:W3CDTF">2025-02-27T15:48:30Z</dcterms:modified>
</cp:coreProperties>
</file>