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stonehavenassociates-my.sharepoint.com/personal/annie_bell_publicfirst_co_uk/Documents/Documents/"/>
    </mc:Choice>
  </mc:AlternateContent>
  <xr:revisionPtr revIDLastSave="0" documentId="8_{7675591C-1B74-4C1A-A29F-10E140F5973C}" xr6:coauthVersionLast="47" xr6:coauthVersionMax="47" xr10:uidLastSave="{00000000-0000-0000-0000-000000000000}"/>
  <bookViews>
    <workbookView minimized="1" xWindow="3340" yWindow="3340" windowWidth="14400" windowHeight="8170" firstSheet="58" activeTab="59"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131" l="1"/>
  <c r="B18" i="130"/>
  <c r="B18" i="129"/>
  <c r="B18" i="128"/>
  <c r="B18" i="127"/>
  <c r="B18" i="126"/>
  <c r="B18" i="125"/>
  <c r="B18" i="124"/>
  <c r="B16" i="123"/>
  <c r="B18" i="122"/>
  <c r="B18" i="121"/>
  <c r="B18" i="120"/>
  <c r="B18" i="119"/>
  <c r="B18" i="118"/>
  <c r="B18" i="117"/>
  <c r="B18" i="116"/>
  <c r="B18" i="115"/>
  <c r="B18" i="114"/>
  <c r="B18" i="113"/>
  <c r="B18" i="112"/>
  <c r="B18" i="111"/>
  <c r="B16" i="110"/>
  <c r="B19" i="109"/>
  <c r="B19" i="108"/>
  <c r="B19" i="107"/>
  <c r="B19" i="106"/>
  <c r="B19" i="105"/>
  <c r="B19" i="104"/>
  <c r="B19" i="103"/>
  <c r="B19" i="102"/>
  <c r="B19" i="101"/>
  <c r="B18" i="100"/>
  <c r="B19" i="99"/>
  <c r="B19" i="98"/>
  <c r="B17" i="97"/>
  <c r="B19" i="96"/>
  <c r="B19" i="95"/>
  <c r="B19" i="94"/>
  <c r="B19" i="93"/>
  <c r="B19" i="92"/>
  <c r="B19" i="91"/>
  <c r="B19" i="90"/>
  <c r="B19" i="89"/>
  <c r="B19" i="88"/>
  <c r="B19" i="87"/>
  <c r="B19" i="86"/>
  <c r="B19" i="85"/>
  <c r="B17" i="84"/>
  <c r="B17" i="83"/>
  <c r="B15" i="82"/>
  <c r="B15" i="81"/>
  <c r="B15" i="80"/>
  <c r="B15" i="79"/>
  <c r="B15" i="78"/>
  <c r="B15" i="77"/>
  <c r="B15" i="76"/>
  <c r="B13" i="75"/>
  <c r="B17" i="74"/>
  <c r="B17" i="73"/>
  <c r="B19" i="72"/>
  <c r="B19" i="71"/>
  <c r="B19" i="70"/>
  <c r="B19" i="69"/>
  <c r="B19" i="68"/>
  <c r="B19" i="67"/>
  <c r="B19" i="66"/>
  <c r="B19" i="65"/>
  <c r="B19" i="64"/>
  <c r="B19" i="63"/>
  <c r="B19" i="62"/>
  <c r="B19" i="61"/>
  <c r="B17" i="60"/>
  <c r="B19" i="59"/>
  <c r="B19" i="58"/>
  <c r="B19" i="57"/>
  <c r="B19" i="56"/>
  <c r="B19" i="55"/>
  <c r="B19" i="54"/>
  <c r="B19" i="53"/>
  <c r="B17" i="52"/>
  <c r="B19" i="51"/>
  <c r="B19" i="50"/>
  <c r="B19" i="49"/>
  <c r="B19" i="48"/>
  <c r="B19" i="47"/>
  <c r="B19" i="46"/>
  <c r="B19" i="45"/>
  <c r="B19" i="44"/>
  <c r="B17" i="43"/>
  <c r="B14" i="42"/>
  <c r="B14" i="41"/>
  <c r="B14" i="40"/>
  <c r="B14" i="39"/>
  <c r="B14" i="38"/>
  <c r="B14" i="37"/>
  <c r="B14" i="36"/>
  <c r="B12" i="35"/>
  <c r="B15" i="34"/>
  <c r="B15" i="33"/>
  <c r="B15" i="32"/>
  <c r="B15" i="31"/>
  <c r="B15" i="30"/>
  <c r="B15" i="29"/>
  <c r="B13" i="28"/>
  <c r="B19" i="27"/>
  <c r="B19" i="26"/>
  <c r="B17" i="25"/>
  <c r="B19" i="24"/>
  <c r="B19" i="23"/>
  <c r="B17" i="22"/>
  <c r="B19" i="21"/>
  <c r="B14" i="20"/>
  <c r="B14" i="19"/>
  <c r="B14" i="18"/>
  <c r="B14" i="17"/>
  <c r="B14" i="16"/>
  <c r="B14" i="15"/>
  <c r="B12" i="14"/>
  <c r="B16" i="13"/>
  <c r="B16" i="12"/>
  <c r="B16" i="11"/>
  <c r="B16" i="10"/>
  <c r="B16" i="9"/>
  <c r="B16" i="8"/>
  <c r="B14" i="7"/>
  <c r="B19" i="6"/>
  <c r="B15" i="5"/>
  <c r="B19" i="4"/>
  <c r="E136" i="2"/>
  <c r="D136" i="2"/>
  <c r="E135" i="2"/>
  <c r="D135" i="2"/>
  <c r="E134" i="2"/>
  <c r="D134" i="2"/>
  <c r="E133" i="2"/>
  <c r="D133" i="2"/>
  <c r="E132" i="2"/>
  <c r="D132" i="2"/>
  <c r="E131" i="2"/>
  <c r="D131" i="2"/>
  <c r="E130" i="2"/>
  <c r="D130" i="2"/>
  <c r="E129" i="2"/>
  <c r="D129" i="2"/>
  <c r="E128" i="2"/>
  <c r="D128" i="2"/>
  <c r="E127" i="2"/>
  <c r="D127" i="2"/>
  <c r="E126" i="2"/>
  <c r="D126" i="2"/>
  <c r="E125"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alcChain>
</file>

<file path=xl/sharedStrings.xml><?xml version="1.0" encoding="utf-8"?>
<sst xmlns="http://schemas.openxmlformats.org/spreadsheetml/2006/main" count="9413" uniqueCount="342">
  <si>
    <t>20260413_91071607_weighted</t>
  </si>
  <si>
    <t>Fieldwork:</t>
  </si>
  <si>
    <t>01 Apr 2026 - 13 Apr 2026</t>
  </si>
  <si>
    <t>Interview Method:</t>
  </si>
  <si>
    <t>Online Survey</t>
  </si>
  <si>
    <t>Population represented:</t>
  </si>
  <si>
    <t>UK organisational decision-makers</t>
  </si>
  <si>
    <t>Sample size:</t>
  </si>
  <si>
    <t>Methodology:</t>
  </si>
  <si>
    <t>Data are weighted to target profile proportions by organisation type, organisation size, and region.</t>
  </si>
  <si>
    <t>Table of Contents</t>
  </si>
  <si>
    <t>Table #</t>
  </si>
  <si>
    <t>Individual Tables</t>
  </si>
  <si>
    <t>Full Result Row</t>
  </si>
  <si>
    <t>Question Base</t>
  </si>
  <si>
    <t>BASE: All respondents</t>
  </si>
  <si>
    <t>BASE: Respondents answering this question</t>
  </si>
  <si>
    <t>Full Results</t>
  </si>
  <si>
    <t>Employer Type (Q4)</t>
  </si>
  <si>
    <t>Sector (Q5 grouped)</t>
  </si>
  <si>
    <t>Size (Q6)</t>
  </si>
  <si>
    <t>Revenue (Q7)</t>
  </si>
  <si>
    <t>Region (Q8)</t>
  </si>
  <si>
    <t>Workforce Location (Q9)</t>
  </si>
  <si>
    <t>HE Qualification Looked For (Q11)</t>
  </si>
  <si>
    <t>Have Vacancies (Q16)</t>
  </si>
  <si>
    <t>Has Local Provision (Q23)</t>
  </si>
  <si>
    <t>Total</t>
  </si>
  <si>
    <t>Private sector</t>
  </si>
  <si>
    <t>Public sector</t>
  </si>
  <si>
    <t>Charity / third sector</t>
  </si>
  <si>
    <t>Other</t>
  </si>
  <si>
    <t>Education</t>
  </si>
  <si>
    <t>Health / public services</t>
  </si>
  <si>
    <t>Knowledge sectors</t>
  </si>
  <si>
    <t>Industry / infrastructure</t>
  </si>
  <si>
    <t>Consumer services</t>
  </si>
  <si>
    <t>Other sectors</t>
  </si>
  <si>
    <t>Micro (2-9)</t>
  </si>
  <si>
    <t>Small (10-49)</t>
  </si>
  <si>
    <t>Mid-size (50-249)</t>
  </si>
  <si>
    <t>Large (250+)</t>
  </si>
  <si>
    <t>Don't know</t>
  </si>
  <si>
    <t>Less than £250,000</t>
  </si>
  <si>
    <t>£250,000 - £999,999</t>
  </si>
  <si>
    <t>£1 million - £4.9 million</t>
  </si>
  <si>
    <t>£5 million - £9.9 million</t>
  </si>
  <si>
    <t>£10 million - £49.9 million</t>
  </si>
  <si>
    <t>£50 million - £249.9 million</t>
  </si>
  <si>
    <t>£250 million or more</t>
  </si>
  <si>
    <t>Yorkshire and Humber</t>
  </si>
  <si>
    <t>London</t>
  </si>
  <si>
    <t>East Midlands</t>
  </si>
  <si>
    <t>East of England</t>
  </si>
  <si>
    <t>South East</t>
  </si>
  <si>
    <t>South West</t>
  </si>
  <si>
    <t>West Midlands</t>
  </si>
  <si>
    <t>North West</t>
  </si>
  <si>
    <t>Scotland</t>
  </si>
  <si>
    <t>Wales</t>
  </si>
  <si>
    <t>Northern Ireland</t>
  </si>
  <si>
    <t>North East</t>
  </si>
  <si>
    <t>Same region</t>
  </si>
  <si>
    <t>Other UK regions</t>
  </si>
  <si>
    <t>Outside UK</t>
  </si>
  <si>
    <t>HNC</t>
  </si>
  <si>
    <t>HND</t>
  </si>
  <si>
    <t>HTQ</t>
  </si>
  <si>
    <t>Undergraduate</t>
  </si>
  <si>
    <t>Postgraduate</t>
  </si>
  <si>
    <t>Higher apprenticeship</t>
  </si>
  <si>
    <t>Yes</t>
  </si>
  <si>
    <t>No</t>
  </si>
  <si>
    <t>What best describes your professional role?</t>
  </si>
  <si>
    <t>Unweighted</t>
  </si>
  <si>
    <t>Weighted</t>
  </si>
  <si>
    <t>VP, Director, Head of Department, or Senior Manager</t>
  </si>
  <si>
    <t>Board Member, or Trustee with financial oversight responsibility</t>
  </si>
  <si>
    <t>C-level Executive (e.g., CEO, CFO, COO, CIO, CMO or equivalent)</t>
  </si>
  <si>
    <t>Senior Executive / Senior Civil Servant (e.g., Director General, Executive Director or equivalent)</t>
  </si>
  <si>
    <t>Founder or Co-founder</t>
  </si>
  <si>
    <t>Owner, Partner, or Principal</t>
  </si>
  <si>
    <t>Which of the following best describes how you think of yourself?</t>
  </si>
  <si>
    <t>Female</t>
  </si>
  <si>
    <t>Male</t>
  </si>
  <si>
    <t>How old are you?</t>
  </si>
  <si>
    <t>18-24</t>
  </si>
  <si>
    <t>25-34</t>
  </si>
  <si>
    <t>35-44</t>
  </si>
  <si>
    <t>45-54</t>
  </si>
  <si>
    <t>55-64</t>
  </si>
  <si>
    <t>65+</t>
  </si>
  <si>
    <t>Does your organisation ordinarily offer entry-level roles for individuals that hold the following higher level qualifications?: Higher National Certificate (HNC) or equivalent</t>
  </si>
  <si>
    <t>Does your organisation ordinarily offer entry-level roles for individuals that hold the following higher level qualifications?: Higher National Diploma (HND) or equivalent</t>
  </si>
  <si>
    <t>Does your organisation ordinarily offer entry-level roles for individuals that hold the following higher level qualifications?: Higher Technical Qualifications (HTQ) or equivalent</t>
  </si>
  <si>
    <t>Does your organisation ordinarily offer entry-level roles for individuals that hold the following higher level qualifications?: Undergraduate degree or equivalent</t>
  </si>
  <si>
    <t>Does your organisation ordinarily offer entry-level roles for individuals that hold the following higher level qualifications?: Postgraduate degree or equivalent</t>
  </si>
  <si>
    <t>Does your organisation ordinarily offer entry-level roles for individuals that hold the following higher level qualifications?: Higher level apprenticeship or equivalent</t>
  </si>
  <si>
    <t>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 Executive leadership (e.g. CEO, CFO, COO or equivalent)</t>
  </si>
  <si>
    <t>Mean %</t>
  </si>
  <si>
    <t>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 Senior management (e.g. Director, Head of Department or equivalent)</t>
  </si>
  <si>
    <t>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 Middle management (e.g. Manager, Team Lead, Principal or equivalent)</t>
  </si>
  <si>
    <t>officers, analysts, associates or equivalent):Thinking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 Junior / Entry-level staff (e.g.</t>
  </si>
  <si>
    <t>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 Interns / Apprentices / Trainees</t>
  </si>
  <si>
    <t>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 Other</t>
  </si>
  <si>
    <t>Thinking about your organisation’s recent performance, how do you expect its growth prospects to look over the next 2–3 years? By growth prospects, we are particularly referring to the potential to expand operations, take on more projects or clients, increase funding or revenue, or broaden services.</t>
  </si>
  <si>
    <t>I expect that my organisation’s growth prospects will significantly improve</t>
  </si>
  <si>
    <t>I expect that my organisation’s growth prospects will somewhat improve</t>
  </si>
  <si>
    <t>I expect that my organisation’s growth prospects will stay about the same</t>
  </si>
  <si>
    <t>I expect that my organisation’s growth prospects will somewhat worsen</t>
  </si>
  <si>
    <t>I expect that my organisation’s growth prospects will significantly worsen</t>
  </si>
  <si>
    <t>In the past 12 months, has the total number of people employed in your organisation and immediate team (i.e.: headcount), increased, decreased, or stayed about the same?: Within the wider organisation</t>
  </si>
  <si>
    <t>Headcount has significantly increased</t>
  </si>
  <si>
    <t>Headcount has increased a fair amount</t>
  </si>
  <si>
    <t>Headcount has stayed about the same</t>
  </si>
  <si>
    <t>Headcount has decreased a fair amount</t>
  </si>
  <si>
    <t>Headcount has significantly decreased</t>
  </si>
  <si>
    <t>In the past 12 months, has the total number of people employed in your organisation and immediate team (i.e.: headcount), increased, decreased, or stayed about the same?: Within my immediate team</t>
  </si>
  <si>
    <t>And thinking about the next 2-3 years, do you expect the total number of people employed in your organisation and immediate team (i.e.: headcount) to increase, decrease, or stay about the same?: Within the wider organisation</t>
  </si>
  <si>
    <t>I expect headcount to stay about the same</t>
  </si>
  <si>
    <t>I expect headcount to increase significantly</t>
  </si>
  <si>
    <t>I expect headcount to increase a fair amount</t>
  </si>
  <si>
    <t>I expect headcount to decrease significantly</t>
  </si>
  <si>
    <t>I expect headcount to decrease a fair amount</t>
  </si>
  <si>
    <t>And thinking about the next 2-3 years, do you expect the total number of people employed in your organisation and immediate team (i.e.: headcount) to increase, decrease, or stay about the same?: Within my immediate team</t>
  </si>
  <si>
    <t>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 Executive leadership (e.g. CEO, CFO, COO or equivalent)</t>
  </si>
  <si>
    <t>Selected</t>
  </si>
  <si>
    <t>Not selected</t>
  </si>
  <si>
    <t>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 Senior management (e.g. Director, Head of Department or equivalent)</t>
  </si>
  <si>
    <t>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 Middle management (e.g. Manager, Team Lead, Principal or equivalent)</t>
  </si>
  <si>
    <t>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 Junior / Entry-level staff (e.g., graduate roles, officers, analysts, associates or equivalent)</t>
  </si>
  <si>
    <t>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 Interns / Apprentices / Trainees</t>
  </si>
  <si>
    <t>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 Other</t>
  </si>
  <si>
    <t>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Executive leadership (e.g. CEO, CFO, COO or equivalent)</t>
  </si>
  <si>
    <t>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Senior management (e.g. Director, Head of Department or equivalent)</t>
  </si>
  <si>
    <t>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Middle management (e.g. Manager, Team Lead, Principal or equivalent)</t>
  </si>
  <si>
    <t>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Junior / Entry-level staff (e.g., graduate roles, officers, analysts, associates or equivalent)</t>
  </si>
  <si>
    <t>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Interns / Apprentices / Trainees</t>
  </si>
  <si>
    <t>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Other</t>
  </si>
  <si>
    <t>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Don't know</t>
  </si>
  <si>
    <t>Thinking about the last 12 months, to what extent have the following factors enabled or constrained your organisation’s ability to recruit graduate staff?: Our organisation’s available budget or funding</t>
  </si>
  <si>
    <t>This has greatly enabled recruitment</t>
  </si>
  <si>
    <t>This has somewhat enabled recruitment</t>
  </si>
  <si>
    <t>This has neither enabled nor constrained recruitment</t>
  </si>
  <si>
    <t>This has somewhat constrained recruitment</t>
  </si>
  <si>
    <t>This has greatly constrained recruitment</t>
  </si>
  <si>
    <t>Thinking about the last 12 months, to what extent have the following factors enabled or constrained your organisation’s ability to recruit graduate staff?: Changes in demand for our services or products</t>
  </si>
  <si>
    <t>automation made possible through AI):Thinking about the last 12 months, to what extent have the following factors enabled or constrained your organisation’s ability to recruit graduate staff?: The pace and uncertainty of technological change (e.g.</t>
  </si>
  <si>
    <t>Thinking about the last 12 months, to what extent have the following factors enabled or constrained your organisation’s ability to recruit graduate staff?: Regulatory or compliance requirements</t>
  </si>
  <si>
    <t>Thinking about the last 12 months, to what extent have the following factors enabled or constrained your organisation’s ability to recruit graduate staff?: Availability of suitably skilled candidates</t>
  </si>
  <si>
    <t>access to credit, borrowing costs etc.):Thinking about the last 12 months, to what extent have the following factors enabled or constrained your organisation’s ability to recruit graduate staff?: Wider economic conditions in the UK (e.g.</t>
  </si>
  <si>
    <t>Thinking about the last 12 months, to what extent have the following factors enabled or constrained your organisation’s ability to recruit graduate staff?: Government policy or public funding decisions</t>
  </si>
  <si>
    <t>growth plans, restructuring etc.):Thinking about the last 12 months, to what extent have the following factors enabled or constrained your organisation’s ability to recruit graduate staff?: My organisation’s internal strategy (e.g.</t>
  </si>
  <si>
    <t>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Increase in the rate of Employers’ National Insurance</t>
  </si>
  <si>
    <t>Has significantly increased the risk of hiring graduates</t>
  </si>
  <si>
    <t>Has somewhat increased the risk of hiring graduates</t>
  </si>
  <si>
    <t>Has neither increased nor decreased the risk of hiring graduates</t>
  </si>
  <si>
    <t>Has somewhat decreased the risk of hiring graduates</t>
  </si>
  <si>
    <t>Has significantly decreased the risk of hiring graduates</t>
  </si>
  <si>
    <t>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Increase in the National Living Wage</t>
  </si>
  <si>
    <t>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Increase in the Minimum Living Wage</t>
  </si>
  <si>
    <t>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Changes to Statutory Sick Pay (payable from the first day of illness)</t>
  </si>
  <si>
    <t>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The planned reduction in the qualifying period for unfair dismissal protection</t>
  </si>
  <si>
    <t>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New rights to guaranteed hours for workers on zero-hours or low-hours contracts</t>
  </si>
  <si>
    <t>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The repeal of legislation restricting industrial action</t>
  </si>
  <si>
    <t>Thinking specifically about the graduate applicants who have applied for, or been considered for roles in your organisation…How easy or difficult has it been to find individuals with the following skills?: Subject-specific skills required for the role</t>
  </si>
  <si>
    <t>Very easy</t>
  </si>
  <si>
    <t>Fairly easy</t>
  </si>
  <si>
    <t>Neither easy nor difficult</t>
  </si>
  <si>
    <t>Fairly difficult</t>
  </si>
  <si>
    <t>Very difficult</t>
  </si>
  <si>
    <t>Thinking specifically about the graduate applicants who have applied for, or been considered for roles in your organisation…How easy or difficult has it been to find individuals with the following skills?: Data analysis or quantitative skills</t>
  </si>
  <si>
    <t>Thinking specifically about the graduate applicants who have applied for, or been considered for roles in your organisation…How easy or difficult has it been to find individuals with the following skills?: Digital or IT skills relevant to the role</t>
  </si>
  <si>
    <t>Thinking specifically about the graduate applicants who have applied for, or been considered for roles in your organisation…How easy or difficult has it been to find individuals with the following skills?: Written communication skills</t>
  </si>
  <si>
    <t>Thinking specifically about the graduate applicants who have applied for, or been considered for roles in your organisation…How easy or difficult has it been to find individuals with the following skills?: Verbal communication and presentation skills</t>
  </si>
  <si>
    <t>Thinking specifically about the graduate applicants who have applied for, or been considered for roles in your organisation…How easy or difficult has it been to find individuals with the following skills?: Critical thinking and problem-solving skills</t>
  </si>
  <si>
    <t>Thinking specifically about the graduate applicants who have applied for, or been considered for roles in your organisation…How easy or difficult has it been to find individuals with the following skills?: Teamwork and collaboration skills</t>
  </si>
  <si>
    <t>Thinking specifically about the graduate applicants who have applied for, or been considered for roles in your organisation…How easy or difficult has it been to find individuals with the following skills?: Initiative and proactivity</t>
  </si>
  <si>
    <t>building professional connections, participating in industry events):Thinking specifically about the graduate applicants who have applied for, or been considered for roles in your organisation…How easy or difficult has it been to find individuals with the following skills?: Networking and relationship-building skills (e.g.</t>
  </si>
  <si>
    <t>punctuality, meeting deadlines):Thinking specifically about the graduate applicants who have applied for, or been considered for roles in your organisation…How easy or difficult has it been to find individuals with the following skills?: Organisation and time-management skills (e.g.</t>
  </si>
  <si>
    <t>dress-code, professional communication style):Thinking specifically about the graduate applicants who have applied for, or been considered for roles in your organisation…How easy or difficult has it been to find individuals with the following skills?: Ability to adapt to workplace norms (e.g.</t>
  </si>
  <si>
    <t>Thinking specifically about the graduate applicants who have applied for, or been considered for roles in your organisation…How easy or difficult has it been to find individuals with the following skills?: Ability to take a leadership role when needed (e.g., guiding others, taking responsibility, coordinating group efforts)</t>
  </si>
  <si>
    <t>Thinking specifically about graduates recruited into your organisation, which of the following best reflects your view about their current skills overall?</t>
  </si>
  <si>
    <t>The graduates we have employed have some of the skills I would expect overall, but require more development than anticipated</t>
  </si>
  <si>
    <t>The graduates we have employed have the skills I would expect of them overall</t>
  </si>
  <si>
    <t>The graduates we have employed lack the skills I would expect of them overall</t>
  </si>
  <si>
    <t>How would you describe your organisation’s relationship with local universities and other higher education providers in the region where you operate?</t>
  </si>
  <si>
    <t>We have a generally positive working relationship</t>
  </si>
  <si>
    <t>We have a very strong and collaborative relationship</t>
  </si>
  <si>
    <t>We do not currently have a relationship</t>
  </si>
  <si>
    <t>We have limited engagement</t>
  </si>
  <si>
    <t>In the previous question, you indicated that your organisation has engaged with universities or other higher education providers in your region. In which of the following ways has your organisation engaged with them?Please select all that apply.: Offering work experience, placements, or internships to students</t>
  </si>
  <si>
    <t>In the previous question, you indicated that your organisation has engaged with universities or other higher education providers in your region. In which of the following ways has your organisation engaged with them?Please select all that apply.: Providing real-world projects for students to work on as part of their course</t>
  </si>
  <si>
    <t>In the previous question, you indicated that your organisation has engaged with universities or other higher education providers in your region. In which of the following ways has your organisation engaged with them?Please select all that apply.: Sharing information about skills needs or helping shape course content</t>
  </si>
  <si>
    <t>In the previous question, you indicated that your organisation has engaged with universities or other higher education providers in your region. In which of the following ways has your organisation engaged with them?Please select all that apply.: Taking part in teaching (e.g. giving guest lectures, running workshops)</t>
  </si>
  <si>
    <t>In the previous question, you indicated that your organisation has engaged with universities or other higher education providers in your region. In which of the following ways has your organisation engaged with them?Please select all that apply.: Working with university careers services (e.g. attending careers fairs, promoting roles)</t>
  </si>
  <si>
    <t>In the previous question, you indicated that your organisation has engaged with universities or other higher education providers in your region. In which of the following ways has your organisation engaged with them?Please select all that apply.: Other</t>
  </si>
  <si>
    <t>In the previous question, you indicated that your organisation has engaged with universities or other higher education providers in your region. In which of the following ways has your organisation engaged with them?Please select all that apply.: Don't know</t>
  </si>
  <si>
    <t>Thinking about the future skills needs of the wider UK economy, which of the following best reflects your view?</t>
  </si>
  <si>
    <t>Fewer people should go to university to meet future skills needs</t>
  </si>
  <si>
    <t>About the right number of people go to university to meet future skills needs</t>
  </si>
  <si>
    <t>More people should go to university to meet future skills needs</t>
  </si>
  <si>
    <t>To what extent would the following make your organisation more or less likely to recruit graduates?: Education and training providers including mandatory work experience as part of courses (e.g., internships, placements, or sandwich years).</t>
  </si>
  <si>
    <t>Much more likely to recruit</t>
  </si>
  <si>
    <t>Somewhat more likely to recruit</t>
  </si>
  <si>
    <t>Neither more nor less likely to recruit</t>
  </si>
  <si>
    <t>Somewhat less likely to recruit</t>
  </si>
  <si>
    <t>Much less likely to recruit</t>
  </si>
  <si>
    <t>To what extent would the following make your organisation more or less likely to recruit graduates?: Financial support (e.g. wage subsidies or grants) to offset the cost of hiring entry-level graduates</t>
  </si>
  <si>
    <t>fewer interview stages, simplified application forms):To what extent would the following make your organisation more or less likely to recruit graduates?: Simplified administrative requirements for recruiting graduates (e.g.</t>
  </si>
  <si>
    <t>To what extent would the following make your organisation more or less likely to recruit graduates?: Funding to support on-the-job training for new graduate hires</t>
  </si>
  <si>
    <t>To what extent would the following make your organisation more or less likely to recruit graduates?: Improved basic work-readiness skills among graduate applicants (e.g. punctuality, professional etiquette)</t>
  </si>
  <si>
    <t>To what extent would the following make your organisation more or less likely to recruit graduates?: Clearer information for graduates about career pathways in our sector</t>
  </si>
  <si>
    <t>To what extent would the following make your organisation more or less likely to recruit graduates?: Formal partnerships between employers and local universities to co-create student curriculums</t>
  </si>
  <si>
    <t>To what extent would the following make your organisation more or less likely to recruit graduates?: Pre-employment training programmes designed in collaboration with employers</t>
  </si>
  <si>
    <t>To what extent would the following make your organisation more or less likely to recruit graduates?: Support with screening and shortlisting suitable entry-level graduate candidates</t>
  </si>
  <si>
    <t>To what extent would the following make your organisation more or less likely to recruit graduates?: Local and regional initiatives to connect employers with graduate candidates in their area</t>
  </si>
  <si>
    <t>To what extent would the following make your organisation more or less likely to recruit graduates?: Periodic curriculum reviews to keep course content current and aligned with developments such as AI and other emerging technologies.</t>
  </si>
  <si>
    <t>To what extent would the following make your organisation more or less likely to recruit graduates?: Support for graduate applicants to develop and improve their interview performance skills</t>
  </si>
  <si>
    <t>To what extent is your organisation able to provide the following assistance to graduates in your region, where appropriate alongside universities and other higher education providers?: Education and training providers including mandatory work experience as part of courses (e.g., internships, placements, or sandwich years).</t>
  </si>
  <si>
    <t>Very able</t>
  </si>
  <si>
    <t>Fairly able</t>
  </si>
  <si>
    <t>Neither able nor unable</t>
  </si>
  <si>
    <t>Fairly unable</t>
  </si>
  <si>
    <t>Very unable</t>
  </si>
  <si>
    <t>To what extent is your organisation able to provide the following assistance to graduates in your region, where appropriate alongside universities and other higher education providers?: Financial support (e.g. wage subsidies or grants) to offset the cost of hiring entry-level graduates</t>
  </si>
  <si>
    <t>fewer interview stages, simplified application forms):To what extent is your organisation able to provide the following assistance to graduates in your region, where appropriate alongside universities and other higher education providers?: Simplified administrative requirements for recruiting graduates (e.g.</t>
  </si>
  <si>
    <t>To what extent is your organisation able to provide the following assistance to graduates in your region, where appropriate alongside universities and other higher education providers?: Funding to support on-the-job training for new graduate hires</t>
  </si>
  <si>
    <t>To what extent is your organisation able to provide the following assistance to graduates in your region, where appropriate alongside universities and other higher education providers?: Improved basic work-readiness skills among graduate applicants (e.g. punctuality, professional etiquette)</t>
  </si>
  <si>
    <t>To what extent is your organisation able to provide the following assistance to graduates in your region, where appropriate alongside universities and other higher education providers?: Clearer information for graduates about career pathways in our sector</t>
  </si>
  <si>
    <t>To what extent is your organisation able to provide the following assistance to graduates in your region, where appropriate alongside universities and other higher education providers?: Formal partnerships between employers and local universities to co-create student curriculums</t>
  </si>
  <si>
    <t>To what extent is your organisation able to provide the following assistance to graduates in your region, where appropriate alongside universities and other higher education providers?: Pre-employment training programmes designed in collaboration with employers</t>
  </si>
  <si>
    <t>To what extent is your organisation able to provide the following assistance to graduates in your region, where appropriate alongside universities and other higher education providers?: Support with screening and shortlisting suitable entry-level graduate candidates</t>
  </si>
  <si>
    <t>To what extent is your organisation able to provide the following assistance to graduates in your region, where appropriate alongside universities and other higher education providers?: Local and regional initiatives to connect employers with graduate candidates in their area</t>
  </si>
  <si>
    <t>To what extent is your organisation able to provide the following assistance to graduates in your region, where appropriate alongside universities and other higher education providers?: Periodic curriculum reviews to keep course content current and aligned with developments such as AI and other emerging technologies.</t>
  </si>
  <si>
    <t>To what extent is your organisation able to provide the following assistance to graduates in your region, where appropriate alongside universities and other higher education providers?: Support for graduate applicants to develop and improve their interview performance skills</t>
  </si>
  <si>
    <t>To what extent do you see the following as barriers to productivity in your organisation? By this, we mean anything that slows down work, reduces output, or prevents your organisation from working at its full potential.: Difficulty recruiting people with the right skills</t>
  </si>
  <si>
    <t>A very significant barrier</t>
  </si>
  <si>
    <t>A fairly significant barrier</t>
  </si>
  <si>
    <t>A minor barrier</t>
  </si>
  <si>
    <t>Not a barrier at all</t>
  </si>
  <si>
    <t>To what extent do you see the following as barriers to productivity in your organisation? By this, we mean anything that slows down work, reduces output, or prevents your organisation from working at its full potential.: Gaps in specialist or technical expertise</t>
  </si>
  <si>
    <t>To what extent do you see the following as barriers to productivity in your organisation? By this, we mean anything that slows down work, reduces output, or prevents your organisation from working at its full potential.: Low employee engagement or morale</t>
  </si>
  <si>
    <t>To what extent do you see the following as barriers to productivity in your organisation? By this, we mean anything that slows down work, reduces output, or prevents your organisation from working at its full potential.: Outdated IT systems or digital infrastructure</t>
  </si>
  <si>
    <t>To what extent do you see the following as barriers to productivity in your organisation? By this, we mean anything that slows down work, reduces output, or prevents your organisation from working at its full potential.: Inefficient administrative processes</t>
  </si>
  <si>
    <t>To what extent do you see the following as barriers to productivity in your organisation? By this, we mean anything that slows down work, reduces output, or prevents your organisation from working at its full potential.: Slow or overly convoluted decision-making processes</t>
  </si>
  <si>
    <t>cost of energy, materials, wages etc.):To what extent do you see the following as barriers to productivity in your organisation? By this, we mean anything that slows down work, reduces output, or prevents your organisation from working at its full potential.: Rising operational costs (e.g.</t>
  </si>
  <si>
    <t>To what extent do you see the following as barriers to productivity in your organisation? By this, we mean anything that slows down work, reduces output, or prevents your organisation from working at its full potential.: Limited capacity to invest in new technology or innovative tools</t>
  </si>
  <si>
    <t>To what extent do you see the following as barriers to productivity in your organisation? By this, we mean anything that slows down work, reduces output, or prevents your organisation from working at its full potential.: Culture of resistance to organisational change</t>
  </si>
  <si>
    <t>To what extent do you see the following as barriers to productivity in your organisation? By this, we mean anything that slows down work, reduces output, or prevents your organisation from working at its full potential.: Difficulty keeping staff (high employee turnover)</t>
  </si>
  <si>
    <t>To what extent do you see the following as barriers to productivity in your organisation? By this, we mean anything that slows down work, reduces output, or prevents your organisation from working at its full potential.: Managers having too little time to support staff and the organisation’s needs</t>
  </si>
  <si>
    <t>To what extent do you see the following as barriers to productivity in your organisation? By this, we mean anything that slows down work, reduces output, or prevents your organisation from working at its full potential.: Regulatory or compliance requirements that slow work down</t>
  </si>
  <si>
    <t>To what extent do you see the following as barriers to innovation in your organisation? By this, we mean factors that limit your organisation’s ability to introduce new ideas, improve processes, adopt new technologies, or develop new services or products.: Insufficient funding to invest in new ideas or technologies</t>
  </si>
  <si>
    <t>To what extent do you see the following as barriers to innovation in your organisation? By this, we mean factors that limit your organisation’s ability to introduce new ideas, improve processes, adopt new technologies, or develop new services or products.: Pressure to prioritise short-term performance over long-term innovation</t>
  </si>
  <si>
    <t>To what extent do you see the following as barriers to innovation in your organisation? By this, we mean factors that limit your organisation’s ability to introduce new ideas, improve processes, adopt new technologies, or develop new services or products.: Difficulty recruiting or retraining staff to adopt new skills</t>
  </si>
  <si>
    <t>To what extent do you see the following as barriers to innovation in your organisation? By this, we mean factors that limit your organisation’s ability to introduce new ideas, improve processes, adopt new technologies, or develop new services or products.: Organisational culture that discourages experimentation or risk-taking</t>
  </si>
  <si>
    <t>To what extent do you see the following as barriers to innovation in your organisation? By this, we mean factors that limit your organisation’s ability to introduce new ideas, improve processes, adopt new technologies, or develop new services or products.: Regulatory or compliance requirements that limit flexibility</t>
  </si>
  <si>
    <t>universities, start-ups) to introduce new technologies or systems:To what extent do you see the following as barriers to innovation in your organisation? By this, we mean factors that limit your organisation’s ability to introduce new ideas, improve processes, adopt new technologies, or develop new services or products.: Difficulty collaborating with external partners (e.g.</t>
  </si>
  <si>
    <t>To what extent do you see the following as barriers to innovation in your organisation? By this, we mean factors that limit your organisation’s ability to introduce new ideas, improve processes, adopt new technologies, or develop new services or products.: Innovation not being a clear strategic priority for leadership team</t>
  </si>
  <si>
    <t>We would like to contact you again in the future to take part in short pieces of research related to the topics covered in this survey. You would be able decide at the time whether or not you want to take part. Would you consent to being re-contacted as part of this follow-up research?</t>
  </si>
  <si>
    <t>Fieldwork: 01 Apr 2026 - 13 Apr 2026</t>
  </si>
  <si>
    <t>Grid Summary: Does your organisation ordinarily offer entry-level roles for individuals that hold the following higher level qualifications?</t>
  </si>
  <si>
    <t>Higher National Certificate (HNC) or equivalent</t>
  </si>
  <si>
    <t>Higher National Diploma (HND) or equivalent</t>
  </si>
  <si>
    <t>Higher Technical Qualifications (HTQ) or equivalent</t>
  </si>
  <si>
    <t>Undergraduate degree or equivalent</t>
  </si>
  <si>
    <t>Postgraduate degree or equivalent</t>
  </si>
  <si>
    <t>Higher level apprenticeship or equivalent</t>
  </si>
  <si>
    <t>Grid Summary: 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t>
  </si>
  <si>
    <t>Executive leadership (e.g. CEO, CFO, COO or equivalent)</t>
  </si>
  <si>
    <t>Senior management (e.g. Director, Head of Department or equivalent)</t>
  </si>
  <si>
    <t>Middle management (e.g. Manager, Team Lead, Principal or equivalent)</t>
  </si>
  <si>
    <t>Interns / Apprentices / Trainees</t>
  </si>
  <si>
    <t>Grid Summary: In the past 12 months, has the total number of people employed in your organisation and immediate team (i.e.: headcount), increased, decreased, or stayed about the same?</t>
  </si>
  <si>
    <t>Within the wider organisation</t>
  </si>
  <si>
    <t>Within my immediate team</t>
  </si>
  <si>
    <t>Grid Summary: And thinking about the next 2-3 years, do you expect the total number of people employed in your organisation and immediate team (i.e.: headcount) to increase, decrease, or stay about the same?</t>
  </si>
  <si>
    <t>Grid Summary: 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t>
  </si>
  <si>
    <t>Junior / Entry-level staff (e.g., graduate roles, officers, analysts, associates or equivalent)</t>
  </si>
  <si>
    <t>Grid Summary: 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t>
  </si>
  <si>
    <t>Grid Summary: Thinking about the last 12 months, to what extent have the following factors enabled or constrained your organisation’s ability to recruit graduate staff?</t>
  </si>
  <si>
    <t>Our organisation’s available budget or funding</t>
  </si>
  <si>
    <t>Changes in demand for our services or products</t>
  </si>
  <si>
    <t>Regulatory or compliance requirements</t>
  </si>
  <si>
    <t>Availability of suitably skilled candidates</t>
  </si>
  <si>
    <t>Government policy or public funding decisions</t>
  </si>
  <si>
    <t>Grid Summary: 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t>
  </si>
  <si>
    <t>Increase in the rate of Employers’ National Insurance</t>
  </si>
  <si>
    <t>Increase in the National Living Wage</t>
  </si>
  <si>
    <t>Increase in the Minimum Living Wage</t>
  </si>
  <si>
    <t>Changes to Statutory Sick Pay (payable from the first day of illness)</t>
  </si>
  <si>
    <t>The planned reduction in the qualifying period for unfair dismissal protection</t>
  </si>
  <si>
    <t>New rights to guaranteed hours for workers on zero-hours or low-hours contracts</t>
  </si>
  <si>
    <t>The repeal of legislation restricting industrial action</t>
  </si>
  <si>
    <t>Grid Summary: Thinking specifically about the graduate applicants who have applied for, or been considered for roles in your organisation…How easy or difficult has it been to find individuals with the following skills?</t>
  </si>
  <si>
    <t>Subject-specific skills required for the role</t>
  </si>
  <si>
    <t>Data analysis or quantitative skills</t>
  </si>
  <si>
    <t>Digital or IT skills relevant to the role</t>
  </si>
  <si>
    <t>Written communication skills</t>
  </si>
  <si>
    <t>Verbal communication and presentation skills</t>
  </si>
  <si>
    <t>Critical thinking and problem-solving skills</t>
  </si>
  <si>
    <t>Teamwork and collaboration skills</t>
  </si>
  <si>
    <t>Initiative and proactivity</t>
  </si>
  <si>
    <t>Ability to take a leadership role when needed (e.g., guiding others, taking responsibility, coordinating group efforts)</t>
  </si>
  <si>
    <t>Grid Summary: In the previous question, you indicated that your organisation has engaged with universities or other higher education providers in your region. In which of the following ways has your organisation engaged with them?Please select all that apply.</t>
  </si>
  <si>
    <t>Offering work experience, placements, or internships to students</t>
  </si>
  <si>
    <t>Providing real-world projects for students to work on as part of their course</t>
  </si>
  <si>
    <t>Sharing information about skills needs or helping shape course content</t>
  </si>
  <si>
    <t>Taking part in teaching (e.g. giving guest lectures, running workshops)</t>
  </si>
  <si>
    <t>Working with university careers services (e.g. attending careers fairs, promoting roles)</t>
  </si>
  <si>
    <t>Grid Summary: To what extent would the following make your organisation more or less likely to recruit graduates?</t>
  </si>
  <si>
    <t>Education and training providers including mandatory work experience as part of courses (e.g., internships, placements, or sandwich years).</t>
  </si>
  <si>
    <t>Financial support (e.g. wage subsidies or grants) to offset the cost of hiring entry-level graduates</t>
  </si>
  <si>
    <t>Funding to support on-the-job training for new graduate hires</t>
  </si>
  <si>
    <t>Improved basic work-readiness skills among graduate applicants (e.g. punctuality, professional etiquette)</t>
  </si>
  <si>
    <t>Clearer information for graduates about career pathways in our sector</t>
  </si>
  <si>
    <t>Formal partnerships between employers and local universities to co-create student curriculums</t>
  </si>
  <si>
    <t>Pre-employment training programmes designed in collaboration with employers</t>
  </si>
  <si>
    <t>Support with screening and shortlisting suitable entry-level graduate candidates</t>
  </si>
  <si>
    <t>Local and regional initiatives to connect employers with graduate candidates in their area</t>
  </si>
  <si>
    <t>Periodic curriculum reviews to keep course content current and aligned with developments such as AI and other emerging technologies.</t>
  </si>
  <si>
    <t>Support for graduate applicants to develop and improve their interview performance skills</t>
  </si>
  <si>
    <t>Grid Summary: To what extent is your organisation able to provide the following assistance to graduates in your region, where appropriate alongside universities and other higher education providers?</t>
  </si>
  <si>
    <t>Grid Summary: To what extent do you see the following as barriers to productivity in your organisation? By this, we mean anything that slows down work, reduces output, or prevents your organisation from working at its full potential.</t>
  </si>
  <si>
    <t>Difficulty recruiting people with the right skills</t>
  </si>
  <si>
    <t>Gaps in specialist or technical expertise</t>
  </si>
  <si>
    <t>Low employee engagement or morale</t>
  </si>
  <si>
    <t>Outdated IT systems or digital infrastructure</t>
  </si>
  <si>
    <t>Inefficient administrative processes</t>
  </si>
  <si>
    <t>Slow or overly convoluted decision-making processes</t>
  </si>
  <si>
    <t>Limited capacity to invest in new technology or innovative tools</t>
  </si>
  <si>
    <t>Culture of resistance to organisational change</t>
  </si>
  <si>
    <t>Difficulty keeping staff (high employee turnover)</t>
  </si>
  <si>
    <t>Managers having too little time to support staff and the organisation’s needs</t>
  </si>
  <si>
    <t>Regulatory or compliance requirements that slow work down</t>
  </si>
  <si>
    <t>Grid Summary: To what extent do you see the following as barriers to innovation in your organisation? By this, we mean factors that limit your organisation’s ability to introduce new ideas, improve processes, adopt new technologies, or develop new services or products.</t>
  </si>
  <si>
    <t>Insufficient funding to invest in new ideas or technologies</t>
  </si>
  <si>
    <t>Pressure to prioritise short-term performance over long-term innovation</t>
  </si>
  <si>
    <t>Difficulty recruiting or retraining staff to adopt new skills</t>
  </si>
  <si>
    <t>Organisational culture that discourages experimentation or risk-taking</t>
  </si>
  <si>
    <t>Regulatory or compliance requirements that limit flexibility</t>
  </si>
  <si>
    <t>Innovation not being a clear strategic priority for leadership team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</si>
</sst>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rgb="FF000000"/>
      <name val="Calibri"/>
      <family val="2"/>
    </font>
    <font>
      <b/>
      <sz val="18"/>
      <color rgb="FF000000"/>
      <name val="Calibri"/>
      <family val="2"/>
    </font>
    <font>
      <sz val="11"/>
      <name val="Calibri"/>
      <family val="2"/>
    </font>
    <font>
      <b/>
      <sz val="11"/>
      <name val="Calibri"/>
      <family val="2"/>
    </font>
    <font>
      <b/>
      <sz val="14"/>
      <name val="Calibri"/>
      <family val="2"/>
    </font>
    <font>
      <sz val="14"/>
      <name val="Calibri"/>
      <family val="2"/>
    </font>
    <font>
      <sz val="13"/>
      <name val="Calibri"/>
      <family val="2"/>
    </font>
    <font>
      <b/>
      <i/>
      <sz val="11"/>
      <name val="Calibri"/>
      <family val="2"/>
    </font>
    <font>
      <u/>
      <sz val="11"/>
      <color rgb="FF0563C1"/>
      <name val="Calibri"/>
      <family val="2"/>
    </font>
  </fonts>
  <fills count="2">
    <fill>
      <patternFill patternType="none"/>
    </fill>
    <fill>
      <patternFill patternType="gray125"/>
    </fill>
  </fills>
  <borders count="4">
    <border>
      <left/>
      <right/>
      <top/>
      <bottom/>
      <diagonal/>
    </border>
    <border>
      <left/>
      <right/>
      <top/>
      <bottom/>
      <diagonal/>
    </border>
    <border>
      <left/>
      <right/>
      <top/>
      <bottom style="thin">
        <color rgb="FF000000"/>
      </bottom>
      <diagonal/>
    </border>
    <border>
      <left/>
      <right/>
      <top style="thin">
        <color rgb="FF000000"/>
      </top>
      <bottom/>
      <diagonal/>
    </border>
  </borders>
  <cellStyleXfs count="2">
    <xf numFmtId="0" fontId="0" fillId="0" borderId="0"/>
    <xf numFmtId="0" fontId="3" fillId="0" borderId="1">
      <alignment horizontal="center" vertical="center" wrapText="1"/>
    </xf>
  </cellStyleXfs>
  <cellXfs count="30">
    <xf numFmtId="0" fontId="0" fillId="0" borderId="0" xfId="0"/>
    <xf numFmtId="0" fontId="5" fillId="0" borderId="0" xfId="0" applyFont="1"/>
    <xf numFmtId="0" fontId="6" fillId="0" borderId="0" xfId="0" applyFont="1" applyAlignment="1">
      <alignment horizontal="left" vertical="center"/>
    </xf>
    <xf numFmtId="0" fontId="2" fillId="0" borderId="0" xfId="0" applyFont="1"/>
    <xf numFmtId="0" fontId="9" fillId="0" borderId="0" xfId="0" applyFont="1"/>
    <xf numFmtId="0" fontId="4"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9" fillId="0" borderId="0" xfId="0" applyFont="1" applyAlignment="1">
      <alignment horizontal="center" vertical="center"/>
    </xf>
    <xf numFmtId="0" fontId="3" fillId="0" borderId="0" xfId="0" applyFont="1"/>
    <xf numFmtId="1" fontId="0" fillId="0" borderId="2" xfId="0" applyNumberFormat="1" applyBorder="1" applyAlignment="1">
      <alignment horizontal="center" vertical="center"/>
    </xf>
    <xf numFmtId="0" fontId="3" fillId="0" borderId="0" xfId="0" applyFont="1" applyAlignment="1">
      <alignment horizontal="center" vertical="center" wrapText="1"/>
    </xf>
    <xf numFmtId="9" fontId="0" fillId="0" borderId="0" xfId="0" applyNumberFormat="1" applyAlignment="1">
      <alignment horizontal="center" vertical="center"/>
    </xf>
    <xf numFmtId="0" fontId="4" fillId="0" borderId="3" xfId="0" applyFont="1" applyBorder="1" applyAlignment="1">
      <alignment horizontal="center" vertical="center"/>
    </xf>
    <xf numFmtId="0" fontId="3" fillId="0" borderId="3" xfId="0" applyFont="1" applyBorder="1" applyAlignment="1">
      <alignment horizontal="center" vertical="center" wrapText="1"/>
    </xf>
    <xf numFmtId="1" fontId="0" fillId="0" borderId="3" xfId="0" applyNumberFormat="1" applyBorder="1" applyAlignment="1">
      <alignment horizontal="center" vertical="center"/>
    </xf>
    <xf numFmtId="0" fontId="0" fillId="0" borderId="0" xfId="0" applyAlignment="1">
      <alignment horizontal="right"/>
    </xf>
    <xf numFmtId="0" fontId="8" fillId="0" borderId="0" xfId="0" applyFont="1" applyAlignment="1">
      <alignment horizontal="right" vertical="top" wrapText="1"/>
    </xf>
    <xf numFmtId="0" fontId="3" fillId="0" borderId="0" xfId="0" applyFont="1" applyAlignment="1">
      <alignment horizontal="right"/>
    </xf>
    <xf numFmtId="0" fontId="4" fillId="0" borderId="0" xfId="0" applyFont="1" applyAlignment="1">
      <alignment horizontal="right"/>
    </xf>
    <xf numFmtId="0" fontId="3" fillId="0" borderId="0" xfId="0" applyFont="1" applyAlignment="1">
      <alignment horizontal="right" vertical="center" wrapText="1"/>
    </xf>
    <xf numFmtId="9" fontId="0" fillId="0" borderId="0" xfId="0" applyNumberFormat="1"/>
    <xf numFmtId="0" fontId="1" fillId="0" borderId="0" xfId="0" applyFont="1"/>
    <xf numFmtId="0" fontId="0" fillId="0" borderId="0" xfId="0"/>
    <xf numFmtId="0" fontId="4" fillId="0" borderId="3" xfId="0" applyFont="1" applyBorder="1" applyAlignment="1">
      <alignment horizontal="center" vertical="center"/>
    </xf>
    <xf numFmtId="0" fontId="4" fillId="0" borderId="0" xfId="0" applyFont="1" applyAlignment="1">
      <alignment horizontal="left" vertical="top" wrapText="1"/>
    </xf>
    <xf numFmtId="0" fontId="0" fillId="0" borderId="0" xfId="0" applyAlignment="1">
      <alignment wrapText="1"/>
    </xf>
    <xf numFmtId="0" fontId="2" fillId="0" borderId="0" xfId="0" applyFont="1" applyAlignment="1">
      <alignment horizontal="center" vertical="top" wrapText="1"/>
    </xf>
    <xf numFmtId="0" fontId="7" fillId="0" borderId="0" xfId="0" applyFont="1" applyAlignment="1">
      <alignment horizontal="left" vertical="top" wrapText="1"/>
    </xf>
    <xf numFmtId="0" fontId="1" fillId="0" borderId="0" xfId="0" applyFont="1" applyAlignment="1">
      <alignment wrapText="1"/>
    </xf>
  </cellXfs>
  <cellStyles count="2">
    <cellStyle name="Normal" xfId="0" builtinId="0"/>
    <cellStyle name="style_answers" xfId="1"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customXml" Target="../customXml/item3.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sharedStrings" Target="sharedString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calcChain" Target="calcChain.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customXml" Target="../customXml/item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17"/>
  <sheetViews>
    <sheetView showGridLines="0" workbookViewId="0"/>
  </sheetViews>
  <sheetFormatPr defaultColWidth="8.81640625" defaultRowHeight="14.5" x14ac:dyDescent="0.35"/>
  <cols>
    <col min="6" max="6" width="25" customWidth="1"/>
    <col min="11" max="11" width="40" customWidth="1"/>
  </cols>
  <sheetData>
    <row r="7" spans="6:12" ht="40" customHeight="1" x14ac:dyDescent="0.35">
      <c r="F7" s="27" t="s">
        <v>0</v>
      </c>
      <c r="G7" s="23"/>
      <c r="H7" s="23"/>
      <c r="I7" s="23"/>
      <c r="J7" s="23"/>
      <c r="K7" s="23"/>
      <c r="L7" s="23"/>
    </row>
    <row r="10" spans="6:12" ht="20" customHeight="1" x14ac:dyDescent="0.45">
      <c r="F10" s="1" t="s">
        <v>1</v>
      </c>
      <c r="K10" s="2" t="s">
        <v>2</v>
      </c>
    </row>
    <row r="11" spans="6:12" ht="20" customHeight="1" x14ac:dyDescent="0.45">
      <c r="F11" s="1" t="s">
        <v>3</v>
      </c>
      <c r="K11" s="2" t="s">
        <v>4</v>
      </c>
    </row>
    <row r="12" spans="6:12" ht="20" customHeight="1" x14ac:dyDescent="0.45">
      <c r="F12" s="1" t="s">
        <v>5</v>
      </c>
      <c r="K12" s="2" t="s">
        <v>6</v>
      </c>
    </row>
    <row r="13" spans="6:12" ht="20" customHeight="1" x14ac:dyDescent="0.45">
      <c r="F13" s="1" t="s">
        <v>7</v>
      </c>
      <c r="K13" s="2">
        <v>500</v>
      </c>
    </row>
    <row r="16" spans="6:12" ht="18.5" x14ac:dyDescent="0.45">
      <c r="F16" s="1" t="s">
        <v>8</v>
      </c>
    </row>
    <row r="17" spans="6:13" ht="50" customHeight="1" x14ac:dyDescent="0.35">
      <c r="F17" s="28" t="s">
        <v>9</v>
      </c>
      <c r="G17" s="23"/>
      <c r="H17" s="23"/>
      <c r="I17" s="23"/>
      <c r="J17" s="23"/>
      <c r="K17" s="23"/>
      <c r="L17" s="23"/>
      <c r="M17" s="23"/>
    </row>
  </sheetData>
  <mergeCells count="2">
    <mergeCell ref="F7:L7"/>
    <mergeCell ref="F17:M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36"/>
  <sheetViews>
    <sheetView showGridLines="0" topLeftCell="C64" workbookViewId="0">
      <selection activeCell="D75" sqref="D75"/>
    </sheetView>
  </sheetViews>
  <sheetFormatPr defaultColWidth="8.81640625" defaultRowHeight="14.5" x14ac:dyDescent="0.35"/>
  <cols>
    <col min="1" max="2" width="5" customWidth="1"/>
    <col min="3" max="3" width="10" customWidth="1"/>
    <col min="4" max="4" width="100" customWidth="1"/>
    <col min="5" max="5" width="20" customWidth="1"/>
    <col min="6" max="6" width="50" customWidth="1"/>
  </cols>
  <sheetData>
    <row r="2" spans="3:6" ht="40" customHeight="1" x14ac:dyDescent="0.55000000000000004">
      <c r="D2" s="3" t="s">
        <v>10</v>
      </c>
    </row>
    <row r="6" spans="3:6" x14ac:dyDescent="0.35">
      <c r="D6" s="4" t="str">
        <f>HYPERLINK("#'Full Results'!A1","Full Results")</f>
        <v>Full Results</v>
      </c>
    </row>
    <row r="8" spans="3:6" x14ac:dyDescent="0.35">
      <c r="C8" s="5" t="s">
        <v>11</v>
      </c>
      <c r="D8" s="6" t="s">
        <v>12</v>
      </c>
      <c r="E8" s="5" t="s">
        <v>13</v>
      </c>
      <c r="F8" s="6" t="s">
        <v>14</v>
      </c>
    </row>
    <row r="9" spans="3:6" x14ac:dyDescent="0.35">
      <c r="C9" s="7">
        <v>1</v>
      </c>
      <c r="D9" s="4" t="str">
        <f>HYPERLINK("#'Table 1'!A1","What best describes your professional role?")</f>
        <v>What best describes your professional role?</v>
      </c>
      <c r="E9" s="8" t="str">
        <f>HYPERLINK("#'Full Results'!A9", "9")</f>
        <v>9</v>
      </c>
      <c r="F9" s="9" t="s">
        <v>15</v>
      </c>
    </row>
    <row r="10" spans="3:6" x14ac:dyDescent="0.35">
      <c r="C10" s="7">
        <v>2</v>
      </c>
      <c r="D10" s="4" t="str">
        <f>HYPERLINK("#'Table 2'!A1","Which of the following best describes how you think of yourself?")</f>
        <v>Which of the following best describes how you think of yourself?</v>
      </c>
      <c r="E10" s="8" t="str">
        <f>HYPERLINK("#'Full Results'!A18", "18")</f>
        <v>18</v>
      </c>
      <c r="F10" s="9" t="s">
        <v>15</v>
      </c>
    </row>
    <row r="11" spans="3:6" x14ac:dyDescent="0.35">
      <c r="C11" s="7">
        <v>3</v>
      </c>
      <c r="D11" s="4" t="str">
        <f>HYPERLINK("#'Table 3'!A1","How old are you?")</f>
        <v>How old are you?</v>
      </c>
      <c r="E11" s="8" t="str">
        <f>HYPERLINK("#'Full Results'!A23", "23")</f>
        <v>23</v>
      </c>
      <c r="F11" s="9" t="s">
        <v>15</v>
      </c>
    </row>
    <row r="12" spans="3:6" x14ac:dyDescent="0.35">
      <c r="C12" s="7">
        <v>4</v>
      </c>
      <c r="D12" s="4" t="str">
        <f>HYPERLINK("#'Table 4'!A1","Grid Summary: Does your organisation ordinarily offer entry-level roles for individuals that hold the following higher level qualifications?")</f>
        <v>Grid Summary: Does your organisation ordinarily offer entry-level roles for individuals that hold the following higher level qualifications?</v>
      </c>
      <c r="E12" s="8" t="str">
        <f>HYPERLINK("#'Full Results'!A32", "32")</f>
        <v>32</v>
      </c>
      <c r="F12" s="9" t="s">
        <v>15</v>
      </c>
    </row>
    <row r="13" spans="3:6" x14ac:dyDescent="0.35">
      <c r="C13" s="7">
        <v>5</v>
      </c>
      <c r="D13" s="4" t="str">
        <f>HYPERLINK("#'Table 5'!A1","Does your organisation ordinarily offer entry-level roles for individuals that hold the following higher level qualifications?: Higher National Certificate (HNC) or equivalent")</f>
        <v>Does your organisation ordinarily offer entry-level roles for individuals that hold the following higher level qualifications?: Higher National Certificate (HNC) or equivalent</v>
      </c>
      <c r="E13" s="8" t="str">
        <f>HYPERLINK("#'Full Results'!A32", "32")</f>
        <v>32</v>
      </c>
      <c r="F13" s="9" t="s">
        <v>15</v>
      </c>
    </row>
    <row r="14" spans="3:6" x14ac:dyDescent="0.35">
      <c r="C14" s="7">
        <v>6</v>
      </c>
      <c r="D14" s="4" t="str">
        <f>HYPERLINK("#'Table 6'!A1","Does your organisation ordinarily offer entry-level roles for individuals that hold the following higher level qualifications?: Higher National Diploma (HND) or equivalent")</f>
        <v>Does your organisation ordinarily offer entry-level roles for individuals that hold the following higher level qualifications?: Higher National Diploma (HND) or equivalent</v>
      </c>
      <c r="E14" s="8" t="str">
        <f>HYPERLINK("#'Full Results'!A38", "38")</f>
        <v>38</v>
      </c>
      <c r="F14" s="9" t="s">
        <v>15</v>
      </c>
    </row>
    <row r="15" spans="3:6" x14ac:dyDescent="0.35">
      <c r="C15" s="7">
        <v>7</v>
      </c>
      <c r="D15" s="4" t="str">
        <f>HYPERLINK("#'Table 7'!A1","Does your organisation ordinarily offer entry-level roles for individuals that hold the following higher level qualifications?: Higher Technical Qualifications (HTQ) or equivalent")</f>
        <v>Does your organisation ordinarily offer entry-level roles for individuals that hold the following higher level qualifications?: Higher Technical Qualifications (HTQ) or equivalent</v>
      </c>
      <c r="E15" s="8" t="str">
        <f>HYPERLINK("#'Full Results'!A44", "44")</f>
        <v>44</v>
      </c>
      <c r="F15" s="9" t="s">
        <v>15</v>
      </c>
    </row>
    <row r="16" spans="3:6" x14ac:dyDescent="0.35">
      <c r="C16" s="7">
        <v>8</v>
      </c>
      <c r="D16" s="4" t="str">
        <f>HYPERLINK("#'Table 8'!A1","Does your organisation ordinarily offer entry-level roles for individuals that hold the following higher level qualifications?: Undergraduate degree or equivalent")</f>
        <v>Does your organisation ordinarily offer entry-level roles for individuals that hold the following higher level qualifications?: Undergraduate degree or equivalent</v>
      </c>
      <c r="E16" s="8" t="str">
        <f>HYPERLINK("#'Full Results'!A50", "50")</f>
        <v>50</v>
      </c>
      <c r="F16" s="9" t="s">
        <v>15</v>
      </c>
    </row>
    <row r="17" spans="3:6" x14ac:dyDescent="0.35">
      <c r="C17" s="7">
        <v>9</v>
      </c>
      <c r="D17" s="4" t="str">
        <f>HYPERLINK("#'Table 9'!A1","Does your organisation ordinarily offer entry-level roles for individuals that hold the following higher level qualifications?: Postgraduate degree or equivalent")</f>
        <v>Does your organisation ordinarily offer entry-level roles for individuals that hold the following higher level qualifications?: Postgraduate degree or equivalent</v>
      </c>
      <c r="E17" s="8" t="str">
        <f>HYPERLINK("#'Full Results'!A56", "56")</f>
        <v>56</v>
      </c>
      <c r="F17" s="9" t="s">
        <v>15</v>
      </c>
    </row>
    <row r="18" spans="3:6" x14ac:dyDescent="0.35">
      <c r="C18" s="7">
        <v>10</v>
      </c>
      <c r="D18" s="4" t="str">
        <f>HYPERLINK("#'Table 10'!A1","Does your organisation ordinarily offer entry-level roles for individuals that hold the following higher level qualifications?: Higher level apprenticeship or equivalent")</f>
        <v>Does your organisation ordinarily offer entry-level roles for individuals that hold the following higher level qualifications?: Higher level apprenticeship or equivalent</v>
      </c>
      <c r="E18" s="8" t="str">
        <f>HYPERLINK("#'Full Results'!A62", "62")</f>
        <v>62</v>
      </c>
      <c r="F18" s="9" t="s">
        <v>15</v>
      </c>
    </row>
    <row r="19" spans="3:6" x14ac:dyDescent="0.35">
      <c r="C19" s="7">
        <v>11</v>
      </c>
      <c r="D19" s="4" t="str">
        <f>HYPERLINK("#'Table 11'!A1",_xlfn._LONGTEXT("Grid Summary: 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f>
        <v>Grid Summary: 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v>
      </c>
      <c r="E19" s="8" t="str">
        <f>HYPERLINK("#'Full Results'!A68", "68")</f>
        <v>68</v>
      </c>
      <c r="F19" s="9" t="s">
        <v>16</v>
      </c>
    </row>
    <row r="20" spans="3:6" x14ac:dyDescent="0.35">
      <c r="C20" s="7">
        <v>12</v>
      </c>
      <c r="D20" s="4" t="str">
        <f>HYPERLINK("#'Table 12'!A1",_xlfn._LONGTEXT("Thinking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 Executive leadership (e.g. CEO, CFO, COO or equivalent)"))</f>
        <v>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 Executive leadership (e.g. CEO, CFO, COO or equivalent)</v>
      </c>
      <c r="E20" s="8" t="str">
        <f>HYPERLINK("#'Full Results'!A68", "68")</f>
        <v>68</v>
      </c>
      <c r="F20" s="9" t="s">
        <v>16</v>
      </c>
    </row>
    <row r="21" spans="3:6" x14ac:dyDescent="0.35">
      <c r="C21" s="7">
        <v>13</v>
      </c>
      <c r="D21" s="4" t="str">
        <f>HYPERLINK("#'Table 13'!A1",_xlfn._LONGTEXT("Thinking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 Senior management (e.g. Director, Head of Department or equivalent)"))</f>
        <v>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 Senior management (e.g. Director, Head of Department or equivalent)</v>
      </c>
      <c r="E21" s="8" t="str">
        <f>HYPERLINK("#'Full Results'!A72", "72")</f>
        <v>72</v>
      </c>
      <c r="F21" s="9" t="s">
        <v>16</v>
      </c>
    </row>
    <row r="22" spans="3:6" x14ac:dyDescent="0.35">
      <c r="C22" s="7">
        <v>14</v>
      </c>
      <c r="D22" s="4" t="str">
        <f>HYPERLINK("#'Table 14'!A1",_xlfn._LONGTEXT("Thinking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 Middle management (e.g. Manager, Team Lead, Principal or equivalent)"))</f>
        <v>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 Middle management (e.g. Manager, Team Lead, Principal or equivalent)</v>
      </c>
      <c r="E22" s="8" t="str">
        <f>HYPERLINK("#'Full Results'!A76", "76")</f>
        <v>76</v>
      </c>
      <c r="F22" s="9" t="s">
        <v>16</v>
      </c>
    </row>
    <row r="23" spans="3:6" x14ac:dyDescent="0.35">
      <c r="C23" s="7">
        <v>15</v>
      </c>
      <c r="D23" s="4" t="str">
        <f>HYPERLINK("#'Table 15'!A1",_xlfn._LONGTEXT("officers, analysts, associates or equivalent):Thinking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 Junior / Entry-level staff (e.g."))</f>
        <v>officers, analysts, associates or equivalent):Thinking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 Junior / Entry-level staff (e.g.</v>
      </c>
      <c r="E23" s="8" t="str">
        <f>HYPERLINK("#'Full Results'!A80", "80")</f>
        <v>80</v>
      </c>
      <c r="F23" s="9" t="s">
        <v>16</v>
      </c>
    </row>
    <row r="24" spans="3:6" x14ac:dyDescent="0.35">
      <c r="C24" s="7">
        <v>16</v>
      </c>
      <c r="D24" s="4" t="str">
        <f>HYPERLINK("#'Table 16'!A1",_xlfn._LONGTEXT("Thinking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 Interns / Apprentices / Trainees"))</f>
        <v>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 Interns / Apprentices / Trainees</v>
      </c>
      <c r="E24" s="8" t="str">
        <f>HYPERLINK("#'Full Results'!A84", "84")</f>
        <v>84</v>
      </c>
      <c r="F24" s="9" t="s">
        <v>16</v>
      </c>
    </row>
    <row r="25" spans="3:6" x14ac:dyDescent="0.35">
      <c r="C25" s="7">
        <v>17</v>
      </c>
      <c r="D25" s="4" t="str">
        <f>HYPERLINK("#'Table 17'!A1",_xlfn._LONGTEXT("Thinking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 Other"))</f>
        <v>Thinking about the roles and responsibilities within your organisation, approximately what proportion of your total staff falls into each of the following categories? Please provide your best estimate and ensure that your answers add up to 100%. If your organisation’s workforce composition is not known to you at all, please select 100% for “Other”.: Other</v>
      </c>
      <c r="E25" s="8" t="str">
        <f>HYPERLINK("#'Full Results'!A88", "88")</f>
        <v>88</v>
      </c>
      <c r="F25" s="9" t="s">
        <v>16</v>
      </c>
    </row>
    <row r="26" spans="3:6" x14ac:dyDescent="0.35">
      <c r="C26" s="7">
        <v>18</v>
      </c>
      <c r="D26" s="4" t="str">
        <f>HYPERLINK("#'Table 18'!A1",_xlfn._LONGTEXT("Thinking about your organisation’s recent performance, how do you expect its growth prospects to look over the next 2–3 years? By growth prospects, we are particularly referring to the potential to expand operations, take on more projects or clients, incr","ease funding or revenue, or broaden services."))</f>
        <v>Thinking about your organisation’s recent performance, how do you expect its growth prospects to look over the next 2–3 years? By growth prospects, we are particularly referring to the potential to expand operations, take on more projects or clients, increase funding or revenue, or broaden services.</v>
      </c>
      <c r="E26" s="8" t="str">
        <f>HYPERLINK("#'Full Results'!A92", "92")</f>
        <v>92</v>
      </c>
      <c r="F26" s="9" t="s">
        <v>15</v>
      </c>
    </row>
    <row r="27" spans="3:6" x14ac:dyDescent="0.35">
      <c r="C27" s="7">
        <v>19</v>
      </c>
      <c r="D27" s="4" t="str">
        <f>HYPERLINK("#'Table 19'!A1","Grid Summary: In the past 12 months, has the total number of people employed in your organisation and immediate team (i.e.: headcount), increased, decreased, or stayed about the same?")</f>
        <v>Grid Summary: In the past 12 months, has the total number of people employed in your organisation and immediate team (i.e.: headcount), increased, decreased, or stayed about the same?</v>
      </c>
      <c r="E27" s="8" t="str">
        <f>HYPERLINK("#'Full Results'!A101", "101")</f>
        <v>101</v>
      </c>
      <c r="F27" s="9" t="s">
        <v>15</v>
      </c>
    </row>
    <row r="28" spans="3:6" x14ac:dyDescent="0.35">
      <c r="C28" s="7">
        <v>20</v>
      </c>
      <c r="D28" s="4" t="str">
        <f>HYPERLINK("#'Table 20'!A1","In the past 12 months, has the total number of people employed in your organisation and immediate team (i.e.: headcount), increased, decreased, or stayed about the same?: Within the wider organisation")</f>
        <v>In the past 12 months, has the total number of people employed in your organisation and immediate team (i.e.: headcount), increased, decreased, or stayed about the same?: Within the wider organisation</v>
      </c>
      <c r="E28" s="8" t="str">
        <f>HYPERLINK("#'Full Results'!A101", "101")</f>
        <v>101</v>
      </c>
      <c r="F28" s="9" t="s">
        <v>15</v>
      </c>
    </row>
    <row r="29" spans="3:6" x14ac:dyDescent="0.35">
      <c r="C29" s="7">
        <v>21</v>
      </c>
      <c r="D29" s="4" t="str">
        <f>HYPERLINK("#'Table 21'!A1","In the past 12 months, has the total number of people employed in your organisation and immediate team (i.e.: headcount), increased, decreased, or stayed about the same?: Within my immediate team")</f>
        <v>In the past 12 months, has the total number of people employed in your organisation and immediate team (i.e.: headcount), increased, decreased, or stayed about the same?: Within my immediate team</v>
      </c>
      <c r="E29" s="8" t="str">
        <f>HYPERLINK("#'Full Results'!A110", "110")</f>
        <v>110</v>
      </c>
      <c r="F29" s="9" t="s">
        <v>15</v>
      </c>
    </row>
    <row r="30" spans="3:6" x14ac:dyDescent="0.35">
      <c r="C30" s="7">
        <v>22</v>
      </c>
      <c r="D30" s="4" t="str">
        <f>HYPERLINK("#'Table 22'!A1","Grid Summary: And thinking about the next 2-3 years, do you expect the total number of people employed in your organisation and immediate team (i.e.: headcount) to increase, decrease, or stay about the same?")</f>
        <v>Grid Summary: And thinking about the next 2-3 years, do you expect the total number of people employed in your organisation and immediate team (i.e.: headcount) to increase, decrease, or stay about the same?</v>
      </c>
      <c r="E30" s="8" t="str">
        <f>HYPERLINK("#'Full Results'!A119", "119")</f>
        <v>119</v>
      </c>
      <c r="F30" s="9" t="s">
        <v>15</v>
      </c>
    </row>
    <row r="31" spans="3:6" x14ac:dyDescent="0.35">
      <c r="C31" s="7">
        <v>23</v>
      </c>
      <c r="D31" s="4" t="str">
        <f>HYPERLINK("#'Table 23'!A1","And thinking about the next 2-3 years, do you expect the total number of people employed in your organisation and immediate team (i.e.: headcount) to increase, decrease, or stay about the same?: Within the wider organisation")</f>
        <v>And thinking about the next 2-3 years, do you expect the total number of people employed in your organisation and immediate team (i.e.: headcount) to increase, decrease, or stay about the same?: Within the wider organisation</v>
      </c>
      <c r="E31" s="8" t="str">
        <f>HYPERLINK("#'Full Results'!A119", "119")</f>
        <v>119</v>
      </c>
      <c r="F31" s="9" t="s">
        <v>15</v>
      </c>
    </row>
    <row r="32" spans="3:6" x14ac:dyDescent="0.35">
      <c r="C32" s="7">
        <v>24</v>
      </c>
      <c r="D32" s="4" t="str">
        <f>HYPERLINK("#'Table 24'!A1","And thinking about the next 2-3 years, do you expect the total number of people employed in your organisation and immediate team (i.e.: headcount) to increase, decrease, or stay about the same?: Within my immediate team")</f>
        <v>And thinking about the next 2-3 years, do you expect the total number of people employed in your organisation and immediate team (i.e.: headcount) to increase, decrease, or stay about the same?: Within my immediate team</v>
      </c>
      <c r="E32" s="8" t="str">
        <f>HYPERLINK("#'Full Results'!A128", "128")</f>
        <v>128</v>
      </c>
      <c r="F32" s="9" t="s">
        <v>15</v>
      </c>
    </row>
    <row r="33" spans="3:6" x14ac:dyDescent="0.35">
      <c r="C33" s="7">
        <v>25</v>
      </c>
      <c r="D33" s="4" t="str">
        <f>HYPERLINK("#'Table 25'!A1",_xlfn._LONGTEXT("Grid Summary: 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f>
        <v>Grid Summary: 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v>
      </c>
      <c r="E33" s="8" t="str">
        <f>HYPERLINK("#'Full Results'!A137", "137")</f>
        <v>137</v>
      </c>
      <c r="F33" s="9" t="s">
        <v>16</v>
      </c>
    </row>
    <row r="34" spans="3:6" x14ac:dyDescent="0.35">
      <c r="C34" s="7">
        <v>26</v>
      </c>
      <c r="D34" s="4" t="str">
        <f>HYPERLINK("#'Table 26'!A1",_xlfn._LONGTEXT("You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 Executive leadership (e.g. CEO, CFO, COO or equivalent)"))</f>
        <v>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 Executive leadership (e.g. CEO, CFO, COO or equivalent)</v>
      </c>
      <c r="E34" s="8" t="str">
        <f>HYPERLINK("#'Full Results'!A137", "137")</f>
        <v>137</v>
      </c>
      <c r="F34" s="9" t="s">
        <v>16</v>
      </c>
    </row>
    <row r="35" spans="3:6" x14ac:dyDescent="0.35">
      <c r="C35" s="7">
        <v>27</v>
      </c>
      <c r="D35" s="4" t="str">
        <f>HYPERLINK("#'Table 27'!A1",_xlfn._LONGTEXT("You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 Senior management (e.g. Director, Head of Department or equivalent)"))</f>
        <v>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 Senior management (e.g. Director, Head of Department or equivalent)</v>
      </c>
      <c r="E35" s="8" t="str">
        <f>HYPERLINK("#'Full Results'!A142", "142")</f>
        <v>142</v>
      </c>
      <c r="F35" s="9" t="s">
        <v>16</v>
      </c>
    </row>
    <row r="36" spans="3:6" x14ac:dyDescent="0.35">
      <c r="C36" s="7">
        <v>28</v>
      </c>
      <c r="D36" s="4" t="str">
        <f>HYPERLINK("#'Table 28'!A1",_xlfn._LONGTEXT("You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 Middle management (e.g. Manager, Team Lead, Principal or equivalent)"))</f>
        <v>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 Middle management (e.g. Manager, Team Lead, Principal or equivalent)</v>
      </c>
      <c r="E36" s="8" t="str">
        <f>HYPERLINK("#'Full Results'!A147", "147")</f>
        <v>147</v>
      </c>
      <c r="F36" s="9" t="s">
        <v>16</v>
      </c>
    </row>
    <row r="37" spans="3:6" x14ac:dyDescent="0.35">
      <c r="C37" s="7">
        <v>29</v>
      </c>
      <c r="D37" s="4" t="str">
        <f>HYPERLINK("#'Table 29'!A1",_xlfn._LONGTEXT("You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 Junior / Entry-level staff (e.g., graduate roles, officers, analysts, associates or equivalent)"))</f>
        <v>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 Junior / Entry-level staff (e.g., graduate roles, officers, analysts, associates or equivalent)</v>
      </c>
      <c r="E37" s="8" t="str">
        <f>HYPERLINK("#'Full Results'!A152", "152")</f>
        <v>152</v>
      </c>
      <c r="F37" s="9" t="s">
        <v>16</v>
      </c>
    </row>
    <row r="38" spans="3:6" x14ac:dyDescent="0.35">
      <c r="C38" s="7">
        <v>30</v>
      </c>
      <c r="D38" s="4" t="str">
        <f>HYPERLINK("#'Table 30'!A1",_xlfn._LONGTEXT("You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 Interns / Apprentices / Trainees"))</f>
        <v>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 Interns / Apprentices / Trainees</v>
      </c>
      <c r="E38" s="8" t="str">
        <f>HYPERLINK("#'Full Results'!A157", "157")</f>
        <v>157</v>
      </c>
      <c r="F38" s="9" t="s">
        <v>16</v>
      </c>
    </row>
    <row r="39" spans="3:6" x14ac:dyDescent="0.35">
      <c r="C39" s="7">
        <v>31</v>
      </c>
      <c r="D39" s="4" t="str">
        <f>HYPERLINK("#'Table 31'!A1",_xlfn._LONGTEXT("You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 Other"))</f>
        <v>You mentioned that your organisation currently has open roles it is trying to fill. Which of the following role types have consistently been the most difficult for you to recruit successfully? By “successful recruitment,” we mean a role that remains filled after the employee has completed their probationary period.: Other</v>
      </c>
      <c r="E39" s="8" t="str">
        <f>HYPERLINK("#'Full Results'!A162", "162")</f>
        <v>162</v>
      </c>
      <c r="F39" s="9" t="s">
        <v>16</v>
      </c>
    </row>
    <row r="40" spans="3:6" x14ac:dyDescent="0.35">
      <c r="C40" s="7">
        <v>32</v>
      </c>
      <c r="D40" s="4" t="str">
        <f>HYPERLINK("#'Table 32'!A1",_xlfn._LONGTEXT("Grid Summary: 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f>
        <v>Grid Summary: 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v>
      </c>
      <c r="E40" s="8" t="str">
        <f>HYPERLINK("#'Full Results'!A167", "167")</f>
        <v>167</v>
      </c>
      <c r="F40" s="9" t="s">
        <v>16</v>
      </c>
    </row>
    <row r="41" spans="3:6" x14ac:dyDescent="0.35">
      <c r="C41" s="7">
        <v>33</v>
      </c>
      <c r="D41" s="4" t="str">
        <f>HYPERLINK("#'Table 33'!A1",_xlfn._LONGTEXT("Thinking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Executive leadership (e.g. CEO, CFO, COO or equivalent)"))</f>
        <v>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Executive leadership (e.g. CEO, CFO, COO or equivalent)</v>
      </c>
      <c r="E41" s="8" t="str">
        <f>HYPERLINK("#'Full Results'!A167", "167")</f>
        <v>167</v>
      </c>
      <c r="F41" s="9" t="s">
        <v>16</v>
      </c>
    </row>
    <row r="42" spans="3:6" x14ac:dyDescent="0.35">
      <c r="C42" s="7">
        <v>34</v>
      </c>
      <c r="D42" s="4" t="str">
        <f>HYPERLINK("#'Table 34'!A1",_xlfn._LONGTEXT("Thinking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Senior management (e.g. Director, Head of Department or equivalent)"))</f>
        <v>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Senior management (e.g. Director, Head of Department or equivalent)</v>
      </c>
      <c r="E42" s="8" t="str">
        <f>HYPERLINK("#'Full Results'!A171", "171")</f>
        <v>171</v>
      </c>
      <c r="F42" s="9" t="s">
        <v>16</v>
      </c>
    </row>
    <row r="43" spans="3:6" x14ac:dyDescent="0.35">
      <c r="C43" s="7">
        <v>35</v>
      </c>
      <c r="D43" s="4" t="str">
        <f>HYPERLINK("#'Table 35'!A1",_xlfn._LONGTEXT("Thinking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Middle management (e.g. Manager, Team Lead, Principal or equivalent)"))</f>
        <v>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Middle management (e.g. Manager, Team Lead, Principal or equivalent)</v>
      </c>
      <c r="E43" s="8" t="str">
        <f>HYPERLINK("#'Full Results'!A175", "175")</f>
        <v>175</v>
      </c>
      <c r="F43" s="9" t="s">
        <v>16</v>
      </c>
    </row>
    <row r="44" spans="3:6" x14ac:dyDescent="0.35">
      <c r="C44" s="7">
        <v>36</v>
      </c>
      <c r="D44" s="4" t="str">
        <f>HYPERLINK("#'Table 36'!A1",_xlfn._LONGTEXT("Thinking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Junior / Entry-level staff (e.g., graduate roles, officers, analysts, associates or equivalent)"))</f>
        <v>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Junior / Entry-level staff (e.g., graduate roles, officers, analysts, associates or equivalent)</v>
      </c>
      <c r="E44" s="8" t="str">
        <f>HYPERLINK("#'Full Results'!A179", "179")</f>
        <v>179</v>
      </c>
      <c r="F44" s="9" t="s">
        <v>16</v>
      </c>
    </row>
    <row r="45" spans="3:6" x14ac:dyDescent="0.35">
      <c r="C45" s="7">
        <v>37</v>
      </c>
      <c r="D45" s="4" t="str">
        <f>HYPERLINK("#'Table 37'!A1",_xlfn._LONGTEXT("Thinking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Interns / Apprentices / Trainees"))</f>
        <v>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Interns / Apprentices / Trainees</v>
      </c>
      <c r="E45" s="8" t="str">
        <f>HYPERLINK("#'Full Results'!A183", "183")</f>
        <v>183</v>
      </c>
      <c r="F45" s="9" t="s">
        <v>16</v>
      </c>
    </row>
    <row r="46" spans="3:6" x14ac:dyDescent="0.35">
      <c r="C46" s="7">
        <v>38</v>
      </c>
      <c r="D46" s="4" t="str">
        <f>HYPERLINK("#'Table 38'!A1",_xlfn._LONGTEXT("Thinking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Other"))</f>
        <v>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Other</v>
      </c>
      <c r="E46" s="8" t="str">
        <f>HYPERLINK("#'Full Results'!A187", "187")</f>
        <v>187</v>
      </c>
      <c r="F46" s="9" t="s">
        <v>16</v>
      </c>
    </row>
    <row r="47" spans="3:6" x14ac:dyDescent="0.35">
      <c r="C47" s="7">
        <v>39</v>
      </c>
      <c r="D47" s="4" t="str">
        <f>HYPERLINK("#'Table 39'!A1",_xlfn._LONGTEXT("Thinking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Don't know"))</f>
        <v>Thinking of all the open roles your organisation is currently trying to fill, approximately what proportion fall into each of the following categories?Please provide your best estimate and ensure that your answers add up to 100%. If you have no knowledge of the breakdown of vacancies in your organisation, please select 100% for “Other”.: Don't know</v>
      </c>
      <c r="E47" s="8" t="str">
        <f>HYPERLINK("#'Full Results'!A191", "191")</f>
        <v>191</v>
      </c>
      <c r="F47" s="9" t="s">
        <v>16</v>
      </c>
    </row>
    <row r="48" spans="3:6" x14ac:dyDescent="0.35">
      <c r="C48" s="7">
        <v>40</v>
      </c>
      <c r="D48" s="4" t="str">
        <f>HYPERLINK("#'Table 40'!A1","Grid Summary: Thinking about the last 12 months, to what extent have the following factors enabled or constrained your organisation’s ability to recruit graduate staff?")</f>
        <v>Grid Summary: Thinking about the last 12 months, to what extent have the following factors enabled or constrained your organisation’s ability to recruit graduate staff?</v>
      </c>
      <c r="E48" s="8" t="str">
        <f>HYPERLINK("#'Full Results'!A195", "195")</f>
        <v>195</v>
      </c>
      <c r="F48" s="9" t="s">
        <v>15</v>
      </c>
    </row>
    <row r="49" spans="3:6" x14ac:dyDescent="0.35">
      <c r="C49" s="7">
        <v>41</v>
      </c>
      <c r="D49" s="4" t="str">
        <f>HYPERLINK("#'Table 41'!A1","Thinking about the last 12 months, to what extent have the following factors enabled or constrained your organisation’s ability to recruit graduate staff?: Our organisation’s available budget or funding")</f>
        <v>Thinking about the last 12 months, to what extent have the following factors enabled or constrained your organisation’s ability to recruit graduate staff?: Our organisation’s available budget or funding</v>
      </c>
      <c r="E49" s="8" t="str">
        <f>HYPERLINK("#'Full Results'!A195", "195")</f>
        <v>195</v>
      </c>
      <c r="F49" s="9" t="s">
        <v>15</v>
      </c>
    </row>
    <row r="50" spans="3:6" x14ac:dyDescent="0.35">
      <c r="C50" s="7">
        <v>42</v>
      </c>
      <c r="D50" s="4" t="str">
        <f>HYPERLINK("#'Table 42'!A1","Thinking about the last 12 months, to what extent have the following factors enabled or constrained your organisation’s ability to recruit graduate staff?: Changes in demand for our services or products")</f>
        <v>Thinking about the last 12 months, to what extent have the following factors enabled or constrained your organisation’s ability to recruit graduate staff?: Changes in demand for our services or products</v>
      </c>
      <c r="E50" s="8" t="str">
        <f>HYPERLINK("#'Full Results'!A204", "204")</f>
        <v>204</v>
      </c>
      <c r="F50" s="9" t="s">
        <v>15</v>
      </c>
    </row>
    <row r="51" spans="3:6" x14ac:dyDescent="0.35">
      <c r="C51" s="7">
        <v>43</v>
      </c>
      <c r="D51" s="4" t="str">
        <f>HYPERLINK("#'Table 43'!A1","automation made possible through AI):Thinking about the last 12 months, to what extent have the following factors enabled or constrained your organisation’s ability to recruit graduate staff?: The pace and uncertainty of technological change (e.g.")</f>
        <v>automation made possible through AI):Thinking about the last 12 months, to what extent have the following factors enabled or constrained your organisation’s ability to recruit graduate staff?: The pace and uncertainty of technological change (e.g.</v>
      </c>
      <c r="E51" s="8" t="str">
        <f>HYPERLINK("#'Full Results'!A213", "213")</f>
        <v>213</v>
      </c>
      <c r="F51" s="9" t="s">
        <v>15</v>
      </c>
    </row>
    <row r="52" spans="3:6" x14ac:dyDescent="0.35">
      <c r="C52" s="7">
        <v>44</v>
      </c>
      <c r="D52" s="4" t="str">
        <f>HYPERLINK("#'Table 44'!A1","Thinking about the last 12 months, to what extent have the following factors enabled or constrained your organisation’s ability to recruit graduate staff?: Regulatory or compliance requirements")</f>
        <v>Thinking about the last 12 months, to what extent have the following factors enabled or constrained your organisation’s ability to recruit graduate staff?: Regulatory or compliance requirements</v>
      </c>
      <c r="E52" s="8" t="str">
        <f>HYPERLINK("#'Full Results'!A222", "222")</f>
        <v>222</v>
      </c>
      <c r="F52" s="9" t="s">
        <v>15</v>
      </c>
    </row>
    <row r="53" spans="3:6" x14ac:dyDescent="0.35">
      <c r="C53" s="7">
        <v>45</v>
      </c>
      <c r="D53" s="4" t="str">
        <f>HYPERLINK("#'Table 45'!A1","Thinking about the last 12 months, to what extent have the following factors enabled or constrained your organisation’s ability to recruit graduate staff?: Availability of suitably skilled candidates")</f>
        <v>Thinking about the last 12 months, to what extent have the following factors enabled or constrained your organisation’s ability to recruit graduate staff?: Availability of suitably skilled candidates</v>
      </c>
      <c r="E53" s="8" t="str">
        <f>HYPERLINK("#'Full Results'!A231", "231")</f>
        <v>231</v>
      </c>
      <c r="F53" s="9" t="s">
        <v>15</v>
      </c>
    </row>
    <row r="54" spans="3:6" x14ac:dyDescent="0.35">
      <c r="C54" s="7">
        <v>46</v>
      </c>
      <c r="D54" s="4" t="str">
        <f>HYPERLINK("#'Table 46'!A1","access to credit, borrowing costs etc.):Thinking about the last 12 months, to what extent have the following factors enabled or constrained your organisation’s ability to recruit graduate staff?: Wider economic conditions in the UK (e.g.")</f>
        <v>access to credit, borrowing costs etc.):Thinking about the last 12 months, to what extent have the following factors enabled or constrained your organisation’s ability to recruit graduate staff?: Wider economic conditions in the UK (e.g.</v>
      </c>
      <c r="E54" s="8" t="str">
        <f>HYPERLINK("#'Full Results'!A240", "240")</f>
        <v>240</v>
      </c>
      <c r="F54" s="9" t="s">
        <v>15</v>
      </c>
    </row>
    <row r="55" spans="3:6" x14ac:dyDescent="0.35">
      <c r="C55" s="7">
        <v>47</v>
      </c>
      <c r="D55" s="4" t="str">
        <f>HYPERLINK("#'Table 47'!A1","Thinking about the last 12 months, to what extent have the following factors enabled or constrained your organisation’s ability to recruit graduate staff?: Government policy or public funding decisions")</f>
        <v>Thinking about the last 12 months, to what extent have the following factors enabled or constrained your organisation’s ability to recruit graduate staff?: Government policy or public funding decisions</v>
      </c>
      <c r="E55" s="8" t="str">
        <f>HYPERLINK("#'Full Results'!A249", "249")</f>
        <v>249</v>
      </c>
      <c r="F55" s="9" t="s">
        <v>15</v>
      </c>
    </row>
    <row r="56" spans="3:6" x14ac:dyDescent="0.35">
      <c r="C56" s="7">
        <v>48</v>
      </c>
      <c r="D56" s="4" t="str">
        <f>HYPERLINK("#'Table 48'!A1","growth plans, restructuring etc.):Thinking about the last 12 months, to what extent have the following factors enabled or constrained your organisation’s ability to recruit graduate staff?: My organisation’s internal strategy (e.g.")</f>
        <v>growth plans, restructuring etc.):Thinking about the last 12 months, to what extent have the following factors enabled or constrained your organisation’s ability to recruit graduate staff?: My organisation’s internal strategy (e.g.</v>
      </c>
      <c r="E56" s="8" t="str">
        <f>HYPERLINK("#'Full Results'!A258", "258")</f>
        <v>258</v>
      </c>
      <c r="F56" s="9" t="s">
        <v>15</v>
      </c>
    </row>
    <row r="57" spans="3:6" x14ac:dyDescent="0.35">
      <c r="C57" s="7">
        <v>49</v>
      </c>
      <c r="D57" s="4" t="str">
        <f>HYPERLINK("#'Table 49'!A1",_xlfn._LONGTEXT("Grid Summary: 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f>
        <v>Grid Summary: 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v>
      </c>
      <c r="E57" s="8" t="str">
        <f>HYPERLINK("#'Full Results'!A267", "267")</f>
        <v>267</v>
      </c>
      <c r="F57" s="9" t="s">
        <v>16</v>
      </c>
    </row>
    <row r="58" spans="3:6" x14ac:dyDescent="0.35">
      <c r="C58" s="7">
        <v>50</v>
      </c>
      <c r="D58" s="4" t="str">
        <f>HYPERLINK("#'Table 50'!A1",_xlfn._LONGTEXT("In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Increase in the rate of Employers’ National Insurance"))</f>
        <v>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Increase in the rate of Employers’ National Insurance</v>
      </c>
      <c r="E58" s="8" t="str">
        <f>HYPERLINK("#'Full Results'!A267", "267")</f>
        <v>267</v>
      </c>
      <c r="F58" s="9" t="s">
        <v>16</v>
      </c>
    </row>
    <row r="59" spans="3:6" x14ac:dyDescent="0.35">
      <c r="C59" s="7">
        <v>51</v>
      </c>
      <c r="D59" s="4" t="str">
        <f>HYPERLINK("#'Table 51'!A1",_xlfn._LONGTEXT("In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Increase in the National Living Wage"))</f>
        <v>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Increase in the National Living Wage</v>
      </c>
      <c r="E59" s="8" t="str">
        <f>HYPERLINK("#'Full Results'!A276", "276")</f>
        <v>276</v>
      </c>
      <c r="F59" s="9" t="s">
        <v>16</v>
      </c>
    </row>
    <row r="60" spans="3:6" x14ac:dyDescent="0.35">
      <c r="C60" s="7">
        <v>52</v>
      </c>
      <c r="D60" s="4" t="str">
        <f>HYPERLINK("#'Table 52'!A1",_xlfn._LONGTEXT("In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Increase in the Minimum Living Wage"))</f>
        <v>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Increase in the Minimum Living Wage</v>
      </c>
      <c r="E60" s="8" t="str">
        <f>HYPERLINK("#'Full Results'!A285", "285")</f>
        <v>285</v>
      </c>
      <c r="F60" s="9" t="s">
        <v>16</v>
      </c>
    </row>
    <row r="61" spans="3:6" x14ac:dyDescent="0.35">
      <c r="C61" s="7">
        <v>53</v>
      </c>
      <c r="D61" s="4" t="str">
        <f>HYPERLINK("#'Table 53'!A1",_xlfn._LONGTEXT("In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Changes to Statutory Sick Pay (payable from the first day of illness)"))</f>
        <v>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Changes to Statutory Sick Pay (payable from the first day of illness)</v>
      </c>
      <c r="E61" s="8" t="str">
        <f>HYPERLINK("#'Full Results'!A294", "294")</f>
        <v>294</v>
      </c>
      <c r="F61" s="9" t="s">
        <v>16</v>
      </c>
    </row>
    <row r="62" spans="3:6" x14ac:dyDescent="0.35">
      <c r="C62" s="7">
        <v>54</v>
      </c>
      <c r="D62" s="4" t="str">
        <f>HYPERLINK("#'Table 54'!A1",_xlfn._LONGTEXT("In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The planned reduction in the qualifying period for unfair dismissal protection"))</f>
        <v>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The planned reduction in the qualifying period for unfair dismissal protection</v>
      </c>
      <c r="E62" s="8" t="str">
        <f>HYPERLINK("#'Full Results'!A303", "303")</f>
        <v>303</v>
      </c>
      <c r="F62" s="9" t="s">
        <v>16</v>
      </c>
    </row>
    <row r="63" spans="3:6" x14ac:dyDescent="0.35">
      <c r="C63" s="7">
        <v>55</v>
      </c>
      <c r="D63" s="4" t="str">
        <f>HYPERLINK("#'Table 55'!A1",_xlfn._LONGTEXT("In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New rights to guaranteed hours for workers on zero-hours or low-hours contracts"))</f>
        <v>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New rights to guaranteed hours for workers on zero-hours or low-hours contracts</v>
      </c>
      <c r="E63" s="8" t="str">
        <f>HYPERLINK("#'Full Results'!A312", "312")</f>
        <v>312</v>
      </c>
      <c r="F63" s="9" t="s">
        <v>16</v>
      </c>
    </row>
    <row r="64" spans="3:6" x14ac:dyDescent="0.35">
      <c r="C64" s="7">
        <v>56</v>
      </c>
      <c r="D64" s="4" t="str">
        <f>HYPERLINK("#'Table 56'!A1",_xlfn._LONGTEXT("In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The repeal of legislation restricting industrial action"))</f>
        <v>In your previous answer, you indicated that government policy and/or public funding decisions have constrained your organisation’s recruitment of graduates. To what extent have the following government policy changes increased or decreased the risk of employing graduates in your organisation?: The repeal of legislation restricting industrial action</v>
      </c>
      <c r="E64" s="8" t="str">
        <f>HYPERLINK("#'Full Results'!A321", "321")</f>
        <v>321</v>
      </c>
      <c r="F64" s="9" t="s">
        <v>16</v>
      </c>
    </row>
    <row r="65" spans="3:6" x14ac:dyDescent="0.35">
      <c r="C65" s="7">
        <v>57</v>
      </c>
      <c r="D65" s="4" t="str">
        <f>HYPERLINK("#'Table 57'!A1","Grid Summary: Thinking specifically about the graduate applicants who have applied for, or been considered for roles in your organisation…How easy or difficult has it been to find individuals with the following skills?")</f>
        <v>Grid Summary: Thinking specifically about the graduate applicants who have applied for, or been considered for roles in your organisation…How easy or difficult has it been to find individuals with the following skills?</v>
      </c>
      <c r="E65" s="8" t="str">
        <f>HYPERLINK("#'Full Results'!A330", "330")</f>
        <v>330</v>
      </c>
      <c r="F65" s="9" t="s">
        <v>15</v>
      </c>
    </row>
    <row r="66" spans="3:6" x14ac:dyDescent="0.35">
      <c r="C66" s="7">
        <v>58</v>
      </c>
      <c r="D66" s="4" t="str">
        <f>HYPERLINK("#'Table 58'!A1","Thinking specifically about the graduate applicants who have applied for, or been considered for roles in your organisation…How easy or difficult has it been to find individuals with the following skills?: Subject-specific skills required for the role")</f>
        <v>Thinking specifically about the graduate applicants who have applied for, or been considered for roles in your organisation…How easy or difficult has it been to find individuals with the following skills?: Subject-specific skills required for the role</v>
      </c>
      <c r="E66" s="8" t="str">
        <f>HYPERLINK("#'Full Results'!A330", "330")</f>
        <v>330</v>
      </c>
      <c r="F66" s="9" t="s">
        <v>15</v>
      </c>
    </row>
    <row r="67" spans="3:6" x14ac:dyDescent="0.35">
      <c r="C67" s="7">
        <v>59</v>
      </c>
      <c r="D67" s="4" t="str">
        <f>HYPERLINK("#'Table 59'!A1","Thinking specifically about the graduate applicants who have applied for, or been considered for roles in your organisation…How easy or difficult has it been to find individuals with the following skills?: Data analysis or quantitative skills")</f>
        <v>Thinking specifically about the graduate applicants who have applied for, or been considered for roles in your organisation…How easy or difficult has it been to find individuals with the following skills?: Data analysis or quantitative skills</v>
      </c>
      <c r="E67" s="8" t="str">
        <f>HYPERLINK("#'Full Results'!A339", "339")</f>
        <v>339</v>
      </c>
      <c r="F67" s="9" t="s">
        <v>15</v>
      </c>
    </row>
    <row r="68" spans="3:6" x14ac:dyDescent="0.35">
      <c r="C68" s="7">
        <v>60</v>
      </c>
      <c r="D68" s="4" t="str">
        <f>HYPERLINK("#'Table 60'!A1","Thinking specifically about the graduate applicants who have applied for, or been considered for roles in your organisation…How easy or difficult has it been to find individuals with the following skills?: Digital or IT skills relevant to the role")</f>
        <v>Thinking specifically about the graduate applicants who have applied for, or been considered for roles in your organisation…How easy or difficult has it been to find individuals with the following skills?: Digital or IT skills relevant to the role</v>
      </c>
      <c r="E68" s="8" t="str">
        <f>HYPERLINK("#'Full Results'!A348", "348")</f>
        <v>348</v>
      </c>
      <c r="F68" s="9" t="s">
        <v>15</v>
      </c>
    </row>
    <row r="69" spans="3:6" x14ac:dyDescent="0.35">
      <c r="C69" s="7">
        <v>61</v>
      </c>
      <c r="D69" s="4" t="str">
        <f>HYPERLINK("#'Table 61'!A1","Thinking specifically about the graduate applicants who have applied for, or been considered for roles in your organisation…How easy or difficult has it been to find individuals with the following skills?: Written communication skills")</f>
        <v>Thinking specifically about the graduate applicants who have applied for, or been considered for roles in your organisation…How easy or difficult has it been to find individuals with the following skills?: Written communication skills</v>
      </c>
      <c r="E69" s="8" t="str">
        <f>HYPERLINK("#'Full Results'!A357", "357")</f>
        <v>357</v>
      </c>
      <c r="F69" s="9" t="s">
        <v>15</v>
      </c>
    </row>
    <row r="70" spans="3:6" x14ac:dyDescent="0.35">
      <c r="C70" s="7">
        <v>62</v>
      </c>
      <c r="D70" s="4" t="str">
        <f>HYPERLINK("#'Table 62'!A1","Thinking specifically about the graduate applicants who have applied for, or been considered for roles in your organisation…How easy or difficult has it been to find individuals with the following skills?: Verbal communication and presentation skills")</f>
        <v>Thinking specifically about the graduate applicants who have applied for, or been considered for roles in your organisation…How easy or difficult has it been to find individuals with the following skills?: Verbal communication and presentation skills</v>
      </c>
      <c r="E70" s="8" t="str">
        <f>HYPERLINK("#'Full Results'!A366", "366")</f>
        <v>366</v>
      </c>
      <c r="F70" s="9" t="s">
        <v>15</v>
      </c>
    </row>
    <row r="71" spans="3:6" x14ac:dyDescent="0.35">
      <c r="C71" s="7">
        <v>63</v>
      </c>
      <c r="D71" s="4" t="str">
        <f>HYPERLINK("#'Table 63'!A1","Thinking specifically about the graduate applicants who have applied for, or been considered for roles in your organisation…How easy or difficult has it been to find individuals with the following skills?: Critical thinking and problem-solving skills")</f>
        <v>Thinking specifically about the graduate applicants who have applied for, or been considered for roles in your organisation…How easy or difficult has it been to find individuals with the following skills?: Critical thinking and problem-solving skills</v>
      </c>
      <c r="E71" s="8" t="str">
        <f>HYPERLINK("#'Full Results'!A375", "375")</f>
        <v>375</v>
      </c>
      <c r="F71" s="9" t="s">
        <v>15</v>
      </c>
    </row>
    <row r="72" spans="3:6" x14ac:dyDescent="0.35">
      <c r="C72" s="7">
        <v>64</v>
      </c>
      <c r="D72" s="4" t="str">
        <f>HYPERLINK("#'Table 64'!A1","Thinking specifically about the graduate applicants who have applied for, or been considered for roles in your organisation…How easy or difficult has it been to find individuals with the following skills?: Teamwork and collaboration skills")</f>
        <v>Thinking specifically about the graduate applicants who have applied for, or been considered for roles in your organisation…How easy or difficult has it been to find individuals with the following skills?: Teamwork and collaboration skills</v>
      </c>
      <c r="E72" s="8" t="str">
        <f>HYPERLINK("#'Full Results'!A384", "384")</f>
        <v>384</v>
      </c>
      <c r="F72" s="9" t="s">
        <v>15</v>
      </c>
    </row>
    <row r="73" spans="3:6" x14ac:dyDescent="0.35">
      <c r="C73" s="7">
        <v>65</v>
      </c>
      <c r="D73" s="4" t="str">
        <f>HYPERLINK("#'Table 65'!A1","Thinking specifically about the graduate applicants who have applied for, or been considered for roles in your organisation…How easy or difficult has it been to find individuals with the following skills?: Initiative and proactivity")</f>
        <v>Thinking specifically about the graduate applicants who have applied for, or been considered for roles in your organisation…How easy or difficult has it been to find individuals with the following skills?: Initiative and proactivity</v>
      </c>
      <c r="E73" s="8" t="str">
        <f>HYPERLINK("#'Full Results'!A393", "393")</f>
        <v>393</v>
      </c>
      <c r="F73" s="9" t="s">
        <v>15</v>
      </c>
    </row>
    <row r="74" spans="3:6" x14ac:dyDescent="0.35">
      <c r="C74" s="7">
        <v>66</v>
      </c>
      <c r="D74" s="4" t="str">
        <f>HYPERLINK("#'Table 66'!A1",_xlfn._LONGTEXT("building professional connections, participating in industry events):Thinking specifically about the graduate applicants who have applied for, or been considered for roles in your organisation…How easy or difficult has it been to find individuals with the"," following skills?: Networking and relationship-building skills (e.g."))</f>
        <v>building professional connections, participating in industry events):Thinking specifically about the graduate applicants who have applied for, or been considered for roles in your organisation…How easy or difficult has it been to find individuals with the following skills?: Networking and relationship-building skills (e.g.</v>
      </c>
      <c r="E74" s="8" t="str">
        <f>HYPERLINK("#'Full Results'!A402", "402")</f>
        <v>402</v>
      </c>
      <c r="F74" s="9" t="s">
        <v>15</v>
      </c>
    </row>
    <row r="75" spans="3:6" x14ac:dyDescent="0.35">
      <c r="C75" s="7">
        <v>67</v>
      </c>
      <c r="D75" s="4" t="str">
        <f>HYPERLINK("#'Table 67'!A1",_xlfn._LONGTEXT("punctuality, meeting deadlines):Thinking specifically about the graduate applicants who have applied for, or been considered for roles in your organisation…How easy or difficult has it been to find individuals with the following skills?: Organisation and ","time-management skills (e.g."))</f>
        <v>punctuality, meeting deadlines):Thinking specifically about the graduate applicants who have applied for, or been considered for roles in your organisation…How easy or difficult has it been to find individuals with the following skills?: Organisation and time-management skills (e.g.</v>
      </c>
      <c r="E75" s="8" t="str">
        <f>HYPERLINK("#'Full Results'!A411", "411")</f>
        <v>411</v>
      </c>
      <c r="F75" s="9" t="s">
        <v>15</v>
      </c>
    </row>
    <row r="76" spans="3:6" x14ac:dyDescent="0.35">
      <c r="C76" s="7">
        <v>68</v>
      </c>
      <c r="D76" s="4" t="str">
        <f>HYPERLINK("#'Table 68'!A1",_xlfn._LONGTEXT("dress-code, professional communication style):Thinking specifically about the graduate applicants who have applied for, or been considered for roles in your organisation…How easy or difficult has it been to find individuals with the following skills?: Abi","lity to adapt to workplace norms (e.g."))</f>
        <v>dress-code, professional communication style):Thinking specifically about the graduate applicants who have applied for, or been considered for roles in your organisation…How easy or difficult has it been to find individuals with the following skills?: Ability to adapt to workplace norms (e.g.</v>
      </c>
      <c r="E76" s="8" t="str">
        <f>HYPERLINK("#'Full Results'!A420", "420")</f>
        <v>420</v>
      </c>
      <c r="F76" s="9" t="s">
        <v>15</v>
      </c>
    </row>
    <row r="77" spans="3:6" x14ac:dyDescent="0.35">
      <c r="C77" s="7">
        <v>69</v>
      </c>
      <c r="D77" s="4" t="str">
        <f>HYPERLINK("#'Table 69'!A1",_xlfn._LONGTEXT("Thinking specifically about the graduate applicants who have applied for, or been considered for roles in your organisation…How easy or difficult has it been to find individuals with the following skills?: Ability to take a leadership role when needed (e.","g., guiding others, taking responsibility, coordinating group efforts)"))</f>
        <v>Thinking specifically about the graduate applicants who have applied for, or been considered for roles in your organisation…How easy or difficult has it been to find individuals with the following skills?: Ability to take a leadership role when needed (e.g., guiding others, taking responsibility, coordinating group efforts)</v>
      </c>
      <c r="E77" s="8" t="str">
        <f>HYPERLINK("#'Full Results'!A429", "429")</f>
        <v>429</v>
      </c>
      <c r="F77" s="9" t="s">
        <v>15</v>
      </c>
    </row>
    <row r="78" spans="3:6" x14ac:dyDescent="0.35">
      <c r="C78" s="7">
        <v>70</v>
      </c>
      <c r="D78" s="4" t="str">
        <f>HYPERLINK("#'Table 70'!A1","Thinking specifically about graduates recruited into your organisation, which of the following best reflects your view about their current skills overall?")</f>
        <v>Thinking specifically about graduates recruited into your organisation, which of the following best reflects your view about their current skills overall?</v>
      </c>
      <c r="E78" s="8" t="str">
        <f>HYPERLINK("#'Full Results'!A438", "438")</f>
        <v>438</v>
      </c>
      <c r="F78" s="9" t="s">
        <v>15</v>
      </c>
    </row>
    <row r="79" spans="3:6" x14ac:dyDescent="0.35">
      <c r="C79" s="7">
        <v>71</v>
      </c>
      <c r="D79" s="4" t="str">
        <f>HYPERLINK("#'Table 71'!A1","How would you describe your organisation’s relationship with local universities and other higher education providers in the region where you operate?")</f>
        <v>How would you describe your organisation’s relationship with local universities and other higher education providers in the region where you operate?</v>
      </c>
      <c r="E79" s="8" t="str">
        <f>HYPERLINK("#'Full Results'!A445", "445")</f>
        <v>445</v>
      </c>
      <c r="F79" s="9" t="s">
        <v>16</v>
      </c>
    </row>
    <row r="80" spans="3:6" x14ac:dyDescent="0.35">
      <c r="C80" s="7">
        <v>72</v>
      </c>
      <c r="D80" s="4" t="str">
        <f>HYPERLINK("#'Table 72'!A1",_xlfn._LONGTEXT("Grid Summary: In the previous question, you indicated that your organisation has engaged with universities or other higher education providers in your region. In which of the following ways has your organisation engaged with them?Please select all that ap","ply."))</f>
        <v>Grid Summary: In the previous question, you indicated that your organisation has engaged with universities or other higher education providers in your region. In which of the following ways has your organisation engaged with them?Please select all that apply.</v>
      </c>
      <c r="E80" s="8" t="str">
        <f>HYPERLINK("#'Full Results'!A452", "452")</f>
        <v>452</v>
      </c>
      <c r="F80" s="9" t="s">
        <v>16</v>
      </c>
    </row>
    <row r="81" spans="3:6" x14ac:dyDescent="0.35">
      <c r="C81" s="7">
        <v>73</v>
      </c>
      <c r="D81" s="4" t="str">
        <f>HYPERLINK("#'Table 73'!A1",_xlfn._LONGTEXT("In the previous question, you indicated that your organisation has engaged with universities or other higher education providers in your region. In which of the following ways has your organisation engaged with them?Please select all that apply.: Offering"," work experience, placements, or internships to students"))</f>
        <v>In the previous question, you indicated that your organisation has engaged with universities or other higher education providers in your region. In which of the following ways has your organisation engaged with them?Please select all that apply.: Offering work experience, placements, or internships to students</v>
      </c>
      <c r="E81" s="8" t="str">
        <f>HYPERLINK("#'Full Results'!A452", "452")</f>
        <v>452</v>
      </c>
      <c r="F81" s="9" t="s">
        <v>16</v>
      </c>
    </row>
    <row r="82" spans="3:6" x14ac:dyDescent="0.35">
      <c r="C82" s="7">
        <v>74</v>
      </c>
      <c r="D82" s="4" t="str">
        <f>HYPERLINK("#'Table 74'!A1",_xlfn._LONGTEXT("In the previous question, you indicated that your organisation has engaged with universities or other higher education providers in your region. In which of the following ways has your organisation engaged with them?Please select all that apply.: Providin","g real-world projects for students to work on as part of their course"))</f>
        <v>In the previous question, you indicated that your organisation has engaged with universities or other higher education providers in your region. In which of the following ways has your organisation engaged with them?Please select all that apply.: Providing real-world projects for students to work on as part of their course</v>
      </c>
      <c r="E82" s="8" t="str">
        <f>HYPERLINK("#'Full Results'!A457", "457")</f>
        <v>457</v>
      </c>
      <c r="F82" s="9" t="s">
        <v>16</v>
      </c>
    </row>
    <row r="83" spans="3:6" x14ac:dyDescent="0.35">
      <c r="C83" s="7">
        <v>75</v>
      </c>
      <c r="D83" s="4" t="str">
        <f>HYPERLINK("#'Table 75'!A1",_xlfn._LONGTEXT("In the previous question, you indicated that your organisation has engaged with universities or other higher education providers in your region. In which of the following ways has your organisation engaged with them?Please select all that apply.: Sharing ","information about skills needs or helping shape course content"))</f>
        <v>In the previous question, you indicated that your organisation has engaged with universities or other higher education providers in your region. In which of the following ways has your organisation engaged with them?Please select all that apply.: Sharing information about skills needs or helping shape course content</v>
      </c>
      <c r="E83" s="8" t="str">
        <f>HYPERLINK("#'Full Results'!A462", "462")</f>
        <v>462</v>
      </c>
      <c r="F83" s="9" t="s">
        <v>16</v>
      </c>
    </row>
    <row r="84" spans="3:6" x14ac:dyDescent="0.35">
      <c r="C84" s="7">
        <v>76</v>
      </c>
      <c r="D84" s="4" t="str">
        <f>HYPERLINK("#'Table 76'!A1",_xlfn._LONGTEXT("In the previous question, you indicated that your organisation has engaged with universities or other higher education providers in your region. In which of the following ways has your organisation engaged with them?Please select all that apply.: Taking p","art in teaching (e.g. giving guest lectures, running workshops)"))</f>
        <v>In the previous question, you indicated that your organisation has engaged with universities or other higher education providers in your region. In which of the following ways has your organisation engaged with them?Please select all that apply.: Taking part in teaching (e.g. giving guest lectures, running workshops)</v>
      </c>
      <c r="E84" s="8" t="str">
        <f>HYPERLINK("#'Full Results'!A467", "467")</f>
        <v>467</v>
      </c>
      <c r="F84" s="9" t="s">
        <v>16</v>
      </c>
    </row>
    <row r="85" spans="3:6" x14ac:dyDescent="0.35">
      <c r="C85" s="7">
        <v>77</v>
      </c>
      <c r="D85" s="4" t="str">
        <f>HYPERLINK("#'Table 77'!A1",_xlfn._LONGTEXT("In the previous question, you indicated that your organisation has engaged with universities or other higher education providers in your region. In which of the following ways has your organisation engaged with them?Please select all that apply.: Working ","with university careers services (e.g. attending careers fairs, promoting roles)"))</f>
        <v>In the previous question, you indicated that your organisation has engaged with universities or other higher education providers in your region. In which of the following ways has your organisation engaged with them?Please select all that apply.: Working with university careers services (e.g. attending careers fairs, promoting roles)</v>
      </c>
      <c r="E85" s="8" t="str">
        <f>HYPERLINK("#'Full Results'!A472", "472")</f>
        <v>472</v>
      </c>
      <c r="F85" s="9" t="s">
        <v>16</v>
      </c>
    </row>
    <row r="86" spans="3:6" x14ac:dyDescent="0.35">
      <c r="C86" s="7">
        <v>78</v>
      </c>
      <c r="D86" s="4" t="str">
        <f>HYPERLINK("#'Table 78'!A1","In the previous question, you indicated that your organisation has engaged with universities or other higher education providers in your region. In which of the following ways has your organisation engaged with them?Please select all that apply.: Other")</f>
        <v>In the previous question, you indicated that your organisation has engaged with universities or other higher education providers in your region. In which of the following ways has your organisation engaged with them?Please select all that apply.: Other</v>
      </c>
      <c r="E86" s="8" t="str">
        <f>HYPERLINK("#'Full Results'!A477", "477")</f>
        <v>477</v>
      </c>
      <c r="F86" s="9" t="s">
        <v>16</v>
      </c>
    </row>
    <row r="87" spans="3:6" x14ac:dyDescent="0.35">
      <c r="C87" s="7">
        <v>79</v>
      </c>
      <c r="D87" s="4" t="str">
        <f>HYPERLINK("#'Table 79'!A1",_xlfn._LONGTEXT("In the previous question, you indicated that your organisation has engaged with universities or other higher education providers in your region. In which of the following ways has your organisation engaged with them?Please select all that apply.: Don't kn","ow"))</f>
        <v>In the previous question, you indicated that your organisation has engaged with universities or other higher education providers in your region. In which of the following ways has your organisation engaged with them?Please select all that apply.: Don't know</v>
      </c>
      <c r="E87" s="8" t="str">
        <f>HYPERLINK("#'Full Results'!A482", "482")</f>
        <v>482</v>
      </c>
      <c r="F87" s="9" t="s">
        <v>16</v>
      </c>
    </row>
    <row r="88" spans="3:6" x14ac:dyDescent="0.35">
      <c r="C88" s="7">
        <v>80</v>
      </c>
      <c r="D88" s="4" t="str">
        <f>HYPERLINK("#'Table 80'!A1","Thinking about the future skills needs of the wider UK economy, which of the following best reflects your view?")</f>
        <v>Thinking about the future skills needs of the wider UK economy, which of the following best reflects your view?</v>
      </c>
      <c r="E88" s="8" t="str">
        <f>HYPERLINK("#'Full Results'!A487", "487")</f>
        <v>487</v>
      </c>
      <c r="F88" s="9" t="s">
        <v>15</v>
      </c>
    </row>
    <row r="89" spans="3:6" x14ac:dyDescent="0.35">
      <c r="C89" s="7">
        <v>81</v>
      </c>
      <c r="D89" s="4" t="str">
        <f>HYPERLINK("#'Table 81'!A1","Grid Summary: To what extent would the following make your organisation more or less likely to recruit graduates?")</f>
        <v>Grid Summary: To what extent would the following make your organisation more or less likely to recruit graduates?</v>
      </c>
      <c r="E89" s="8" t="str">
        <f>HYPERLINK("#'Full Results'!A494", "494")</f>
        <v>494</v>
      </c>
      <c r="F89" s="9" t="s">
        <v>15</v>
      </c>
    </row>
    <row r="90" spans="3:6" x14ac:dyDescent="0.35">
      <c r="C90" s="7">
        <v>82</v>
      </c>
      <c r="D90" s="4" t="str">
        <f>HYPERLINK("#'Table 82'!A1","To what extent would the following make your organisation more or less likely to recruit graduates?: Education and training providers including mandatory work experience as part of courses (e.g., internships, placements, or sandwich years).")</f>
        <v>To what extent would the following make your organisation more or less likely to recruit graduates?: Education and training providers including mandatory work experience as part of courses (e.g., internships, placements, or sandwich years).</v>
      </c>
      <c r="E90" s="8" t="str">
        <f>HYPERLINK("#'Full Results'!A494", "494")</f>
        <v>494</v>
      </c>
      <c r="F90" s="9" t="s">
        <v>15</v>
      </c>
    </row>
    <row r="91" spans="3:6" x14ac:dyDescent="0.35">
      <c r="C91" s="7">
        <v>83</v>
      </c>
      <c r="D91" s="4" t="str">
        <f>HYPERLINK("#'Table 83'!A1","To what extent would the following make your organisation more or less likely to recruit graduates?: Financial support (e.g. wage subsidies or grants) to offset the cost of hiring entry-level graduates")</f>
        <v>To what extent would the following make your organisation more or less likely to recruit graduates?: Financial support (e.g. wage subsidies or grants) to offset the cost of hiring entry-level graduates</v>
      </c>
      <c r="E91" s="8" t="str">
        <f>HYPERLINK("#'Full Results'!A503", "503")</f>
        <v>503</v>
      </c>
      <c r="F91" s="9" t="s">
        <v>15</v>
      </c>
    </row>
    <row r="92" spans="3:6" x14ac:dyDescent="0.35">
      <c r="C92" s="7">
        <v>84</v>
      </c>
      <c r="D92" s="4" t="str">
        <f>HYPERLINK("#'Table 84'!A1","fewer interview stages, simplified application forms):To what extent would the following make your organisation more or less likely to recruit graduates?: Simplified administrative requirements for recruiting graduates (e.g.")</f>
        <v>fewer interview stages, simplified application forms):To what extent would the following make your organisation more or less likely to recruit graduates?: Simplified administrative requirements for recruiting graduates (e.g.</v>
      </c>
      <c r="E92" s="8" t="str">
        <f>HYPERLINK("#'Full Results'!A512", "512")</f>
        <v>512</v>
      </c>
      <c r="F92" s="9" t="s">
        <v>15</v>
      </c>
    </row>
    <row r="93" spans="3:6" x14ac:dyDescent="0.35">
      <c r="C93" s="7">
        <v>85</v>
      </c>
      <c r="D93" s="4" t="str">
        <f>HYPERLINK("#'Table 85'!A1","To what extent would the following make your organisation more or less likely to recruit graduates?: Funding to support on-the-job training for new graduate hires")</f>
        <v>To what extent would the following make your organisation more or less likely to recruit graduates?: Funding to support on-the-job training for new graduate hires</v>
      </c>
      <c r="E93" s="8" t="str">
        <f>HYPERLINK("#'Full Results'!A521", "521")</f>
        <v>521</v>
      </c>
      <c r="F93" s="9" t="s">
        <v>15</v>
      </c>
    </row>
    <row r="94" spans="3:6" x14ac:dyDescent="0.35">
      <c r="C94" s="7">
        <v>86</v>
      </c>
      <c r="D94" s="4" t="str">
        <f>HYPERLINK("#'Table 86'!A1","To what extent would the following make your organisation more or less likely to recruit graduates?: Improved basic work-readiness skills among graduate applicants (e.g. punctuality, professional etiquette)")</f>
        <v>To what extent would the following make your organisation more or less likely to recruit graduates?: Improved basic work-readiness skills among graduate applicants (e.g. punctuality, professional etiquette)</v>
      </c>
      <c r="E94" s="8" t="str">
        <f>HYPERLINK("#'Full Results'!A530", "530")</f>
        <v>530</v>
      </c>
      <c r="F94" s="9" t="s">
        <v>15</v>
      </c>
    </row>
    <row r="95" spans="3:6" x14ac:dyDescent="0.35">
      <c r="C95" s="7">
        <v>87</v>
      </c>
      <c r="D95" s="4" t="str">
        <f>HYPERLINK("#'Table 87'!A1","To what extent would the following make your organisation more or less likely to recruit graduates?: Clearer information for graduates about career pathways in our sector")</f>
        <v>To what extent would the following make your organisation more or less likely to recruit graduates?: Clearer information for graduates about career pathways in our sector</v>
      </c>
      <c r="E95" s="8" t="str">
        <f>HYPERLINK("#'Full Results'!A539", "539")</f>
        <v>539</v>
      </c>
      <c r="F95" s="9" t="s">
        <v>15</v>
      </c>
    </row>
    <row r="96" spans="3:6" x14ac:dyDescent="0.35">
      <c r="C96" s="7">
        <v>88</v>
      </c>
      <c r="D96" s="4" t="str">
        <f>HYPERLINK("#'Table 88'!A1","To what extent would the following make your organisation more or less likely to recruit graduates?: Formal partnerships between employers and local universities to co-create student curriculums")</f>
        <v>To what extent would the following make your organisation more or less likely to recruit graduates?: Formal partnerships between employers and local universities to co-create student curriculums</v>
      </c>
      <c r="E96" s="8" t="str">
        <f>HYPERLINK("#'Full Results'!A548", "548")</f>
        <v>548</v>
      </c>
      <c r="F96" s="9" t="s">
        <v>15</v>
      </c>
    </row>
    <row r="97" spans="3:6" x14ac:dyDescent="0.35">
      <c r="C97" s="7">
        <v>89</v>
      </c>
      <c r="D97" s="4" t="str">
        <f>HYPERLINK("#'Table 89'!A1","To what extent would the following make your organisation more or less likely to recruit graduates?: Pre-employment training programmes designed in collaboration with employers")</f>
        <v>To what extent would the following make your organisation more or less likely to recruit graduates?: Pre-employment training programmes designed in collaboration with employers</v>
      </c>
      <c r="E97" s="8" t="str">
        <f>HYPERLINK("#'Full Results'!A557", "557")</f>
        <v>557</v>
      </c>
      <c r="F97" s="9" t="s">
        <v>15</v>
      </c>
    </row>
    <row r="98" spans="3:6" x14ac:dyDescent="0.35">
      <c r="C98" s="7">
        <v>90</v>
      </c>
      <c r="D98" s="4" t="str">
        <f>HYPERLINK("#'Table 90'!A1","To what extent would the following make your organisation more or less likely to recruit graduates?: Support with screening and shortlisting suitable entry-level graduate candidates")</f>
        <v>To what extent would the following make your organisation more or less likely to recruit graduates?: Support with screening and shortlisting suitable entry-level graduate candidates</v>
      </c>
      <c r="E98" s="8" t="str">
        <f>HYPERLINK("#'Full Results'!A566", "566")</f>
        <v>566</v>
      </c>
      <c r="F98" s="9" t="s">
        <v>15</v>
      </c>
    </row>
    <row r="99" spans="3:6" x14ac:dyDescent="0.35">
      <c r="C99" s="7">
        <v>91</v>
      </c>
      <c r="D99" s="4" t="str">
        <f>HYPERLINK("#'Table 91'!A1","To what extent would the following make your organisation more or less likely to recruit graduates?: Local and regional initiatives to connect employers with graduate candidates in their area")</f>
        <v>To what extent would the following make your organisation more or less likely to recruit graduates?: Local and regional initiatives to connect employers with graduate candidates in their area</v>
      </c>
      <c r="E99" s="8" t="str">
        <f>HYPERLINK("#'Full Results'!A575", "575")</f>
        <v>575</v>
      </c>
      <c r="F99" s="9" t="s">
        <v>15</v>
      </c>
    </row>
    <row r="100" spans="3:6" x14ac:dyDescent="0.35">
      <c r="C100" s="7">
        <v>92</v>
      </c>
      <c r="D100" s="4" t="str">
        <f>HYPERLINK("#'Table 92'!A1","To what extent would the following make your organisation more or less likely to recruit graduates?: Periodic curriculum reviews to keep course content current and aligned with developments such as AI and other emerging technologies.")</f>
        <v>To what extent would the following make your organisation more or less likely to recruit graduates?: Periodic curriculum reviews to keep course content current and aligned with developments such as AI and other emerging technologies.</v>
      </c>
      <c r="E100" s="8" t="str">
        <f>HYPERLINK("#'Full Results'!A584", "584")</f>
        <v>584</v>
      </c>
      <c r="F100" s="9" t="s">
        <v>15</v>
      </c>
    </row>
    <row r="101" spans="3:6" x14ac:dyDescent="0.35">
      <c r="C101" s="7">
        <v>93</v>
      </c>
      <c r="D101" s="4" t="str">
        <f>HYPERLINK("#'Table 93'!A1","To what extent would the following make your organisation more or less likely to recruit graduates?: Support for graduate applicants to develop and improve their interview performance skills")</f>
        <v>To what extent would the following make your organisation more or less likely to recruit graduates?: Support for graduate applicants to develop and improve their interview performance skills</v>
      </c>
      <c r="E101" s="8" t="str">
        <f>HYPERLINK("#'Full Results'!A593", "593")</f>
        <v>593</v>
      </c>
      <c r="F101" s="9" t="s">
        <v>15</v>
      </c>
    </row>
    <row r="102" spans="3:6" x14ac:dyDescent="0.35">
      <c r="C102" s="7">
        <v>94</v>
      </c>
      <c r="D102" s="4" t="str">
        <f>HYPERLINK("#'Table 94'!A1","Grid Summary: To what extent is your organisation able to provide the following assistance to graduates in your region, where appropriate alongside universities and other higher education providers?")</f>
        <v>Grid Summary: To what extent is your organisation able to provide the following assistance to graduates in your region, where appropriate alongside universities and other higher education providers?</v>
      </c>
      <c r="E102" s="8" t="str">
        <f>HYPERLINK("#'Full Results'!A602", "602")</f>
        <v>602</v>
      </c>
      <c r="F102" s="9" t="s">
        <v>16</v>
      </c>
    </row>
    <row r="103" spans="3:6" x14ac:dyDescent="0.35">
      <c r="C103" s="7">
        <v>95</v>
      </c>
      <c r="D103" s="4" t="str">
        <f>HYPERLINK("#'Table 95'!A1",_xlfn._LONGTEXT("To what extent is your organisation able to provide the following assistance to graduates in your region, where appropriate alongside universities and other higher education providers?: Education and training providers including mandatory work experience ","as part of courses (e.g., internships, placements, or sandwich years)."))</f>
        <v>To what extent is your organisation able to provide the following assistance to graduates in your region, where appropriate alongside universities and other higher education providers?: Education and training providers including mandatory work experience as part of courses (e.g., internships, placements, or sandwich years).</v>
      </c>
      <c r="E103" s="8" t="str">
        <f>HYPERLINK("#'Full Results'!A602", "602")</f>
        <v>602</v>
      </c>
      <c r="F103" s="9" t="s">
        <v>16</v>
      </c>
    </row>
    <row r="104" spans="3:6" x14ac:dyDescent="0.35">
      <c r="C104" s="7">
        <v>96</v>
      </c>
      <c r="D104" s="4" t="str">
        <f>HYPERLINK("#'Table 96'!A1",_xlfn._LONGTEXT("To what extent is your organisation able to provide the following assistance to graduates in your region, where appropriate alongside universities and other higher education providers?: Financial support (e.g. wage subsidies or grants) to offset the cost ","of hiring entry-level graduates"))</f>
        <v>To what extent is your organisation able to provide the following assistance to graduates in your region, where appropriate alongside universities and other higher education providers?: Financial support (e.g. wage subsidies or grants) to offset the cost of hiring entry-level graduates</v>
      </c>
      <c r="E104" s="8" t="str">
        <f>HYPERLINK("#'Full Results'!A611", "611")</f>
        <v>611</v>
      </c>
      <c r="F104" s="9" t="s">
        <v>16</v>
      </c>
    </row>
    <row r="105" spans="3:6" x14ac:dyDescent="0.35">
      <c r="C105" s="7">
        <v>97</v>
      </c>
      <c r="D105" s="4" t="str">
        <f>HYPERLINK("#'Table 97'!A1",_xlfn._LONGTEXT("fewer interview stages, simplified application forms):To what extent is your organisation able to provide the following assistance to graduates in your region, where appropriate alongside universities and other higher education providers?: Simplified admi","nistrative requirements for recruiting graduates (e.g."))</f>
        <v>fewer interview stages, simplified application forms):To what extent is your organisation able to provide the following assistance to graduates in your region, where appropriate alongside universities and other higher education providers?: Simplified administrative requirements for recruiting graduates (e.g.</v>
      </c>
      <c r="E105" s="8" t="str">
        <f>HYPERLINK("#'Full Results'!A620", "620")</f>
        <v>620</v>
      </c>
      <c r="F105" s="9" t="s">
        <v>16</v>
      </c>
    </row>
    <row r="106" spans="3:6" x14ac:dyDescent="0.35">
      <c r="C106" s="7">
        <v>98</v>
      </c>
      <c r="D106" s="4" t="str">
        <f>HYPERLINK("#'Table 98'!A1","To what extent is your organisation able to provide the following assistance to graduates in your region, where appropriate alongside universities and other higher education providers?: Funding to support on-the-job training for new graduate hires")</f>
        <v>To what extent is your organisation able to provide the following assistance to graduates in your region, where appropriate alongside universities and other higher education providers?: Funding to support on-the-job training for new graduate hires</v>
      </c>
      <c r="E106" s="8" t="str">
        <f>HYPERLINK("#'Full Results'!A628", "628")</f>
        <v>628</v>
      </c>
      <c r="F106" s="9" t="s">
        <v>16</v>
      </c>
    </row>
    <row r="107" spans="3:6" x14ac:dyDescent="0.35">
      <c r="C107" s="7">
        <v>99</v>
      </c>
      <c r="D107" s="4" t="str">
        <f>HYPERLINK("#'Table 99'!A1",_xlfn._LONGTEXT("To what extent is your organisation able to provide the following assistance to graduates in your region, where appropriate alongside universities and other higher education providers?: Improved basic work-readiness skills among graduate applicants (e.g. ","punctuality, professional etiquette)"))</f>
        <v>To what extent is your organisation able to provide the following assistance to graduates in your region, where appropriate alongside universities and other higher education providers?: Improved basic work-readiness skills among graduate applicants (e.g. punctuality, professional etiquette)</v>
      </c>
      <c r="E107" s="8" t="str">
        <f>HYPERLINK("#'Full Results'!A637", "637")</f>
        <v>637</v>
      </c>
      <c r="F107" s="9" t="s">
        <v>16</v>
      </c>
    </row>
    <row r="108" spans="3:6" x14ac:dyDescent="0.35">
      <c r="C108" s="7">
        <v>100</v>
      </c>
      <c r="D108" s="4" t="str">
        <f>HYPERLINK("#'Table 100'!A1","To what extent is your organisation able to provide the following assistance to graduates in your region, where appropriate alongside universities and other higher education providers?: Clearer information for graduates about career pathways in our sector")</f>
        <v>To what extent is your organisation able to provide the following assistance to graduates in your region, where appropriate alongside universities and other higher education providers?: Clearer information for graduates about career pathways in our sector</v>
      </c>
      <c r="E108" s="8" t="str">
        <f>HYPERLINK("#'Full Results'!A646", "646")</f>
        <v>646</v>
      </c>
      <c r="F108" s="9" t="s">
        <v>16</v>
      </c>
    </row>
    <row r="109" spans="3:6" x14ac:dyDescent="0.35">
      <c r="C109" s="7">
        <v>101</v>
      </c>
      <c r="D109" s="4" t="str">
        <f>HYPERLINK("#'Table 101'!A1",_xlfn._LONGTEXT("To what extent is your organisation able to provide the following assistance to graduates in your region, where appropriate alongside universities and other higher education providers?: Formal partnerships between employers and local universities to co-cr","eate student curriculums"))</f>
        <v>To what extent is your organisation able to provide the following assistance to graduates in your region, where appropriate alongside universities and other higher education providers?: Formal partnerships between employers and local universities to co-create student curriculums</v>
      </c>
      <c r="E109" s="8" t="str">
        <f>HYPERLINK("#'Full Results'!A655", "655")</f>
        <v>655</v>
      </c>
      <c r="F109" s="9" t="s">
        <v>16</v>
      </c>
    </row>
    <row r="110" spans="3:6" x14ac:dyDescent="0.35">
      <c r="C110" s="7">
        <v>102</v>
      </c>
      <c r="D110" s="4" t="str">
        <f>HYPERLINK("#'Table 102'!A1",_xlfn._LONGTEXT("To what extent is your organisation able to provide the following assistance to graduates in your region, where appropriate alongside universities and other higher education providers?: Pre-employment training programmes designed in collaboration with emp","loyers"))</f>
        <v>To what extent is your organisation able to provide the following assistance to graduates in your region, where appropriate alongside universities and other higher education providers?: Pre-employment training programmes designed in collaboration with employers</v>
      </c>
      <c r="E110" s="8" t="str">
        <f>HYPERLINK("#'Full Results'!A664", "664")</f>
        <v>664</v>
      </c>
      <c r="F110" s="9" t="s">
        <v>16</v>
      </c>
    </row>
    <row r="111" spans="3:6" x14ac:dyDescent="0.35">
      <c r="C111" s="7">
        <v>103</v>
      </c>
      <c r="D111" s="4" t="str">
        <f>HYPERLINK("#'Table 103'!A1",_xlfn._LONGTEXT("To what extent is your organisation able to provide the following assistance to graduates in your region, where appropriate alongside universities and other higher education providers?: Support with screening and shortlisting suitable entry-level graduate"," candidates"))</f>
        <v>To what extent is your organisation able to provide the following assistance to graduates in your region, where appropriate alongside universities and other higher education providers?: Support with screening and shortlisting suitable entry-level graduate candidates</v>
      </c>
      <c r="E111" s="8" t="str">
        <f>HYPERLINK("#'Full Results'!A673", "673")</f>
        <v>673</v>
      </c>
      <c r="F111" s="9" t="s">
        <v>16</v>
      </c>
    </row>
    <row r="112" spans="3:6" x14ac:dyDescent="0.35">
      <c r="C112" s="7">
        <v>104</v>
      </c>
      <c r="D112" s="4" t="str">
        <f>HYPERLINK("#'Table 104'!A1",_xlfn._LONGTEXT("To what extent is your organisation able to provide the following assistance to graduates in your region, where appropriate alongside universities and other higher education providers?: Local and regional initiatives to connect employers with graduate can","didates in their area"))</f>
        <v>To what extent is your organisation able to provide the following assistance to graduates in your region, where appropriate alongside universities and other higher education providers?: Local and regional initiatives to connect employers with graduate candidates in their area</v>
      </c>
      <c r="E112" s="8" t="str">
        <f>HYPERLINK("#'Full Results'!A682", "682")</f>
        <v>682</v>
      </c>
      <c r="F112" s="9" t="s">
        <v>16</v>
      </c>
    </row>
    <row r="113" spans="3:6" x14ac:dyDescent="0.35">
      <c r="C113" s="7">
        <v>105</v>
      </c>
      <c r="D113" s="4" t="str">
        <f>HYPERLINK("#'Table 105'!A1",_xlfn._LONGTEXT("To what extent is your organisation able to provide the following assistance to graduates in your region, where appropriate alongside universities and other higher education providers?: Periodic curriculum reviews to keep course content current and aligne","d with developments such as AI and other emerging technologies."))</f>
        <v>To what extent is your organisation able to provide the following assistance to graduates in your region, where appropriate alongside universities and other higher education providers?: Periodic curriculum reviews to keep course content current and aligned with developments such as AI and other emerging technologies.</v>
      </c>
      <c r="E113" s="8" t="str">
        <f>HYPERLINK("#'Full Results'!A691", "691")</f>
        <v>691</v>
      </c>
      <c r="F113" s="9" t="s">
        <v>16</v>
      </c>
    </row>
    <row r="114" spans="3:6" x14ac:dyDescent="0.35">
      <c r="C114" s="7">
        <v>106</v>
      </c>
      <c r="D114" s="4" t="str">
        <f>HYPERLINK("#'Table 106'!A1",_xlfn._LONGTEXT("To what extent is your organisation able to provide the following assistance to graduates in your region, where appropriate alongside universities and other higher education providers?: Support for graduate applicants to develop and improve their intervie","w performance skills"))</f>
        <v>To what extent is your organisation able to provide the following assistance to graduates in your region, where appropriate alongside universities and other higher education providers?: Support for graduate applicants to develop and improve their interview performance skills</v>
      </c>
      <c r="E114" s="8" t="str">
        <f>HYPERLINK("#'Full Results'!A700", "700")</f>
        <v>700</v>
      </c>
      <c r="F114" s="9" t="s">
        <v>16</v>
      </c>
    </row>
    <row r="115" spans="3:6" x14ac:dyDescent="0.35">
      <c r="C115" s="7">
        <v>107</v>
      </c>
      <c r="D115" s="4" t="str">
        <f>HYPERLINK("#'Table 107'!A1","Grid Summary: To what extent do you see the following as barriers to productivity in your organisation? By this, we mean anything that slows down work, reduces output, or prevents your organisation from working at its full potential.")</f>
        <v>Grid Summary: To what extent do you see the following as barriers to productivity in your organisation? By this, we mean anything that slows down work, reduces output, or prevents your organisation from working at its full potential.</v>
      </c>
      <c r="E115" s="8" t="str">
        <f>HYPERLINK("#'Full Results'!A709", "709")</f>
        <v>709</v>
      </c>
      <c r="F115" s="9" t="s">
        <v>15</v>
      </c>
    </row>
    <row r="116" spans="3:6" x14ac:dyDescent="0.35">
      <c r="C116" s="7">
        <v>108</v>
      </c>
      <c r="D116" s="4" t="str">
        <f>HYPERLINK("#'Table 108'!A1",_xlfn._LONGTEXT("To what extent do you see the following as barriers to productivity in your organisation? By this, we mean anything that slows down work, reduces output, or prevents your organisation from working at its full potential.: Difficulty recruiting people with ","the right skills"))</f>
        <v>To what extent do you see the following as barriers to productivity in your organisation? By this, we mean anything that slows down work, reduces output, or prevents your organisation from working at its full potential.: Difficulty recruiting people with the right skills</v>
      </c>
      <c r="E116" s="8" t="str">
        <f>HYPERLINK("#'Full Results'!A709", "709")</f>
        <v>709</v>
      </c>
      <c r="F116" s="9" t="s">
        <v>15</v>
      </c>
    </row>
    <row r="117" spans="3:6" x14ac:dyDescent="0.35">
      <c r="C117" s="7">
        <v>109</v>
      </c>
      <c r="D117" s="4" t="str">
        <f>HYPERLINK("#'Table 109'!A1",_xlfn._LONGTEXT("To what extent do you see the following as barriers to productivity in your organisation? By this, we mean anything that slows down work, reduces output, or prevents your organisation from working at its full potential.: Gaps in specialist or technical ex","pertise"))</f>
        <v>To what extent do you see the following as barriers to productivity in your organisation? By this, we mean anything that slows down work, reduces output, or prevents your organisation from working at its full potential.: Gaps in specialist or technical expertise</v>
      </c>
      <c r="E117" s="8" t="str">
        <f>HYPERLINK("#'Full Results'!A717", "717")</f>
        <v>717</v>
      </c>
      <c r="F117" s="9" t="s">
        <v>15</v>
      </c>
    </row>
    <row r="118" spans="3:6" x14ac:dyDescent="0.35">
      <c r="C118" s="7">
        <v>110</v>
      </c>
      <c r="D118" s="4" t="str">
        <f>HYPERLINK("#'Table 110'!A1","To what extent do you see the following as barriers to productivity in your organisation? By this, we mean anything that slows down work, reduces output, or prevents your organisation from working at its full potential.: Low employee engagement or morale")</f>
        <v>To what extent do you see the following as barriers to productivity in your organisation? By this, we mean anything that slows down work, reduces output, or prevents your organisation from working at its full potential.: Low employee engagement or morale</v>
      </c>
      <c r="E118" s="8" t="str">
        <f>HYPERLINK("#'Full Results'!A725", "725")</f>
        <v>725</v>
      </c>
      <c r="F118" s="9" t="s">
        <v>15</v>
      </c>
    </row>
    <row r="119" spans="3:6" x14ac:dyDescent="0.35">
      <c r="C119" s="7">
        <v>111</v>
      </c>
      <c r="D119" s="4" t="str">
        <f>HYPERLINK("#'Table 111'!A1",_xlfn._LONGTEXT("To what extent do you see the following as barriers to productivity in your organisation? By this, we mean anything that slows down work, reduces output, or prevents your organisation from working at its full potential.: Outdated IT systems or digital inf","rastructure"))</f>
        <v>To what extent do you see the following as barriers to productivity in your organisation? By this, we mean anything that slows down work, reduces output, or prevents your organisation from working at its full potential.: Outdated IT systems or digital infrastructure</v>
      </c>
      <c r="E119" s="8" t="str">
        <f>HYPERLINK("#'Full Results'!A733", "733")</f>
        <v>733</v>
      </c>
      <c r="F119" s="9" t="s">
        <v>15</v>
      </c>
    </row>
    <row r="120" spans="3:6" x14ac:dyDescent="0.35">
      <c r="C120" s="7">
        <v>112</v>
      </c>
      <c r="D120" s="4" t="str">
        <f>HYPERLINK("#'Table 112'!A1",_xlfn._LONGTEXT("To what extent do you see the following as barriers to productivity in your organisation? By this, we mean anything that slows down work, reduces output, or prevents your organisation from working at its full potential.: Inefficient administrative process","es"))</f>
        <v>To what extent do you see the following as barriers to productivity in your organisation? By this, we mean anything that slows down work, reduces output, or prevents your organisation from working at its full potential.: Inefficient administrative processes</v>
      </c>
      <c r="E120" s="8" t="str">
        <f>HYPERLINK("#'Full Results'!A741", "741")</f>
        <v>741</v>
      </c>
      <c r="F120" s="9" t="s">
        <v>15</v>
      </c>
    </row>
    <row r="121" spans="3:6" x14ac:dyDescent="0.35">
      <c r="C121" s="7">
        <v>113</v>
      </c>
      <c r="D121" s="4" t="str">
        <f>HYPERLINK("#'Table 113'!A1",_xlfn._LONGTEXT("To what extent do you see the following as barriers to productivity in your organisation? By this, we mean anything that slows down work, reduces output, or prevents your organisation from working at its full potential.: Slow or overly convoluted decision","-making processes"))</f>
        <v>To what extent do you see the following as barriers to productivity in your organisation? By this, we mean anything that slows down work, reduces output, or prevents your organisation from working at its full potential.: Slow or overly convoluted decision-making processes</v>
      </c>
      <c r="E121" s="8" t="str">
        <f>HYPERLINK("#'Full Results'!A749", "749")</f>
        <v>749</v>
      </c>
      <c r="F121" s="9" t="s">
        <v>15</v>
      </c>
    </row>
    <row r="122" spans="3:6" x14ac:dyDescent="0.35">
      <c r="C122" s="7">
        <v>114</v>
      </c>
      <c r="D122" s="4" t="str">
        <f>HYPERLINK("#'Table 114'!A1",_xlfn._LONGTEXT("cost of energy, materials, wages etc.):To what extent do you see the following as barriers to productivity in your organisation? By this, we mean anything that slows down work, reduces output, or prevents your organisation from working at its full potenti","al.: Rising operational costs (e.g."))</f>
        <v>cost of energy, materials, wages etc.):To what extent do you see the following as barriers to productivity in your organisation? By this, we mean anything that slows down work, reduces output, or prevents your organisation from working at its full potential.: Rising operational costs (e.g.</v>
      </c>
      <c r="E122" s="8" t="str">
        <f>HYPERLINK("#'Full Results'!A757", "757")</f>
        <v>757</v>
      </c>
      <c r="F122" s="9" t="s">
        <v>15</v>
      </c>
    </row>
    <row r="123" spans="3:6" x14ac:dyDescent="0.35">
      <c r="C123" s="7">
        <v>115</v>
      </c>
      <c r="D123" s="4" t="str">
        <f>HYPERLINK("#'Table 115'!A1",_xlfn._LONGTEXT("To what extent do you see the following as barriers to productivity in your organisation? By this, we mean anything that slows down work, reduces output, or prevents your organisation from working at its full potential.: Limited capacity to invest in new ","technology or innovative tools"))</f>
        <v>To what extent do you see the following as barriers to productivity in your organisation? By this, we mean anything that slows down work, reduces output, or prevents your organisation from working at its full potential.: Limited capacity to invest in new technology or innovative tools</v>
      </c>
      <c r="E123" s="8" t="str">
        <f>HYPERLINK("#'Full Results'!A765", "765")</f>
        <v>765</v>
      </c>
      <c r="F123" s="9" t="s">
        <v>15</v>
      </c>
    </row>
    <row r="124" spans="3:6" x14ac:dyDescent="0.35">
      <c r="C124" s="7">
        <v>116</v>
      </c>
      <c r="D124" s="4" t="str">
        <f>HYPERLINK("#'Table 116'!A1",_xlfn._LONGTEXT("To what extent do you see the following as barriers to productivity in your organisation? By this, we mean anything that slows down work, reduces output, or prevents your organisation from working at its full potential.: Culture of resistance to organisat","ional change"))</f>
        <v>To what extent do you see the following as barriers to productivity in your organisation? By this, we mean anything that slows down work, reduces output, or prevents your organisation from working at its full potential.: Culture of resistance to organisational change</v>
      </c>
      <c r="E124" s="8" t="str">
        <f>HYPERLINK("#'Full Results'!A773", "773")</f>
        <v>773</v>
      </c>
      <c r="F124" s="9" t="s">
        <v>15</v>
      </c>
    </row>
    <row r="125" spans="3:6" x14ac:dyDescent="0.35">
      <c r="C125" s="7">
        <v>117</v>
      </c>
      <c r="D125" s="4" t="str">
        <f>HYPERLINK("#'Table 117'!A1",_xlfn._LONGTEXT("To what extent do you see the following as barriers to productivity in your organisation? By this, we mean anything that slows down work, reduces output, or prevents your organisation from working at its full potential.: Difficulty keeping staff (high emp","loyee turnover)"))</f>
        <v>To what extent do you see the following as barriers to productivity in your organisation? By this, we mean anything that slows down work, reduces output, or prevents your organisation from working at its full potential.: Difficulty keeping staff (high employee turnover)</v>
      </c>
      <c r="E125" s="8" t="str">
        <f>HYPERLINK("#'Full Results'!A781", "781")</f>
        <v>781</v>
      </c>
      <c r="F125" s="9" t="s">
        <v>15</v>
      </c>
    </row>
    <row r="126" spans="3:6" x14ac:dyDescent="0.35">
      <c r="C126" s="7">
        <v>118</v>
      </c>
      <c r="D126" s="4" t="str">
        <f>HYPERLINK("#'Table 118'!A1",_xlfn._LONGTEXT("To what extent do you see the following as barriers to productivity in your organisation? By this, we mean anything that slows down work, reduces output, or prevents your organisation from working at its full potential.: Managers having too little time to"," support staff and the organisation’s needs"))</f>
        <v>To what extent do you see the following as barriers to productivity in your organisation? By this, we mean anything that slows down work, reduces output, or prevents your organisation from working at its full potential.: Managers having too little time to support staff and the organisation’s needs</v>
      </c>
      <c r="E126" s="8" t="str">
        <f>HYPERLINK("#'Full Results'!A789", "789")</f>
        <v>789</v>
      </c>
      <c r="F126" s="9" t="s">
        <v>15</v>
      </c>
    </row>
    <row r="127" spans="3:6" x14ac:dyDescent="0.35">
      <c r="C127" s="7">
        <v>119</v>
      </c>
      <c r="D127" s="4" t="str">
        <f>HYPERLINK("#'Table 119'!A1",_xlfn._LONGTEXT("To what extent do you see the following as barriers to productivity in your organisation? By this, we mean anything that slows down work, reduces output, or prevents your organisation from working at its full potential.: Regulatory or compliance requireme","nts that slow work down"))</f>
        <v>To what extent do you see the following as barriers to productivity in your organisation? By this, we mean anything that slows down work, reduces output, or prevents your organisation from working at its full potential.: Regulatory or compliance requirements that slow work down</v>
      </c>
      <c r="E127" s="8" t="str">
        <f>HYPERLINK("#'Full Results'!A797", "797")</f>
        <v>797</v>
      </c>
      <c r="F127" s="9" t="s">
        <v>15</v>
      </c>
    </row>
    <row r="128" spans="3:6" x14ac:dyDescent="0.35">
      <c r="C128" s="7">
        <v>120</v>
      </c>
      <c r="D128" s="4" t="str">
        <f>HYPERLINK("#'Table 120'!A1",_xlfn._LONGTEXT("Grid Summary: To what extent do you see the following as barriers to innovation in your organisation? By this, we mean factors that limit your organisation’s ability to introduce new ideas, improve processes, adopt new technologies, or develop new service","s or products."))</f>
        <v>Grid Summary: To what extent do you see the following as barriers to innovation in your organisation? By this, we mean factors that limit your organisation’s ability to introduce new ideas, improve processes, adopt new technologies, or develop new services or products.</v>
      </c>
      <c r="E128" s="8" t="str">
        <f>HYPERLINK("#'Full Results'!A805", "805")</f>
        <v>805</v>
      </c>
      <c r="F128" s="9" t="s">
        <v>15</v>
      </c>
    </row>
    <row r="129" spans="3:6" x14ac:dyDescent="0.35">
      <c r="C129" s="7">
        <v>121</v>
      </c>
      <c r="D129" s="4" t="str">
        <f>HYPERLINK("#'Table 121'!A1",_xlfn._LONGTEXT("To what extent do you see the following as barriers to innovation in your organisation? By this, we mean factors that limit your organisation’s ability to introduce new ideas, improve processes, adopt new technologies, or develop new services or products.",": Insufficient funding to invest in new ideas or technologies"))</f>
        <v>To what extent do you see the following as barriers to innovation in your organisation? By this, we mean factors that limit your organisation’s ability to introduce new ideas, improve processes, adopt new technologies, or develop new services or products.: Insufficient funding to invest in new ideas or technologies</v>
      </c>
      <c r="E129" s="8" t="str">
        <f>HYPERLINK("#'Full Results'!A805", "805")</f>
        <v>805</v>
      </c>
      <c r="F129" s="9" t="s">
        <v>15</v>
      </c>
    </row>
    <row r="130" spans="3:6" x14ac:dyDescent="0.35">
      <c r="C130" s="7">
        <v>122</v>
      </c>
      <c r="D130" s="4" t="str">
        <f>HYPERLINK("#'Table 122'!A1",_xlfn._LONGTEXT("To what extent do you see the following as barriers to innovation in your organisation? By this, we mean factors that limit your organisation’s ability to introduce new ideas, improve processes, adopt new technologies, or develop new services or products.",": Pressure to prioritise short-term performance over long-term innovation"))</f>
        <v>To what extent do you see the following as barriers to innovation in your organisation? By this, we mean factors that limit your organisation’s ability to introduce new ideas, improve processes, adopt new technologies, or develop new services or products.: Pressure to prioritise short-term performance over long-term innovation</v>
      </c>
      <c r="E130" s="8" t="str">
        <f>HYPERLINK("#'Full Results'!A813", "813")</f>
        <v>813</v>
      </c>
      <c r="F130" s="9" t="s">
        <v>15</v>
      </c>
    </row>
    <row r="131" spans="3:6" x14ac:dyDescent="0.35">
      <c r="C131" s="7">
        <v>123</v>
      </c>
      <c r="D131" s="4" t="str">
        <f>HYPERLINK("#'Table 123'!A1",_xlfn._LONGTEXT("To what extent do you see the following as barriers to innovation in your organisation? By this, we mean factors that limit your organisation’s ability to introduce new ideas, improve processes, adopt new technologies, or develop new services or products.",": Difficulty recruiting or retraining staff to adopt new skills"))</f>
        <v>To what extent do you see the following as barriers to innovation in your organisation? By this, we mean factors that limit your organisation’s ability to introduce new ideas, improve processes, adopt new technologies, or develop new services or products.: Difficulty recruiting or retraining staff to adopt new skills</v>
      </c>
      <c r="E131" s="8" t="str">
        <f>HYPERLINK("#'Full Results'!A821", "821")</f>
        <v>821</v>
      </c>
      <c r="F131" s="9" t="s">
        <v>15</v>
      </c>
    </row>
    <row r="132" spans="3:6" x14ac:dyDescent="0.35">
      <c r="C132" s="7">
        <v>124</v>
      </c>
      <c r="D132" s="4" t="str">
        <f>HYPERLINK("#'Table 124'!A1",_xlfn._LONGTEXT("To what extent do you see the following as barriers to innovation in your organisation? By this, we mean factors that limit your organisation’s ability to introduce new ideas, improve processes, adopt new technologies, or develop new services or products.",": Organisational culture that discourages experimentation or risk-taking"))</f>
        <v>To what extent do you see the following as barriers to innovation in your organisation? By this, we mean factors that limit your organisation’s ability to introduce new ideas, improve processes, adopt new technologies, or develop new services or products.: Organisational culture that discourages experimentation or risk-taking</v>
      </c>
      <c r="E132" s="8" t="str">
        <f>HYPERLINK("#'Full Results'!A829", "829")</f>
        <v>829</v>
      </c>
      <c r="F132" s="9" t="s">
        <v>15</v>
      </c>
    </row>
    <row r="133" spans="3:6" x14ac:dyDescent="0.35">
      <c r="C133" s="7">
        <v>125</v>
      </c>
      <c r="D133" s="4" t="str">
        <f>HYPERLINK("#'Table 125'!A1",_xlfn._LONGTEXT("To what extent do you see the following as barriers to innovation in your organisation? By this, we mean factors that limit your organisation’s ability to introduce new ideas, improve processes, adopt new technologies, or develop new services or products.",": Regulatory or compliance requirements that limit flexibility"))</f>
        <v>To what extent do you see the following as barriers to innovation in your organisation? By this, we mean factors that limit your organisation’s ability to introduce new ideas, improve processes, adopt new technologies, or develop new services or products.: Regulatory or compliance requirements that limit flexibility</v>
      </c>
      <c r="E133" s="8" t="str">
        <f>HYPERLINK("#'Full Results'!A837", "837")</f>
        <v>837</v>
      </c>
      <c r="F133" s="9" t="s">
        <v>15</v>
      </c>
    </row>
    <row r="134" spans="3:6" x14ac:dyDescent="0.35">
      <c r="C134" s="7">
        <v>126</v>
      </c>
      <c r="D134" s="4" t="str">
        <f>HYPERLINK("#'Table 126'!A1",_xlfn._LONGTEXT("universities, start-ups) to introduce new technologies or systems:To what extent do you see the following as barriers to innovation in your organisation? By this, we mean factors that limit your organisation’s ability to introduce new ideas, improve proce","sses, adopt new technologies, or develop new services or products.: Difficulty collaborating with external partners (e.g."))</f>
        <v>universities, start-ups) to introduce new technologies or systems:To what extent do you see the following as barriers to innovation in your organisation? By this, we mean factors that limit your organisation’s ability to introduce new ideas, improve processes, adopt new technologies, or develop new services or products.: Difficulty collaborating with external partners (e.g.</v>
      </c>
      <c r="E134" s="8" t="str">
        <f>HYPERLINK("#'Full Results'!A845", "845")</f>
        <v>845</v>
      </c>
      <c r="F134" s="9" t="s">
        <v>15</v>
      </c>
    </row>
    <row r="135" spans="3:6" x14ac:dyDescent="0.35">
      <c r="C135" s="7">
        <v>127</v>
      </c>
      <c r="D135" s="4" t="str">
        <f>HYPERLINK("#'Table 127'!A1",_xlfn._LONGTEXT("To what extent do you see the following as barriers to innovation in your organisation? By this, we mean factors that limit your organisation’s ability to introduce new ideas, improve processes, adopt new technologies, or develop new services or products.",": Innovation not being a clear strategic priority for leadership team"))</f>
        <v>To what extent do you see the following as barriers to innovation in your organisation? By this, we mean factors that limit your organisation’s ability to introduce new ideas, improve processes, adopt new technologies, or develop new services or products.: Innovation not being a clear strategic priority for leadership team</v>
      </c>
      <c r="E135" s="8" t="str">
        <f>HYPERLINK("#'Full Results'!A853", "853")</f>
        <v>853</v>
      </c>
      <c r="F135" s="9" t="s">
        <v>15</v>
      </c>
    </row>
    <row r="136" spans="3:6" x14ac:dyDescent="0.35">
      <c r="C136" s="7">
        <v>128</v>
      </c>
      <c r="D136" s="4" t="str">
        <f>HYPERLINK("#'Table 128'!A1",_xlfn._LONGTEXT("We would like to contact you again in the future to take part in short pieces of research related to the topics covered in this survey. You would be able decide at the time whether or not you want to take part. Would you consent to being re-contacted as p","art of this follow-up research?"))</f>
        <v>We would like to contact you again in the future to take part in short pieces of research related to the topics covered in this survey. You would be able decide at the time whether or not you want to take part. Would you consent to being re-contacted as part of this follow-up research?</v>
      </c>
      <c r="E136" s="8" t="str">
        <f>HYPERLINK("#'Full Results'!A861", "861")</f>
        <v>861</v>
      </c>
      <c r="F136" s="9" t="s">
        <v>15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J1092"/>
  <sheetViews>
    <sheetView showGridLines="0" topLeftCell="A5" workbookViewId="0">
      <pane xSplit="2" ySplit="6" topLeftCell="C11" activePane="bottomRight" state="frozen"/>
      <selection pane="topRight"/>
      <selection pane="bottomLeft"/>
      <selection pane="bottomRight" activeCell="B104" sqref="B104:BJ104"/>
    </sheetView>
  </sheetViews>
  <sheetFormatPr defaultColWidth="8.81640625" defaultRowHeight="14.5" x14ac:dyDescent="0.35"/>
  <cols>
    <col min="1" max="1" width="5" customWidth="1"/>
    <col min="2" max="2" width="25" style="16"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40" customHeight="1" x14ac:dyDescent="0.35">
      <c r="D2" s="22" t="s">
        <v>17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63.75" customHeight="1"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ht="6" customHeight="1" x14ac:dyDescent="0.35"/>
    <row r="8" spans="2:62" ht="3" hidden="1" customHeight="1" x14ac:dyDescent="0.35"/>
    <row r="9" spans="2:62" hidden="1" x14ac:dyDescent="0.35">
      <c r="B9" s="25" t="s">
        <v>73</v>
      </c>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row>
    <row r="10" spans="2:62" hidden="1" x14ac:dyDescent="0.35">
      <c r="B10" s="17" t="s">
        <v>15</v>
      </c>
    </row>
    <row r="11" spans="2:62" x14ac:dyDescent="0.35">
      <c r="B11" s="18" t="s">
        <v>74</v>
      </c>
      <c r="C11" s="15">
        <v>500</v>
      </c>
      <c r="D11" s="15">
        <v>252</v>
      </c>
      <c r="E11" s="15">
        <v>220</v>
      </c>
      <c r="F11" s="15">
        <v>24</v>
      </c>
      <c r="G11" s="15">
        <v>4</v>
      </c>
      <c r="I11" s="15">
        <v>66</v>
      </c>
      <c r="J11" s="15">
        <v>69</v>
      </c>
      <c r="K11" s="15">
        <v>149</v>
      </c>
      <c r="L11" s="15">
        <v>116</v>
      </c>
      <c r="M11" s="15">
        <v>89</v>
      </c>
      <c r="N11" s="15">
        <v>11</v>
      </c>
      <c r="P11" s="15">
        <v>98</v>
      </c>
      <c r="Q11" s="15">
        <v>133</v>
      </c>
      <c r="R11" s="15">
        <v>134</v>
      </c>
      <c r="S11" s="15">
        <v>133</v>
      </c>
      <c r="T11" s="15">
        <v>2</v>
      </c>
      <c r="V11" s="15">
        <v>58</v>
      </c>
      <c r="W11" s="15">
        <v>97</v>
      </c>
      <c r="X11" s="15">
        <v>104</v>
      </c>
      <c r="Y11" s="15">
        <v>62</v>
      </c>
      <c r="Z11" s="15">
        <v>65</v>
      </c>
      <c r="AA11" s="15">
        <v>40</v>
      </c>
      <c r="AB11" s="15">
        <v>49</v>
      </c>
      <c r="AC11" s="15">
        <v>25</v>
      </c>
      <c r="AE11" s="15">
        <v>40</v>
      </c>
      <c r="AF11" s="15">
        <v>69</v>
      </c>
      <c r="AG11" s="15">
        <v>35</v>
      </c>
      <c r="AH11" s="15">
        <v>44</v>
      </c>
      <c r="AI11" s="15">
        <v>65</v>
      </c>
      <c r="AJ11" s="15">
        <v>40</v>
      </c>
      <c r="AK11" s="15">
        <v>44</v>
      </c>
      <c r="AL11" s="15">
        <v>56</v>
      </c>
      <c r="AM11" s="15">
        <v>44</v>
      </c>
      <c r="AN11" s="15">
        <v>30</v>
      </c>
      <c r="AO11" s="15">
        <v>10</v>
      </c>
      <c r="AP11" s="15">
        <v>23</v>
      </c>
      <c r="AR11" s="15">
        <v>392</v>
      </c>
      <c r="AS11" s="15">
        <v>88</v>
      </c>
      <c r="AT11" s="15">
        <v>18</v>
      </c>
      <c r="AU11" s="15">
        <v>2</v>
      </c>
      <c r="AW11" s="15">
        <v>406</v>
      </c>
      <c r="AX11" s="15">
        <v>389</v>
      </c>
      <c r="AY11" s="15">
        <v>348</v>
      </c>
      <c r="AZ11" s="15">
        <v>411</v>
      </c>
      <c r="BA11" s="15">
        <v>401</v>
      </c>
      <c r="BB11" s="15">
        <v>385</v>
      </c>
      <c r="BD11" s="15">
        <v>328</v>
      </c>
      <c r="BE11" s="15">
        <v>153</v>
      </c>
      <c r="BF11" s="15">
        <v>19</v>
      </c>
      <c r="BH11" s="15">
        <v>341</v>
      </c>
      <c r="BI11" s="15">
        <v>117</v>
      </c>
      <c r="BJ11" s="15">
        <v>42</v>
      </c>
    </row>
    <row r="12" spans="2:62" x14ac:dyDescent="0.35">
      <c r="B12" s="19" t="s">
        <v>75</v>
      </c>
      <c r="C12" s="10">
        <v>500</v>
      </c>
      <c r="D12" s="10">
        <v>248</v>
      </c>
      <c r="E12" s="10">
        <v>221</v>
      </c>
      <c r="F12" s="10">
        <v>27</v>
      </c>
      <c r="G12" s="10">
        <v>4</v>
      </c>
      <c r="I12" s="10">
        <v>68</v>
      </c>
      <c r="J12" s="10">
        <v>68</v>
      </c>
      <c r="K12" s="10">
        <v>145</v>
      </c>
      <c r="L12" s="10">
        <v>115</v>
      </c>
      <c r="M12" s="10">
        <v>92</v>
      </c>
      <c r="N12" s="10">
        <v>11</v>
      </c>
      <c r="P12" s="10">
        <v>125</v>
      </c>
      <c r="Q12" s="10">
        <v>125</v>
      </c>
      <c r="R12" s="10">
        <v>125</v>
      </c>
      <c r="S12" s="10">
        <v>125</v>
      </c>
      <c r="T12" s="10">
        <v>2</v>
      </c>
      <c r="V12" s="10">
        <v>68</v>
      </c>
      <c r="W12" s="10">
        <v>105</v>
      </c>
      <c r="X12" s="10">
        <v>101</v>
      </c>
      <c r="Y12" s="10">
        <v>59</v>
      </c>
      <c r="Z12" s="10">
        <v>60</v>
      </c>
      <c r="AA12" s="10">
        <v>37</v>
      </c>
      <c r="AB12" s="10">
        <v>44</v>
      </c>
      <c r="AC12" s="10">
        <v>26</v>
      </c>
      <c r="AE12" s="10">
        <v>38</v>
      </c>
      <c r="AF12" s="10">
        <v>67</v>
      </c>
      <c r="AG12" s="10">
        <v>34</v>
      </c>
      <c r="AH12" s="10">
        <v>42</v>
      </c>
      <c r="AI12" s="10">
        <v>63</v>
      </c>
      <c r="AJ12" s="10">
        <v>38</v>
      </c>
      <c r="AK12" s="10">
        <v>42</v>
      </c>
      <c r="AL12" s="10">
        <v>55</v>
      </c>
      <c r="AM12" s="10">
        <v>42</v>
      </c>
      <c r="AN12" s="10">
        <v>42</v>
      </c>
      <c r="AO12" s="10">
        <v>17</v>
      </c>
      <c r="AP12" s="10">
        <v>21</v>
      </c>
      <c r="AR12" s="10">
        <v>395</v>
      </c>
      <c r="AS12" s="10">
        <v>84</v>
      </c>
      <c r="AT12" s="10">
        <v>19</v>
      </c>
      <c r="AU12" s="10">
        <v>2</v>
      </c>
      <c r="AW12" s="10">
        <v>404</v>
      </c>
      <c r="AX12" s="10">
        <v>385</v>
      </c>
      <c r="AY12" s="10">
        <v>346</v>
      </c>
      <c r="AZ12" s="10">
        <v>412</v>
      </c>
      <c r="BA12" s="10">
        <v>399</v>
      </c>
      <c r="BB12" s="10">
        <v>382</v>
      </c>
      <c r="BD12" s="10">
        <v>321</v>
      </c>
      <c r="BE12" s="10">
        <v>160</v>
      </c>
      <c r="BF12" s="10">
        <v>19</v>
      </c>
      <c r="BH12" s="10">
        <v>339</v>
      </c>
      <c r="BI12" s="10">
        <v>119</v>
      </c>
      <c r="BJ12" s="10">
        <v>42</v>
      </c>
    </row>
    <row r="13" spans="2:62" ht="46" customHeight="1" x14ac:dyDescent="0.35">
      <c r="B13" s="20" t="s">
        <v>76</v>
      </c>
      <c r="C13" s="12">
        <v>0.22590999725499999</v>
      </c>
      <c r="D13" s="12">
        <v>0.179639131801</v>
      </c>
      <c r="E13" s="12">
        <v>0.26507643766799999</v>
      </c>
      <c r="F13" s="12">
        <v>0.269950428086</v>
      </c>
      <c r="G13" s="12">
        <v>0.59389540804600005</v>
      </c>
      <c r="I13" s="12">
        <v>0.35681030241299999</v>
      </c>
      <c r="J13" s="12">
        <v>0.32391914835399999</v>
      </c>
      <c r="K13" s="12">
        <v>0.207089994331</v>
      </c>
      <c r="L13" s="12">
        <v>0.10815429813499999</v>
      </c>
      <c r="M13" s="12">
        <v>0.242898716348</v>
      </c>
      <c r="N13" s="12">
        <v>0.15682679775700001</v>
      </c>
      <c r="P13" s="12">
        <v>0.114109066016</v>
      </c>
      <c r="Q13" s="12">
        <v>0.21353620426299999</v>
      </c>
      <c r="R13" s="12">
        <v>0.20738534990800001</v>
      </c>
      <c r="S13" s="12">
        <v>0.37221523537899998</v>
      </c>
      <c r="T13" s="12">
        <v>0</v>
      </c>
      <c r="V13" s="12">
        <v>0.14057390525899999</v>
      </c>
      <c r="W13" s="12">
        <v>0.162462131495</v>
      </c>
      <c r="X13" s="12">
        <v>0.22636019977800001</v>
      </c>
      <c r="Y13" s="12">
        <v>0.21236814065099999</v>
      </c>
      <c r="Z13" s="12">
        <v>0.15356545193000001</v>
      </c>
      <c r="AA13" s="12">
        <v>0.35766127688499999</v>
      </c>
      <c r="AB13" s="12">
        <v>0.36941069309899999</v>
      </c>
      <c r="AC13" s="12">
        <v>0.46960702075400002</v>
      </c>
      <c r="AE13" s="12">
        <v>0.22877845195800001</v>
      </c>
      <c r="AF13" s="12">
        <v>0.23433954043999999</v>
      </c>
      <c r="AG13" s="12">
        <v>0.188587692369</v>
      </c>
      <c r="AH13" s="12">
        <v>0.14946892745500001</v>
      </c>
      <c r="AI13" s="12">
        <v>0.21935788497399999</v>
      </c>
      <c r="AJ13" s="12">
        <v>0.23168309185899999</v>
      </c>
      <c r="AK13" s="12">
        <v>0.26718441458100001</v>
      </c>
      <c r="AL13" s="12">
        <v>0.20485691638299999</v>
      </c>
      <c r="AM13" s="12">
        <v>0.293133632995</v>
      </c>
      <c r="AN13" s="12">
        <v>0.239686235261</v>
      </c>
      <c r="AO13" s="12">
        <v>0.22126192421900001</v>
      </c>
      <c r="AP13" s="12">
        <v>0.22954272109500001</v>
      </c>
      <c r="AR13" s="12">
        <v>0.22175355953600001</v>
      </c>
      <c r="AS13" s="12">
        <v>0.22042426767500001</v>
      </c>
      <c r="AT13" s="12">
        <v>0.30694265717899999</v>
      </c>
      <c r="AU13" s="12">
        <v>0.49967990123599998</v>
      </c>
      <c r="AW13" s="12">
        <v>0.22461637274499999</v>
      </c>
      <c r="AX13" s="12">
        <v>0.23215089928300001</v>
      </c>
      <c r="AY13" s="12">
        <v>0.221346362401</v>
      </c>
      <c r="AZ13" s="12">
        <v>0.22744513594400001</v>
      </c>
      <c r="BA13" s="12">
        <v>0.24044777392899999</v>
      </c>
      <c r="BB13" s="12">
        <v>0.23516472577</v>
      </c>
      <c r="BD13" s="12">
        <v>0.230461618645</v>
      </c>
      <c r="BE13" s="12">
        <v>0.17850522144100001</v>
      </c>
      <c r="BF13" s="12">
        <v>0.54569955223599997</v>
      </c>
      <c r="BH13" s="12">
        <v>0.222109327823</v>
      </c>
      <c r="BI13" s="12">
        <v>0.245125369043</v>
      </c>
      <c r="BJ13" s="12">
        <v>0.20174297128599999</v>
      </c>
    </row>
    <row r="14" spans="2:62" ht="46" customHeight="1" x14ac:dyDescent="0.35">
      <c r="B14" s="20" t="s">
        <v>77</v>
      </c>
      <c r="C14" s="12">
        <v>6.4000384067200003E-2</v>
      </c>
      <c r="D14" s="12">
        <v>3.5486385979699997E-2</v>
      </c>
      <c r="E14" s="12">
        <v>8.0247733515800002E-2</v>
      </c>
      <c r="F14" s="12">
        <v>0.20426267498600001</v>
      </c>
      <c r="G14" s="12">
        <v>0</v>
      </c>
      <c r="I14" s="12">
        <v>2.7067304176799999E-2</v>
      </c>
      <c r="J14" s="12">
        <v>0.10871453881400001</v>
      </c>
      <c r="K14" s="12">
        <v>2.3401000911399999E-2</v>
      </c>
      <c r="L14" s="12">
        <v>9.67235710251E-2</v>
      </c>
      <c r="M14" s="12">
        <v>6.8280265197300002E-2</v>
      </c>
      <c r="N14" s="12">
        <v>0.169417410194</v>
      </c>
      <c r="P14" s="12">
        <v>4.0978647856100003E-2</v>
      </c>
      <c r="Q14" s="12">
        <v>7.0312554155900001E-2</v>
      </c>
      <c r="R14" s="12">
        <v>7.1209588321600001E-2</v>
      </c>
      <c r="S14" s="12">
        <v>6.6808585215399993E-2</v>
      </c>
      <c r="T14" s="12">
        <v>0.48326881861999998</v>
      </c>
      <c r="V14" s="12">
        <v>7.4366043874800003E-2</v>
      </c>
      <c r="W14" s="12">
        <v>4.5041265320699998E-2</v>
      </c>
      <c r="X14" s="12">
        <v>8.4077250416599997E-2</v>
      </c>
      <c r="Y14" s="12">
        <v>7.6549545209200001E-2</v>
      </c>
      <c r="Z14" s="12">
        <v>0.109004150498</v>
      </c>
      <c r="AA14" s="12">
        <v>2.3578663577499999E-2</v>
      </c>
      <c r="AB14" s="12">
        <v>1.8576279392299999E-2</v>
      </c>
      <c r="AC14" s="12">
        <v>3.7016295230200003E-2</v>
      </c>
      <c r="AE14" s="12">
        <v>7.2160236413500001E-2</v>
      </c>
      <c r="AF14" s="12">
        <v>0.10440061952</v>
      </c>
      <c r="AG14" s="12">
        <v>0</v>
      </c>
      <c r="AH14" s="12">
        <v>5.1659760888399998E-2</v>
      </c>
      <c r="AI14" s="12">
        <v>9.8315723629200005E-2</v>
      </c>
      <c r="AJ14" s="12">
        <v>2.3350087715299998E-2</v>
      </c>
      <c r="AK14" s="12">
        <v>6.6102345722600001E-2</v>
      </c>
      <c r="AL14" s="12">
        <v>3.3615886725800001E-2</v>
      </c>
      <c r="AM14" s="12">
        <v>6.32616079415E-2</v>
      </c>
      <c r="AN14" s="12">
        <v>3.2227482629399999E-2</v>
      </c>
      <c r="AO14" s="12">
        <v>0</v>
      </c>
      <c r="AP14" s="12">
        <v>0.208357704236</v>
      </c>
      <c r="AR14" s="12">
        <v>6.1449330450100002E-2</v>
      </c>
      <c r="AS14" s="12">
        <v>8.0850952139799995E-2</v>
      </c>
      <c r="AT14" s="12">
        <v>0</v>
      </c>
      <c r="AU14" s="12">
        <v>0.50032009876399997</v>
      </c>
      <c r="AW14" s="12">
        <v>6.36240537785E-2</v>
      </c>
      <c r="AX14" s="12">
        <v>6.1830365326000003E-2</v>
      </c>
      <c r="AY14" s="12">
        <v>6.9356329458999999E-2</v>
      </c>
      <c r="AZ14" s="12">
        <v>6.7985787499399999E-2</v>
      </c>
      <c r="BA14" s="12">
        <v>6.2928648671899998E-2</v>
      </c>
      <c r="BB14" s="12">
        <v>5.7965661396100002E-2</v>
      </c>
      <c r="BD14" s="12">
        <v>6.5956659254500005E-2</v>
      </c>
      <c r="BE14" s="12">
        <v>5.5514672635300001E-2</v>
      </c>
      <c r="BF14" s="12">
        <v>0.10205151750499999</v>
      </c>
      <c r="BH14" s="12">
        <v>5.4237274492599997E-2</v>
      </c>
      <c r="BI14" s="12">
        <v>8.6741709167700007E-2</v>
      </c>
      <c r="BJ14" s="12">
        <v>7.8357201384299996E-2</v>
      </c>
    </row>
    <row r="15" spans="2:62" ht="46" customHeight="1" x14ac:dyDescent="0.35">
      <c r="B15" s="20" t="s">
        <v>78</v>
      </c>
      <c r="C15" s="12">
        <v>0.19428783658099999</v>
      </c>
      <c r="D15" s="12">
        <v>0.21867444917600001</v>
      </c>
      <c r="E15" s="12">
        <v>0.17309184713600001</v>
      </c>
      <c r="F15" s="12">
        <v>0.14233564423600001</v>
      </c>
      <c r="G15" s="12">
        <v>0.20185509779300001</v>
      </c>
      <c r="I15" s="12">
        <v>0.19685577318</v>
      </c>
      <c r="J15" s="12">
        <v>0.14172850970199999</v>
      </c>
      <c r="K15" s="12">
        <v>0.23815996171100001</v>
      </c>
      <c r="L15" s="12">
        <v>0.21389110613699999</v>
      </c>
      <c r="M15" s="12">
        <v>0.14514020048199999</v>
      </c>
      <c r="N15" s="12">
        <v>0.13014789120299999</v>
      </c>
      <c r="P15" s="12">
        <v>4.8538929860899999E-2</v>
      </c>
      <c r="Q15" s="12">
        <v>0.20011627271999999</v>
      </c>
      <c r="R15" s="12">
        <v>0.27401270163899999</v>
      </c>
      <c r="S15" s="12">
        <v>0.25758457102400001</v>
      </c>
      <c r="T15" s="12">
        <v>0</v>
      </c>
      <c r="V15" s="12">
        <v>5.1165735189799999E-2</v>
      </c>
      <c r="W15" s="12">
        <v>0.15554104341800001</v>
      </c>
      <c r="X15" s="12">
        <v>0.21035060665800001</v>
      </c>
      <c r="Y15" s="12">
        <v>0.26665128372300001</v>
      </c>
      <c r="Z15" s="12">
        <v>0.24531306726900001</v>
      </c>
      <c r="AA15" s="12">
        <v>0.23671870026200001</v>
      </c>
      <c r="AB15" s="12">
        <v>0.32559896618200002</v>
      </c>
      <c r="AC15" s="12">
        <v>9.4855817726000005E-2</v>
      </c>
      <c r="AE15" s="12">
        <v>0.21459793566300001</v>
      </c>
      <c r="AF15" s="12">
        <v>0.17858220175799999</v>
      </c>
      <c r="AG15" s="12">
        <v>0.28217556674200001</v>
      </c>
      <c r="AH15" s="12">
        <v>0.25849511350600002</v>
      </c>
      <c r="AI15" s="12">
        <v>0.219166489499</v>
      </c>
      <c r="AJ15" s="12">
        <v>9.93667993074E-2</v>
      </c>
      <c r="AK15" s="12">
        <v>0.149928748774</v>
      </c>
      <c r="AL15" s="12">
        <v>0.136139423171</v>
      </c>
      <c r="AM15" s="12">
        <v>0.211526992474</v>
      </c>
      <c r="AN15" s="12">
        <v>0.17016337226299999</v>
      </c>
      <c r="AO15" s="12">
        <v>0.346827880187</v>
      </c>
      <c r="AP15" s="12">
        <v>0.16681730805200001</v>
      </c>
      <c r="AR15" s="12">
        <v>0.19297263216999999</v>
      </c>
      <c r="AS15" s="12">
        <v>0.20714159312899999</v>
      </c>
      <c r="AT15" s="12">
        <v>0.18470378398500001</v>
      </c>
      <c r="AU15" s="12">
        <v>0</v>
      </c>
      <c r="AW15" s="12">
        <v>0.20207643080900001</v>
      </c>
      <c r="AX15" s="12">
        <v>0.20043667522899999</v>
      </c>
      <c r="AY15" s="12">
        <v>0.21911724380600001</v>
      </c>
      <c r="AZ15" s="12">
        <v>0.206429712918</v>
      </c>
      <c r="BA15" s="12">
        <v>0.205494015803</v>
      </c>
      <c r="BB15" s="12">
        <v>0.19615599340500001</v>
      </c>
      <c r="BD15" s="12">
        <v>0.213828800638</v>
      </c>
      <c r="BE15" s="12">
        <v>0.166552020882</v>
      </c>
      <c r="BF15" s="12">
        <v>9.7613506107399994E-2</v>
      </c>
      <c r="BH15" s="12">
        <v>0.20552385712599999</v>
      </c>
      <c r="BI15" s="12">
        <v>0.17217907341499999</v>
      </c>
      <c r="BJ15" s="12">
        <v>0.16609683492300001</v>
      </c>
    </row>
    <row r="16" spans="2:62" ht="60" customHeight="1" x14ac:dyDescent="0.35">
      <c r="B16" s="20" t="s">
        <v>79</v>
      </c>
      <c r="C16" s="12">
        <v>0.243822335951</v>
      </c>
      <c r="D16" s="12">
        <v>0.17665264456099999</v>
      </c>
      <c r="E16" s="12">
        <v>0.313213426884</v>
      </c>
      <c r="F16" s="12">
        <v>0.29921196138400002</v>
      </c>
      <c r="G16" s="12">
        <v>0.20424949416099999</v>
      </c>
      <c r="I16" s="12">
        <v>0.29100896963900003</v>
      </c>
      <c r="J16" s="12">
        <v>0.22017814509799999</v>
      </c>
      <c r="K16" s="12">
        <v>0.236395607777</v>
      </c>
      <c r="L16" s="12">
        <v>0.28695063911399998</v>
      </c>
      <c r="M16" s="12">
        <v>0.18172930150200001</v>
      </c>
      <c r="N16" s="12">
        <v>0.260683238885</v>
      </c>
      <c r="P16" s="12">
        <v>0.140081973591</v>
      </c>
      <c r="Q16" s="12">
        <v>0.24684335587600001</v>
      </c>
      <c r="R16" s="12">
        <v>0.32358251946299998</v>
      </c>
      <c r="S16" s="12">
        <v>0.26042545545500001</v>
      </c>
      <c r="T16" s="12">
        <v>0.51673118137999996</v>
      </c>
      <c r="V16" s="12">
        <v>0.20591371466700001</v>
      </c>
      <c r="W16" s="12">
        <v>0.17661052073700001</v>
      </c>
      <c r="X16" s="12">
        <v>0.18594682347399999</v>
      </c>
      <c r="Y16" s="12">
        <v>0.25326626031400001</v>
      </c>
      <c r="Z16" s="12">
        <v>0.37030860652100001</v>
      </c>
      <c r="AA16" s="12">
        <v>0.33664145830300002</v>
      </c>
      <c r="AB16" s="12">
        <v>0.267129334316</v>
      </c>
      <c r="AC16" s="12">
        <v>0.35322208157700002</v>
      </c>
      <c r="AE16" s="12">
        <v>0.21699106612800001</v>
      </c>
      <c r="AF16" s="12">
        <v>0.15437537618399999</v>
      </c>
      <c r="AG16" s="12">
        <v>0.30430709090000002</v>
      </c>
      <c r="AH16" s="12">
        <v>0.26331355440300003</v>
      </c>
      <c r="AI16" s="12">
        <v>0.19434456031299999</v>
      </c>
      <c r="AJ16" s="12">
        <v>0.229783243108</v>
      </c>
      <c r="AK16" s="12">
        <v>0.30674446881</v>
      </c>
      <c r="AL16" s="12">
        <v>0.30669317912900002</v>
      </c>
      <c r="AM16" s="12">
        <v>0.23385053443199999</v>
      </c>
      <c r="AN16" s="12">
        <v>0.36657071009600001</v>
      </c>
      <c r="AO16" s="12">
        <v>9.4084771320799995E-2</v>
      </c>
      <c r="AP16" s="12">
        <v>0.22122299033000001</v>
      </c>
      <c r="AR16" s="12">
        <v>0.22124055175999999</v>
      </c>
      <c r="AS16" s="12">
        <v>0.35348518824300001</v>
      </c>
      <c r="AT16" s="12">
        <v>0.25313895111399998</v>
      </c>
      <c r="AU16" s="12">
        <v>0</v>
      </c>
      <c r="AW16" s="12">
        <v>0.25406664758800002</v>
      </c>
      <c r="AX16" s="12">
        <v>0.25282188935299998</v>
      </c>
      <c r="AY16" s="12">
        <v>0.236898317681</v>
      </c>
      <c r="AZ16" s="12">
        <v>0.22515757588300001</v>
      </c>
      <c r="BA16" s="12">
        <v>0.251266434747</v>
      </c>
      <c r="BB16" s="12">
        <v>0.24737011124399999</v>
      </c>
      <c r="BD16" s="12">
        <v>0.28009759887000002</v>
      </c>
      <c r="BE16" s="12">
        <v>0.18093881313999999</v>
      </c>
      <c r="BF16" s="12">
        <v>0.15962963397400001</v>
      </c>
      <c r="BH16" s="12">
        <v>0.258451194893</v>
      </c>
      <c r="BI16" s="12">
        <v>0.232089095473</v>
      </c>
      <c r="BJ16" s="12">
        <v>0.15815493081199999</v>
      </c>
    </row>
    <row r="17" spans="2:62" ht="32" customHeight="1" x14ac:dyDescent="0.35">
      <c r="B17" s="20" t="s">
        <v>80</v>
      </c>
      <c r="C17" s="12">
        <v>8.7853132582400004E-2</v>
      </c>
      <c r="D17" s="12">
        <v>0.131902529996</v>
      </c>
      <c r="E17" s="12">
        <v>4.6510073354099998E-2</v>
      </c>
      <c r="F17" s="12">
        <v>3.6004386566699999E-2</v>
      </c>
      <c r="G17" s="12">
        <v>0</v>
      </c>
      <c r="I17" s="12">
        <v>3.4927831407600002E-2</v>
      </c>
      <c r="J17" s="12">
        <v>2.75616432847E-2</v>
      </c>
      <c r="K17" s="12">
        <v>0.119922052202</v>
      </c>
      <c r="L17" s="12">
        <v>0.11748443683699999</v>
      </c>
      <c r="M17" s="12">
        <v>8.4962349361699996E-2</v>
      </c>
      <c r="N17" s="12">
        <v>7.7311149192600001E-2</v>
      </c>
      <c r="P17" s="12">
        <v>0.18665668639399999</v>
      </c>
      <c r="Q17" s="12">
        <v>9.4501897177699995E-2</v>
      </c>
      <c r="R17" s="12">
        <v>4.3255233905299999E-2</v>
      </c>
      <c r="S17" s="12">
        <v>2.8400982173500001E-2</v>
      </c>
      <c r="T17" s="12">
        <v>0</v>
      </c>
      <c r="V17" s="12">
        <v>0.117335327979</v>
      </c>
      <c r="W17" s="12">
        <v>0.12945435421199999</v>
      </c>
      <c r="X17" s="12">
        <v>0.13975741787500001</v>
      </c>
      <c r="Y17" s="12">
        <v>7.5575524666600002E-2</v>
      </c>
      <c r="Z17" s="12">
        <v>3.5543884150299999E-2</v>
      </c>
      <c r="AA17" s="12">
        <v>2.21414160326E-2</v>
      </c>
      <c r="AB17" s="12">
        <v>1.9284727010199999E-2</v>
      </c>
      <c r="AC17" s="12">
        <v>0</v>
      </c>
      <c r="AE17" s="12">
        <v>7.1661615570199996E-2</v>
      </c>
      <c r="AF17" s="12">
        <v>0.16697326134099999</v>
      </c>
      <c r="AG17" s="12">
        <v>2.5303744040900002E-2</v>
      </c>
      <c r="AH17" s="12">
        <v>0.121500995551</v>
      </c>
      <c r="AI17" s="12">
        <v>9.1279539539400004E-2</v>
      </c>
      <c r="AJ17" s="12">
        <v>0.10625077689200001</v>
      </c>
      <c r="AK17" s="12">
        <v>4.4358738994200002E-2</v>
      </c>
      <c r="AL17" s="12">
        <v>9.8563647774499996E-2</v>
      </c>
      <c r="AM17" s="12">
        <v>2.04758368166E-2</v>
      </c>
      <c r="AN17" s="12">
        <v>7.9006064381799995E-2</v>
      </c>
      <c r="AO17" s="12">
        <v>0</v>
      </c>
      <c r="AP17" s="12">
        <v>0.13507444794000001</v>
      </c>
      <c r="AR17" s="12">
        <v>9.2170271038000004E-2</v>
      </c>
      <c r="AS17" s="12">
        <v>7.99869830408E-2</v>
      </c>
      <c r="AT17" s="12">
        <v>4.28207252424E-2</v>
      </c>
      <c r="AU17" s="12">
        <v>0</v>
      </c>
      <c r="AW17" s="12">
        <v>7.8161537183599999E-2</v>
      </c>
      <c r="AX17" s="12">
        <v>7.7128756110299998E-2</v>
      </c>
      <c r="AY17" s="12">
        <v>8.6715310876799997E-2</v>
      </c>
      <c r="AZ17" s="12">
        <v>8.8615648161700006E-2</v>
      </c>
      <c r="BA17" s="12">
        <v>8.7938877852799996E-2</v>
      </c>
      <c r="BB17" s="12">
        <v>7.8210161566600003E-2</v>
      </c>
      <c r="BD17" s="12">
        <v>6.2452949998299999E-2</v>
      </c>
      <c r="BE17" s="12">
        <v>0.14391559937599999</v>
      </c>
      <c r="BF17" s="12">
        <v>4.6222471961600002E-2</v>
      </c>
      <c r="BH17" s="12">
        <v>9.0780897927900006E-2</v>
      </c>
      <c r="BI17" s="12">
        <v>4.83919252782E-2</v>
      </c>
      <c r="BJ17" s="12">
        <v>0.17727878144600001</v>
      </c>
    </row>
    <row r="18" spans="2:62" ht="32" customHeight="1" x14ac:dyDescent="0.35">
      <c r="B18" s="20" t="s">
        <v>81</v>
      </c>
      <c r="C18" s="12">
        <v>0.18412631356299999</v>
      </c>
      <c r="D18" s="12">
        <v>0.25764485848699997</v>
      </c>
      <c r="E18" s="12">
        <v>0.121860481442</v>
      </c>
      <c r="F18" s="12">
        <v>4.8234904741700002E-2</v>
      </c>
      <c r="G18" s="12">
        <v>0</v>
      </c>
      <c r="I18" s="12">
        <v>9.3329819183600005E-2</v>
      </c>
      <c r="J18" s="12">
        <v>0.17789801474700001</v>
      </c>
      <c r="K18" s="12">
        <v>0.175031383067</v>
      </c>
      <c r="L18" s="12">
        <v>0.176795948752</v>
      </c>
      <c r="M18" s="12">
        <v>0.27698916710999999</v>
      </c>
      <c r="N18" s="12">
        <v>0.205613512768</v>
      </c>
      <c r="P18" s="12">
        <v>0.469634696282</v>
      </c>
      <c r="Q18" s="12">
        <v>0.17468971580699999</v>
      </c>
      <c r="R18" s="12">
        <v>8.0554606762800005E-2</v>
      </c>
      <c r="S18" s="12">
        <v>1.45651707531E-2</v>
      </c>
      <c r="T18" s="12">
        <v>0</v>
      </c>
      <c r="V18" s="12">
        <v>0.410645273029</v>
      </c>
      <c r="W18" s="12">
        <v>0.33089068481799999</v>
      </c>
      <c r="X18" s="12">
        <v>0.153507701798</v>
      </c>
      <c r="Y18" s="12">
        <v>0.11558924543599999</v>
      </c>
      <c r="Z18" s="12">
        <v>8.62648396319E-2</v>
      </c>
      <c r="AA18" s="12">
        <v>2.3258484939199998E-2</v>
      </c>
      <c r="AB18" s="12">
        <v>0</v>
      </c>
      <c r="AC18" s="12">
        <v>4.5298784713200001E-2</v>
      </c>
      <c r="AE18" s="12">
        <v>0.19581069426799999</v>
      </c>
      <c r="AF18" s="12">
        <v>0.16132900075699999</v>
      </c>
      <c r="AG18" s="12">
        <v>0.199625905948</v>
      </c>
      <c r="AH18" s="12">
        <v>0.155561648197</v>
      </c>
      <c r="AI18" s="12">
        <v>0.177535802046</v>
      </c>
      <c r="AJ18" s="12">
        <v>0.30956600111900001</v>
      </c>
      <c r="AK18" s="12">
        <v>0.16568128311899999</v>
      </c>
      <c r="AL18" s="12">
        <v>0.22013094681600001</v>
      </c>
      <c r="AM18" s="12">
        <v>0.17775139534000001</v>
      </c>
      <c r="AN18" s="12">
        <v>0.11234613536800001</v>
      </c>
      <c r="AO18" s="12">
        <v>0.33782542427200002</v>
      </c>
      <c r="AP18" s="12">
        <v>3.8984828346799998E-2</v>
      </c>
      <c r="AR18" s="12">
        <v>0.21041365504599999</v>
      </c>
      <c r="AS18" s="12">
        <v>5.8111015772000001E-2</v>
      </c>
      <c r="AT18" s="12">
        <v>0.21239388247999999</v>
      </c>
      <c r="AU18" s="12">
        <v>0</v>
      </c>
      <c r="AW18" s="12">
        <v>0.17745495789599999</v>
      </c>
      <c r="AX18" s="12">
        <v>0.17563141469900001</v>
      </c>
      <c r="AY18" s="12">
        <v>0.166566435776</v>
      </c>
      <c r="AZ18" s="12">
        <v>0.18436613959299999</v>
      </c>
      <c r="BA18" s="12">
        <v>0.15192424899699999</v>
      </c>
      <c r="BB18" s="12">
        <v>0.18513334661899999</v>
      </c>
      <c r="BD18" s="12">
        <v>0.14720237259400001</v>
      </c>
      <c r="BE18" s="12">
        <v>0.27457367252499998</v>
      </c>
      <c r="BF18" s="12">
        <v>4.8783318216499998E-2</v>
      </c>
      <c r="BH18" s="12">
        <v>0.16889744773699999</v>
      </c>
      <c r="BI18" s="12">
        <v>0.215472827624</v>
      </c>
      <c r="BJ18" s="12">
        <v>0.21836928015000001</v>
      </c>
    </row>
    <row r="20" spans="2:62" x14ac:dyDescent="0.35">
      <c r="B20" s="25" t="s">
        <v>82</v>
      </c>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row>
    <row r="21" spans="2:62" x14ac:dyDescent="0.35">
      <c r="B21" s="17" t="s">
        <v>15</v>
      </c>
    </row>
    <row r="22" spans="2:62" x14ac:dyDescent="0.35">
      <c r="B22" s="18" t="s">
        <v>74</v>
      </c>
      <c r="C22" s="15">
        <v>500</v>
      </c>
      <c r="D22" s="15">
        <v>252</v>
      </c>
      <c r="E22" s="15">
        <v>220</v>
      </c>
      <c r="F22" s="15">
        <v>24</v>
      </c>
      <c r="G22" s="15">
        <v>4</v>
      </c>
      <c r="I22" s="15">
        <v>66</v>
      </c>
      <c r="J22" s="15">
        <v>69</v>
      </c>
      <c r="K22" s="15">
        <v>149</v>
      </c>
      <c r="L22" s="15">
        <v>116</v>
      </c>
      <c r="M22" s="15">
        <v>89</v>
      </c>
      <c r="N22" s="15">
        <v>11</v>
      </c>
      <c r="P22" s="15">
        <v>98</v>
      </c>
      <c r="Q22" s="15">
        <v>133</v>
      </c>
      <c r="R22" s="15">
        <v>134</v>
      </c>
      <c r="S22" s="15">
        <v>133</v>
      </c>
      <c r="T22" s="15">
        <v>2</v>
      </c>
      <c r="V22" s="15">
        <v>58</v>
      </c>
      <c r="W22" s="15">
        <v>97</v>
      </c>
      <c r="X22" s="15">
        <v>104</v>
      </c>
      <c r="Y22" s="15">
        <v>62</v>
      </c>
      <c r="Z22" s="15">
        <v>65</v>
      </c>
      <c r="AA22" s="15">
        <v>40</v>
      </c>
      <c r="AB22" s="15">
        <v>49</v>
      </c>
      <c r="AC22" s="15">
        <v>25</v>
      </c>
      <c r="AE22" s="15">
        <v>40</v>
      </c>
      <c r="AF22" s="15">
        <v>69</v>
      </c>
      <c r="AG22" s="15">
        <v>35</v>
      </c>
      <c r="AH22" s="15">
        <v>44</v>
      </c>
      <c r="AI22" s="15">
        <v>65</v>
      </c>
      <c r="AJ22" s="15">
        <v>40</v>
      </c>
      <c r="AK22" s="15">
        <v>44</v>
      </c>
      <c r="AL22" s="15">
        <v>56</v>
      </c>
      <c r="AM22" s="15">
        <v>44</v>
      </c>
      <c r="AN22" s="15">
        <v>30</v>
      </c>
      <c r="AO22" s="15">
        <v>10</v>
      </c>
      <c r="AP22" s="15">
        <v>23</v>
      </c>
      <c r="AR22" s="15">
        <v>392</v>
      </c>
      <c r="AS22" s="15">
        <v>88</v>
      </c>
      <c r="AT22" s="15">
        <v>18</v>
      </c>
      <c r="AU22" s="15">
        <v>2</v>
      </c>
      <c r="AW22" s="15">
        <v>406</v>
      </c>
      <c r="AX22" s="15">
        <v>389</v>
      </c>
      <c r="AY22" s="15">
        <v>348</v>
      </c>
      <c r="AZ22" s="15">
        <v>411</v>
      </c>
      <c r="BA22" s="15">
        <v>401</v>
      </c>
      <c r="BB22" s="15">
        <v>385</v>
      </c>
      <c r="BD22" s="15">
        <v>328</v>
      </c>
      <c r="BE22" s="15">
        <v>153</v>
      </c>
      <c r="BF22" s="15">
        <v>19</v>
      </c>
      <c r="BH22" s="15">
        <v>341</v>
      </c>
      <c r="BI22" s="15">
        <v>117</v>
      </c>
      <c r="BJ22" s="15">
        <v>42</v>
      </c>
    </row>
    <row r="23" spans="2:62" x14ac:dyDescent="0.35">
      <c r="B23" s="19" t="s">
        <v>75</v>
      </c>
      <c r="C23" s="10">
        <v>500</v>
      </c>
      <c r="D23" s="10">
        <v>248</v>
      </c>
      <c r="E23" s="10">
        <v>221</v>
      </c>
      <c r="F23" s="10">
        <v>27</v>
      </c>
      <c r="G23" s="10">
        <v>4</v>
      </c>
      <c r="I23" s="10">
        <v>68</v>
      </c>
      <c r="J23" s="10">
        <v>68</v>
      </c>
      <c r="K23" s="10">
        <v>145</v>
      </c>
      <c r="L23" s="10">
        <v>115</v>
      </c>
      <c r="M23" s="10">
        <v>92</v>
      </c>
      <c r="N23" s="10">
        <v>11</v>
      </c>
      <c r="P23" s="10">
        <v>125</v>
      </c>
      <c r="Q23" s="10">
        <v>125</v>
      </c>
      <c r="R23" s="10">
        <v>125</v>
      </c>
      <c r="S23" s="10">
        <v>125</v>
      </c>
      <c r="T23" s="10">
        <v>2</v>
      </c>
      <c r="V23" s="10">
        <v>68</v>
      </c>
      <c r="W23" s="10">
        <v>105</v>
      </c>
      <c r="X23" s="10">
        <v>101</v>
      </c>
      <c r="Y23" s="10">
        <v>59</v>
      </c>
      <c r="Z23" s="10">
        <v>60</v>
      </c>
      <c r="AA23" s="10">
        <v>37</v>
      </c>
      <c r="AB23" s="10">
        <v>44</v>
      </c>
      <c r="AC23" s="10">
        <v>26</v>
      </c>
      <c r="AE23" s="10">
        <v>38</v>
      </c>
      <c r="AF23" s="10">
        <v>67</v>
      </c>
      <c r="AG23" s="10">
        <v>34</v>
      </c>
      <c r="AH23" s="10">
        <v>42</v>
      </c>
      <c r="AI23" s="10">
        <v>63</v>
      </c>
      <c r="AJ23" s="10">
        <v>38</v>
      </c>
      <c r="AK23" s="10">
        <v>42</v>
      </c>
      <c r="AL23" s="10">
        <v>55</v>
      </c>
      <c r="AM23" s="10">
        <v>42</v>
      </c>
      <c r="AN23" s="10">
        <v>42</v>
      </c>
      <c r="AO23" s="10">
        <v>17</v>
      </c>
      <c r="AP23" s="10">
        <v>21</v>
      </c>
      <c r="AR23" s="10">
        <v>395</v>
      </c>
      <c r="AS23" s="10">
        <v>84</v>
      </c>
      <c r="AT23" s="10">
        <v>19</v>
      </c>
      <c r="AU23" s="10">
        <v>2</v>
      </c>
      <c r="AW23" s="10">
        <v>404</v>
      </c>
      <c r="AX23" s="10">
        <v>385</v>
      </c>
      <c r="AY23" s="10">
        <v>346</v>
      </c>
      <c r="AZ23" s="10">
        <v>412</v>
      </c>
      <c r="BA23" s="10">
        <v>399</v>
      </c>
      <c r="BB23" s="10">
        <v>382</v>
      </c>
      <c r="BD23" s="10">
        <v>321</v>
      </c>
      <c r="BE23" s="10">
        <v>160</v>
      </c>
      <c r="BF23" s="10">
        <v>19</v>
      </c>
      <c r="BH23" s="10">
        <v>339</v>
      </c>
      <c r="BI23" s="10">
        <v>119</v>
      </c>
      <c r="BJ23" s="10">
        <v>42</v>
      </c>
    </row>
    <row r="24" spans="2:62" ht="32" customHeight="1" x14ac:dyDescent="0.35">
      <c r="B24" s="20" t="s">
        <v>83</v>
      </c>
      <c r="C24" s="12">
        <v>0.43610217293300002</v>
      </c>
      <c r="D24" s="12">
        <v>0.30226461560700002</v>
      </c>
      <c r="E24" s="12">
        <v>0.555497336033</v>
      </c>
      <c r="F24" s="12">
        <v>0.629211740352</v>
      </c>
      <c r="G24" s="12">
        <v>0.79814490220699996</v>
      </c>
      <c r="I24" s="12">
        <v>0.59208484241500003</v>
      </c>
      <c r="J24" s="12">
        <v>0.46039862173899998</v>
      </c>
      <c r="K24" s="12">
        <v>0.34136402140900002</v>
      </c>
      <c r="L24" s="12">
        <v>0.395207166527</v>
      </c>
      <c r="M24" s="12">
        <v>0.50544994688800005</v>
      </c>
      <c r="N24" s="12">
        <v>0.423604282208</v>
      </c>
      <c r="P24" s="12">
        <v>0.366599725268</v>
      </c>
      <c r="Q24" s="12">
        <v>0.45612393615699998</v>
      </c>
      <c r="R24" s="12">
        <v>0.39436973465500003</v>
      </c>
      <c r="S24" s="12">
        <v>0.526028334278</v>
      </c>
      <c r="T24" s="12">
        <v>0.51673118137999996</v>
      </c>
      <c r="V24" s="12">
        <v>0.47211263165299999</v>
      </c>
      <c r="W24" s="12">
        <v>0.39207878558600001</v>
      </c>
      <c r="X24" s="12">
        <v>0.41037585358299999</v>
      </c>
      <c r="Y24" s="12">
        <v>0.40631126426899999</v>
      </c>
      <c r="Z24" s="12">
        <v>0.43488753305099997</v>
      </c>
      <c r="AA24" s="12">
        <v>0.33578305096400002</v>
      </c>
      <c r="AB24" s="12">
        <v>0.55109765183600001</v>
      </c>
      <c r="AC24" s="12">
        <v>0.638244598035</v>
      </c>
      <c r="AE24" s="12">
        <v>0.42695718963899998</v>
      </c>
      <c r="AF24" s="12">
        <v>0.39155916061099999</v>
      </c>
      <c r="AG24" s="12">
        <v>0.49125037195499999</v>
      </c>
      <c r="AH24" s="12">
        <v>0.388643129097</v>
      </c>
      <c r="AI24" s="12">
        <v>0.53032093585100004</v>
      </c>
      <c r="AJ24" s="12">
        <v>0.391889230895</v>
      </c>
      <c r="AK24" s="12">
        <v>0.41655046447499999</v>
      </c>
      <c r="AL24" s="12">
        <v>0.39003995290299998</v>
      </c>
      <c r="AM24" s="12">
        <v>0.395476676064</v>
      </c>
      <c r="AN24" s="12">
        <v>0.53320525350699999</v>
      </c>
      <c r="AO24" s="12">
        <v>0.217804532133</v>
      </c>
      <c r="AP24" s="12">
        <v>0.61925689251500005</v>
      </c>
      <c r="AR24" s="12">
        <v>0.42205398908300001</v>
      </c>
      <c r="AS24" s="12">
        <v>0.53614926992099998</v>
      </c>
      <c r="AT24" s="12">
        <v>0.28330538583800002</v>
      </c>
      <c r="AU24" s="12">
        <v>0.49967990123599998</v>
      </c>
      <c r="AW24" s="12">
        <v>0.44049548222099999</v>
      </c>
      <c r="AX24" s="12">
        <v>0.435309838896</v>
      </c>
      <c r="AY24" s="12">
        <v>0.46852783183500002</v>
      </c>
      <c r="AZ24" s="12">
        <v>0.43808563269400003</v>
      </c>
      <c r="BA24" s="12">
        <v>0.43129215847199998</v>
      </c>
      <c r="BB24" s="12">
        <v>0.44380675031</v>
      </c>
      <c r="BD24" s="12">
        <v>0.44901108332900003</v>
      </c>
      <c r="BE24" s="12">
        <v>0.41631576556900002</v>
      </c>
      <c r="BF24" s="12">
        <v>0.38447716176899999</v>
      </c>
      <c r="BH24" s="12">
        <v>0.42962263616000002</v>
      </c>
      <c r="BI24" s="12">
        <v>0.47460485881499997</v>
      </c>
      <c r="BJ24" s="12">
        <v>0.378408535647</v>
      </c>
    </row>
    <row r="25" spans="2:62" ht="32" customHeight="1" x14ac:dyDescent="0.35">
      <c r="B25" s="20" t="s">
        <v>84</v>
      </c>
      <c r="C25" s="12">
        <v>0.56389782706699998</v>
      </c>
      <c r="D25" s="12">
        <v>0.69773538439299998</v>
      </c>
      <c r="E25" s="12">
        <v>0.444502663967</v>
      </c>
      <c r="F25" s="12">
        <v>0.370788259648</v>
      </c>
      <c r="G25" s="12">
        <v>0.20185509779300001</v>
      </c>
      <c r="I25" s="12">
        <v>0.40791515758500002</v>
      </c>
      <c r="J25" s="12">
        <v>0.53960137826099996</v>
      </c>
      <c r="K25" s="12">
        <v>0.65863597859099998</v>
      </c>
      <c r="L25" s="12">
        <v>0.60479283347299995</v>
      </c>
      <c r="M25" s="12">
        <v>0.49455005311200001</v>
      </c>
      <c r="N25" s="12">
        <v>0.57639571779200005</v>
      </c>
      <c r="P25" s="12">
        <v>0.633400274732</v>
      </c>
      <c r="Q25" s="12">
        <v>0.54387606384300002</v>
      </c>
      <c r="R25" s="12">
        <v>0.60563026534499997</v>
      </c>
      <c r="S25" s="12">
        <v>0.473971665722</v>
      </c>
      <c r="T25" s="12">
        <v>0.48326881861999998</v>
      </c>
      <c r="V25" s="12">
        <v>0.52788736834700001</v>
      </c>
      <c r="W25" s="12">
        <v>0.60792121441400004</v>
      </c>
      <c r="X25" s="12">
        <v>0.58962414641700001</v>
      </c>
      <c r="Y25" s="12">
        <v>0.59368873573100001</v>
      </c>
      <c r="Z25" s="12">
        <v>0.56511246694899997</v>
      </c>
      <c r="AA25" s="12">
        <v>0.66421694903600004</v>
      </c>
      <c r="AB25" s="12">
        <v>0.44890234816399999</v>
      </c>
      <c r="AC25" s="12">
        <v>0.361755401965</v>
      </c>
      <c r="AE25" s="12">
        <v>0.57304281036100002</v>
      </c>
      <c r="AF25" s="12">
        <v>0.60844083938899995</v>
      </c>
      <c r="AG25" s="12">
        <v>0.50874962804500001</v>
      </c>
      <c r="AH25" s="12">
        <v>0.61135687090299995</v>
      </c>
      <c r="AI25" s="12">
        <v>0.46967906414900001</v>
      </c>
      <c r="AJ25" s="12">
        <v>0.60811076910499995</v>
      </c>
      <c r="AK25" s="12">
        <v>0.58344953552500001</v>
      </c>
      <c r="AL25" s="12">
        <v>0.60996004709700002</v>
      </c>
      <c r="AM25" s="12">
        <v>0.60452332393599995</v>
      </c>
      <c r="AN25" s="12">
        <v>0.46679474649300001</v>
      </c>
      <c r="AO25" s="12">
        <v>0.782195467867</v>
      </c>
      <c r="AP25" s="12">
        <v>0.38074310748500001</v>
      </c>
      <c r="AR25" s="12">
        <v>0.57794601091700004</v>
      </c>
      <c r="AS25" s="12">
        <v>0.46385073007900002</v>
      </c>
      <c r="AT25" s="12">
        <v>0.71669461416199998</v>
      </c>
      <c r="AU25" s="12">
        <v>0.50032009876399997</v>
      </c>
      <c r="AW25" s="12">
        <v>0.55950451777900001</v>
      </c>
      <c r="AX25" s="12">
        <v>0.56469016110400005</v>
      </c>
      <c r="AY25" s="12">
        <v>0.53147216816499998</v>
      </c>
      <c r="AZ25" s="12">
        <v>0.56191436730599997</v>
      </c>
      <c r="BA25" s="12">
        <v>0.56870784152800002</v>
      </c>
      <c r="BB25" s="12">
        <v>0.55619324968999995</v>
      </c>
      <c r="BD25" s="12">
        <v>0.55098891667100003</v>
      </c>
      <c r="BE25" s="12">
        <v>0.58368423443100004</v>
      </c>
      <c r="BF25" s="12">
        <v>0.61552283823099996</v>
      </c>
      <c r="BH25" s="12">
        <v>0.57037736384000004</v>
      </c>
      <c r="BI25" s="12">
        <v>0.52539514118499997</v>
      </c>
      <c r="BJ25" s="12">
        <v>0.62159146435299995</v>
      </c>
    </row>
    <row r="27" spans="2:62" x14ac:dyDescent="0.35">
      <c r="B27" s="25" t="s">
        <v>85</v>
      </c>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row>
    <row r="28" spans="2:62" x14ac:dyDescent="0.35">
      <c r="B28" s="17" t="s">
        <v>15</v>
      </c>
    </row>
    <row r="29" spans="2:62" x14ac:dyDescent="0.35">
      <c r="B29" s="18" t="s">
        <v>74</v>
      </c>
      <c r="C29" s="15">
        <v>500</v>
      </c>
      <c r="D29" s="15">
        <v>252</v>
      </c>
      <c r="E29" s="15">
        <v>220</v>
      </c>
      <c r="F29" s="15">
        <v>24</v>
      </c>
      <c r="G29" s="15">
        <v>4</v>
      </c>
      <c r="I29" s="15">
        <v>66</v>
      </c>
      <c r="J29" s="15">
        <v>69</v>
      </c>
      <c r="K29" s="15">
        <v>149</v>
      </c>
      <c r="L29" s="15">
        <v>116</v>
      </c>
      <c r="M29" s="15">
        <v>89</v>
      </c>
      <c r="N29" s="15">
        <v>11</v>
      </c>
      <c r="P29" s="15">
        <v>98</v>
      </c>
      <c r="Q29" s="15">
        <v>133</v>
      </c>
      <c r="R29" s="15">
        <v>134</v>
      </c>
      <c r="S29" s="15">
        <v>133</v>
      </c>
      <c r="T29" s="15">
        <v>2</v>
      </c>
      <c r="V29" s="15">
        <v>58</v>
      </c>
      <c r="W29" s="15">
        <v>97</v>
      </c>
      <c r="X29" s="15">
        <v>104</v>
      </c>
      <c r="Y29" s="15">
        <v>62</v>
      </c>
      <c r="Z29" s="15">
        <v>65</v>
      </c>
      <c r="AA29" s="15">
        <v>40</v>
      </c>
      <c r="AB29" s="15">
        <v>49</v>
      </c>
      <c r="AC29" s="15">
        <v>25</v>
      </c>
      <c r="AE29" s="15">
        <v>40</v>
      </c>
      <c r="AF29" s="15">
        <v>69</v>
      </c>
      <c r="AG29" s="15">
        <v>35</v>
      </c>
      <c r="AH29" s="15">
        <v>44</v>
      </c>
      <c r="AI29" s="15">
        <v>65</v>
      </c>
      <c r="AJ29" s="15">
        <v>40</v>
      </c>
      <c r="AK29" s="15">
        <v>44</v>
      </c>
      <c r="AL29" s="15">
        <v>56</v>
      </c>
      <c r="AM29" s="15">
        <v>44</v>
      </c>
      <c r="AN29" s="15">
        <v>30</v>
      </c>
      <c r="AO29" s="15">
        <v>10</v>
      </c>
      <c r="AP29" s="15">
        <v>23</v>
      </c>
      <c r="AR29" s="15">
        <v>392</v>
      </c>
      <c r="AS29" s="15">
        <v>88</v>
      </c>
      <c r="AT29" s="15">
        <v>18</v>
      </c>
      <c r="AU29" s="15">
        <v>2</v>
      </c>
      <c r="AW29" s="15">
        <v>406</v>
      </c>
      <c r="AX29" s="15">
        <v>389</v>
      </c>
      <c r="AY29" s="15">
        <v>348</v>
      </c>
      <c r="AZ29" s="15">
        <v>411</v>
      </c>
      <c r="BA29" s="15">
        <v>401</v>
      </c>
      <c r="BB29" s="15">
        <v>385</v>
      </c>
      <c r="BD29" s="15">
        <v>328</v>
      </c>
      <c r="BE29" s="15">
        <v>153</v>
      </c>
      <c r="BF29" s="15">
        <v>19</v>
      </c>
      <c r="BH29" s="15">
        <v>341</v>
      </c>
      <c r="BI29" s="15">
        <v>117</v>
      </c>
      <c r="BJ29" s="15">
        <v>42</v>
      </c>
    </row>
    <row r="30" spans="2:62" x14ac:dyDescent="0.35">
      <c r="B30" s="19" t="s">
        <v>75</v>
      </c>
      <c r="C30" s="10">
        <v>500</v>
      </c>
      <c r="D30" s="10">
        <v>248</v>
      </c>
      <c r="E30" s="10">
        <v>221</v>
      </c>
      <c r="F30" s="10">
        <v>27</v>
      </c>
      <c r="G30" s="10">
        <v>4</v>
      </c>
      <c r="I30" s="10">
        <v>68</v>
      </c>
      <c r="J30" s="10">
        <v>68</v>
      </c>
      <c r="K30" s="10">
        <v>145</v>
      </c>
      <c r="L30" s="10">
        <v>115</v>
      </c>
      <c r="M30" s="10">
        <v>92</v>
      </c>
      <c r="N30" s="10">
        <v>11</v>
      </c>
      <c r="P30" s="10">
        <v>125</v>
      </c>
      <c r="Q30" s="10">
        <v>125</v>
      </c>
      <c r="R30" s="10">
        <v>125</v>
      </c>
      <c r="S30" s="10">
        <v>125</v>
      </c>
      <c r="T30" s="10">
        <v>2</v>
      </c>
      <c r="V30" s="10">
        <v>68</v>
      </c>
      <c r="W30" s="10">
        <v>105</v>
      </c>
      <c r="X30" s="10">
        <v>101</v>
      </c>
      <c r="Y30" s="10">
        <v>59</v>
      </c>
      <c r="Z30" s="10">
        <v>60</v>
      </c>
      <c r="AA30" s="10">
        <v>37</v>
      </c>
      <c r="AB30" s="10">
        <v>44</v>
      </c>
      <c r="AC30" s="10">
        <v>26</v>
      </c>
      <c r="AE30" s="10">
        <v>38</v>
      </c>
      <c r="AF30" s="10">
        <v>67</v>
      </c>
      <c r="AG30" s="10">
        <v>34</v>
      </c>
      <c r="AH30" s="10">
        <v>42</v>
      </c>
      <c r="AI30" s="10">
        <v>63</v>
      </c>
      <c r="AJ30" s="10">
        <v>38</v>
      </c>
      <c r="AK30" s="10">
        <v>42</v>
      </c>
      <c r="AL30" s="10">
        <v>55</v>
      </c>
      <c r="AM30" s="10">
        <v>42</v>
      </c>
      <c r="AN30" s="10">
        <v>42</v>
      </c>
      <c r="AO30" s="10">
        <v>17</v>
      </c>
      <c r="AP30" s="10">
        <v>21</v>
      </c>
      <c r="AR30" s="10">
        <v>395</v>
      </c>
      <c r="AS30" s="10">
        <v>84</v>
      </c>
      <c r="AT30" s="10">
        <v>19</v>
      </c>
      <c r="AU30" s="10">
        <v>2</v>
      </c>
      <c r="AW30" s="10">
        <v>404</v>
      </c>
      <c r="AX30" s="10">
        <v>385</v>
      </c>
      <c r="AY30" s="10">
        <v>346</v>
      </c>
      <c r="AZ30" s="10">
        <v>412</v>
      </c>
      <c r="BA30" s="10">
        <v>399</v>
      </c>
      <c r="BB30" s="10">
        <v>382</v>
      </c>
      <c r="BD30" s="10">
        <v>321</v>
      </c>
      <c r="BE30" s="10">
        <v>160</v>
      </c>
      <c r="BF30" s="10">
        <v>19</v>
      </c>
      <c r="BH30" s="10">
        <v>339</v>
      </c>
      <c r="BI30" s="10">
        <v>119</v>
      </c>
      <c r="BJ30" s="10">
        <v>42</v>
      </c>
    </row>
    <row r="31" spans="2:62" ht="32" customHeight="1" x14ac:dyDescent="0.35">
      <c r="B31" s="20" t="s">
        <v>86</v>
      </c>
      <c r="C31" s="12">
        <v>7.7031428364600002E-2</v>
      </c>
      <c r="D31" s="12">
        <v>2.01097877873E-2</v>
      </c>
      <c r="E31" s="12">
        <v>0.13385001365800001</v>
      </c>
      <c r="F31" s="12">
        <v>8.24031374717E-2</v>
      </c>
      <c r="G31" s="12">
        <v>0.39404857826299999</v>
      </c>
      <c r="I31" s="12">
        <v>6.8889545914399997E-2</v>
      </c>
      <c r="J31" s="12">
        <v>2.80730912221E-2</v>
      </c>
      <c r="K31" s="12">
        <v>2.7162501061500002E-2</v>
      </c>
      <c r="L31" s="12">
        <v>0.15328138799499999</v>
      </c>
      <c r="M31" s="12">
        <v>0.11186970902899999</v>
      </c>
      <c r="N31" s="12">
        <v>0</v>
      </c>
      <c r="P31" s="12">
        <v>8.5327286765899998E-2</v>
      </c>
      <c r="Q31" s="12">
        <v>0.105900659464</v>
      </c>
      <c r="R31" s="12">
        <v>9.5434566096399998E-2</v>
      </c>
      <c r="S31" s="12">
        <v>2.2692739693200001E-2</v>
      </c>
      <c r="T31" s="12">
        <v>0</v>
      </c>
      <c r="V31" s="12">
        <v>0.13078268375800001</v>
      </c>
      <c r="W31" s="12">
        <v>6.6508809920799994E-2</v>
      </c>
      <c r="X31" s="12">
        <v>0.10417161391099999</v>
      </c>
      <c r="Y31" s="12">
        <v>8.4256433886699997E-2</v>
      </c>
      <c r="Z31" s="12">
        <v>7.4075246132099995E-2</v>
      </c>
      <c r="AA31" s="12">
        <v>0</v>
      </c>
      <c r="AB31" s="12">
        <v>0</v>
      </c>
      <c r="AC31" s="12">
        <v>0.10423510155</v>
      </c>
      <c r="AE31" s="12">
        <v>0.17274657276499999</v>
      </c>
      <c r="AF31" s="12">
        <v>9.0122799018399993E-2</v>
      </c>
      <c r="AG31" s="12">
        <v>8.4008441032900005E-2</v>
      </c>
      <c r="AH31" s="12">
        <v>6.4584863532000006E-2</v>
      </c>
      <c r="AI31" s="12">
        <v>7.6716714763299998E-2</v>
      </c>
      <c r="AJ31" s="12">
        <v>2.3350087715299998E-2</v>
      </c>
      <c r="AK31" s="12">
        <v>9.5714640394800002E-2</v>
      </c>
      <c r="AL31" s="12">
        <v>3.3615886725800001E-2</v>
      </c>
      <c r="AM31" s="12">
        <v>0.105099477905</v>
      </c>
      <c r="AN31" s="12">
        <v>4.1535950125100002E-2</v>
      </c>
      <c r="AO31" s="12">
        <v>0</v>
      </c>
      <c r="AP31" s="12">
        <v>0.126146230192</v>
      </c>
      <c r="AR31" s="12">
        <v>6.5542431913400007E-2</v>
      </c>
      <c r="AS31" s="12">
        <v>8.1957287358300004E-2</v>
      </c>
      <c r="AT31" s="12">
        <v>0.247309539341</v>
      </c>
      <c r="AU31" s="12">
        <v>0.49967990123599998</v>
      </c>
      <c r="AW31" s="12">
        <v>8.7661165671099994E-2</v>
      </c>
      <c r="AX31" s="12">
        <v>7.1640393758400006E-2</v>
      </c>
      <c r="AY31" s="12">
        <v>9.3373293818100001E-2</v>
      </c>
      <c r="AZ31" s="12">
        <v>7.9389291521200001E-2</v>
      </c>
      <c r="BA31" s="12">
        <v>6.8024903377100002E-2</v>
      </c>
      <c r="BB31" s="12">
        <v>8.3085742577800006E-2</v>
      </c>
      <c r="BD31" s="12">
        <v>8.89244015902E-2</v>
      </c>
      <c r="BE31" s="12">
        <v>3.9613872069600001E-2</v>
      </c>
      <c r="BF31" s="12">
        <v>0.18988994743900001</v>
      </c>
      <c r="BH31" s="12">
        <v>9.03739080365E-2</v>
      </c>
      <c r="BI31" s="12">
        <v>5.7908828638699998E-2</v>
      </c>
      <c r="BJ31" s="12">
        <v>2.30785736102E-2</v>
      </c>
    </row>
    <row r="32" spans="2:62" ht="32" customHeight="1" x14ac:dyDescent="0.35">
      <c r="B32" s="20" t="s">
        <v>87</v>
      </c>
      <c r="C32" s="12">
        <v>0.304942659379</v>
      </c>
      <c r="D32" s="12">
        <v>0.27306809035200003</v>
      </c>
      <c r="E32" s="12">
        <v>0.35792325714700002</v>
      </c>
      <c r="F32" s="12">
        <v>0.17938807530100001</v>
      </c>
      <c r="G32" s="12">
        <v>0.20424949416099999</v>
      </c>
      <c r="I32" s="12">
        <v>0.198025968986</v>
      </c>
      <c r="J32" s="12">
        <v>0.25647195266200001</v>
      </c>
      <c r="K32" s="12">
        <v>0.37280839887299999</v>
      </c>
      <c r="L32" s="12">
        <v>0.31174504613600001</v>
      </c>
      <c r="M32" s="12">
        <v>0.29813112337100001</v>
      </c>
      <c r="N32" s="12">
        <v>0.35278949988699998</v>
      </c>
      <c r="P32" s="12">
        <v>0.19933213609</v>
      </c>
      <c r="Q32" s="12">
        <v>0.296770259822</v>
      </c>
      <c r="R32" s="12">
        <v>0.38076817137199997</v>
      </c>
      <c r="S32" s="12">
        <v>0.34005371407000001</v>
      </c>
      <c r="T32" s="12">
        <v>0.48326881861999998</v>
      </c>
      <c r="V32" s="12">
        <v>0.25017273772499998</v>
      </c>
      <c r="W32" s="12">
        <v>0.31754800176600001</v>
      </c>
      <c r="X32" s="12">
        <v>0.20990620839599999</v>
      </c>
      <c r="Y32" s="12">
        <v>0.39598807528699997</v>
      </c>
      <c r="Z32" s="12">
        <v>0.30427329341600001</v>
      </c>
      <c r="AA32" s="12">
        <v>0.47511758012799998</v>
      </c>
      <c r="AB32" s="12">
        <v>0.42861688730899999</v>
      </c>
      <c r="AC32" s="12">
        <v>0.108866950977</v>
      </c>
      <c r="AE32" s="12">
        <v>0.31228334448400002</v>
      </c>
      <c r="AF32" s="12">
        <v>0.23038360410700001</v>
      </c>
      <c r="AG32" s="12">
        <v>0.21488059832299999</v>
      </c>
      <c r="AH32" s="12">
        <v>0.39204015831099998</v>
      </c>
      <c r="AI32" s="12">
        <v>0.21311394576500001</v>
      </c>
      <c r="AJ32" s="12">
        <v>0.24168457987799999</v>
      </c>
      <c r="AK32" s="12">
        <v>0.31433869110700002</v>
      </c>
      <c r="AL32" s="12">
        <v>0.326630388966</v>
      </c>
      <c r="AM32" s="12">
        <v>0.40310917611000002</v>
      </c>
      <c r="AN32" s="12">
        <v>0.39022603344500001</v>
      </c>
      <c r="AO32" s="12">
        <v>0.27127573631099999</v>
      </c>
      <c r="AP32" s="12">
        <v>0.47442698262100003</v>
      </c>
      <c r="AR32" s="12">
        <v>0.307706191367</v>
      </c>
      <c r="AS32" s="12">
        <v>0.27661796769899999</v>
      </c>
      <c r="AT32" s="12">
        <v>0.35177666061399998</v>
      </c>
      <c r="AU32" s="12">
        <v>0.50032009876399997</v>
      </c>
      <c r="AW32" s="12">
        <v>0.32486903841699999</v>
      </c>
      <c r="AX32" s="12">
        <v>0.31569115520199997</v>
      </c>
      <c r="AY32" s="12">
        <v>0.32230779753299998</v>
      </c>
      <c r="AZ32" s="12">
        <v>0.30276402034</v>
      </c>
      <c r="BA32" s="12">
        <v>0.33637020479500002</v>
      </c>
      <c r="BB32" s="12">
        <v>0.30885084877699998</v>
      </c>
      <c r="BD32" s="12">
        <v>0.35280919583100001</v>
      </c>
      <c r="BE32" s="12">
        <v>0.214120143978</v>
      </c>
      <c r="BF32" s="12">
        <v>0.25943737266900002</v>
      </c>
      <c r="BH32" s="12">
        <v>0.32552928383099999</v>
      </c>
      <c r="BI32" s="12">
        <v>0.30007468718899999</v>
      </c>
      <c r="BJ32" s="12">
        <v>0.150950896477</v>
      </c>
    </row>
    <row r="33" spans="2:62" ht="32" customHeight="1" x14ac:dyDescent="0.35">
      <c r="B33" s="20" t="s">
        <v>88</v>
      </c>
      <c r="C33" s="12">
        <v>0.24321847533099999</v>
      </c>
      <c r="D33" s="12">
        <v>0.20759150327100001</v>
      </c>
      <c r="E33" s="12">
        <v>0.28470686774499998</v>
      </c>
      <c r="F33" s="12">
        <v>0.23767207872900001</v>
      </c>
      <c r="G33" s="12">
        <v>0.199846829783</v>
      </c>
      <c r="I33" s="12">
        <v>0.23144616163199999</v>
      </c>
      <c r="J33" s="12">
        <v>0.30380382764399999</v>
      </c>
      <c r="K33" s="12">
        <v>0.210522820666</v>
      </c>
      <c r="L33" s="12">
        <v>0.28540284937400001</v>
      </c>
      <c r="M33" s="12">
        <v>0.20693645228300001</v>
      </c>
      <c r="N33" s="12">
        <v>0.23413794695000001</v>
      </c>
      <c r="P33" s="12">
        <v>0.17635545306600001</v>
      </c>
      <c r="Q33" s="12">
        <v>0.22007544476400001</v>
      </c>
      <c r="R33" s="12">
        <v>0.244662050012</v>
      </c>
      <c r="S33" s="12">
        <v>0.33566308960800001</v>
      </c>
      <c r="T33" s="12">
        <v>0</v>
      </c>
      <c r="V33" s="12">
        <v>0.18223871599899999</v>
      </c>
      <c r="W33" s="12">
        <v>0.115514766984</v>
      </c>
      <c r="X33" s="12">
        <v>0.31847916712000002</v>
      </c>
      <c r="Y33" s="12">
        <v>0.28847495129200001</v>
      </c>
      <c r="Z33" s="12">
        <v>0.32104096702899998</v>
      </c>
      <c r="AA33" s="12">
        <v>0.31747644811600001</v>
      </c>
      <c r="AB33" s="12">
        <v>0.25601305981099998</v>
      </c>
      <c r="AC33" s="12">
        <v>0.212654251972</v>
      </c>
      <c r="AE33" s="12">
        <v>0.28202919245800001</v>
      </c>
      <c r="AF33" s="12">
        <v>0.18430259229400001</v>
      </c>
      <c r="AG33" s="12">
        <v>0.25927727709300002</v>
      </c>
      <c r="AH33" s="12">
        <v>0.14946892745500001</v>
      </c>
      <c r="AI33" s="12">
        <v>0.208995384003</v>
      </c>
      <c r="AJ33" s="12">
        <v>0.247324986306</v>
      </c>
      <c r="AK33" s="12">
        <v>0.330745703319</v>
      </c>
      <c r="AL33" s="12">
        <v>0.20378890822599999</v>
      </c>
      <c r="AM33" s="12">
        <v>0.28057437159600002</v>
      </c>
      <c r="AN33" s="12">
        <v>0.37805254860800003</v>
      </c>
      <c r="AO33" s="12">
        <v>0.214058726886</v>
      </c>
      <c r="AP33" s="12">
        <v>0.22538285571300001</v>
      </c>
      <c r="AR33" s="12">
        <v>0.21762881000000001</v>
      </c>
      <c r="AS33" s="12">
        <v>0.36645935085499998</v>
      </c>
      <c r="AT33" s="12">
        <v>0.25495054524999999</v>
      </c>
      <c r="AU33" s="12">
        <v>0</v>
      </c>
      <c r="AW33" s="12">
        <v>0.24773835992400001</v>
      </c>
      <c r="AX33" s="12">
        <v>0.24603442458300001</v>
      </c>
      <c r="AY33" s="12">
        <v>0.24148503416200001</v>
      </c>
      <c r="AZ33" s="12">
        <v>0.242381584855</v>
      </c>
      <c r="BA33" s="12">
        <v>0.24761502481799999</v>
      </c>
      <c r="BB33" s="12">
        <v>0.26626534152199999</v>
      </c>
      <c r="BD33" s="12">
        <v>0.268587432239</v>
      </c>
      <c r="BE33" s="12">
        <v>0.19861537449800001</v>
      </c>
      <c r="BF33" s="12">
        <v>0.18957025422400001</v>
      </c>
      <c r="BH33" s="12">
        <v>0.27743302217499999</v>
      </c>
      <c r="BI33" s="12">
        <v>0.17515638938299999</v>
      </c>
      <c r="BJ33" s="12">
        <v>0.15949734256199999</v>
      </c>
    </row>
    <row r="34" spans="2:62" ht="32" customHeight="1" x14ac:dyDescent="0.35">
      <c r="B34" s="20" t="s">
        <v>89</v>
      </c>
      <c r="C34" s="12">
        <v>0.155964900569</v>
      </c>
      <c r="D34" s="12">
        <v>0.199260228969</v>
      </c>
      <c r="E34" s="12">
        <v>0.116774978076</v>
      </c>
      <c r="F34" s="12">
        <v>0.10458957977</v>
      </c>
      <c r="G34" s="12">
        <v>0</v>
      </c>
      <c r="I34" s="12">
        <v>0.214687365012</v>
      </c>
      <c r="J34" s="12">
        <v>0.16297199909400001</v>
      </c>
      <c r="K34" s="12">
        <v>0.15387781314999999</v>
      </c>
      <c r="L34" s="12">
        <v>0.13304102245499999</v>
      </c>
      <c r="M34" s="12">
        <v>0.14622792616399999</v>
      </c>
      <c r="N34" s="12">
        <v>0.10101987099</v>
      </c>
      <c r="P34" s="12">
        <v>0.18548282759000001</v>
      </c>
      <c r="Q34" s="12">
        <v>0.13701699651999999</v>
      </c>
      <c r="R34" s="12">
        <v>0.148344946734</v>
      </c>
      <c r="S34" s="12">
        <v>0.14725645386700001</v>
      </c>
      <c r="T34" s="12">
        <v>0.51673118137999996</v>
      </c>
      <c r="V34" s="12">
        <v>0.135842050682</v>
      </c>
      <c r="W34" s="12">
        <v>0.16149671601099999</v>
      </c>
      <c r="X34" s="12">
        <v>0.155156741968</v>
      </c>
      <c r="Y34" s="12">
        <v>9.0976099933599994E-2</v>
      </c>
      <c r="Z34" s="12">
        <v>0.17949465368</v>
      </c>
      <c r="AA34" s="12">
        <v>0.16723508561700001</v>
      </c>
      <c r="AB34" s="12">
        <v>0.17659143614700001</v>
      </c>
      <c r="AC34" s="12">
        <v>0.232125090418</v>
      </c>
      <c r="AE34" s="12">
        <v>5.6831058865300002E-2</v>
      </c>
      <c r="AF34" s="12">
        <v>0.25566991676</v>
      </c>
      <c r="AG34" s="12">
        <v>0.30058242214499997</v>
      </c>
      <c r="AH34" s="12">
        <v>0.14777594111199999</v>
      </c>
      <c r="AI34" s="12">
        <v>0.15805642403799999</v>
      </c>
      <c r="AJ34" s="12">
        <v>0.131388564056</v>
      </c>
      <c r="AK34" s="12">
        <v>0.138765105049</v>
      </c>
      <c r="AL34" s="12">
        <v>0.15255604455399999</v>
      </c>
      <c r="AM34" s="12">
        <v>8.7626058443099994E-2</v>
      </c>
      <c r="AN34" s="12">
        <v>9.2460704645900005E-2</v>
      </c>
      <c r="AO34" s="12">
        <v>0.119973955565</v>
      </c>
      <c r="AP34" s="12">
        <v>0.174043931475</v>
      </c>
      <c r="AR34" s="12">
        <v>0.163170218309</v>
      </c>
      <c r="AS34" s="12">
        <v>0.13784422430500001</v>
      </c>
      <c r="AT34" s="12">
        <v>0.103270255192</v>
      </c>
      <c r="AU34" s="12">
        <v>0</v>
      </c>
      <c r="AW34" s="12">
        <v>0.14637212555500001</v>
      </c>
      <c r="AX34" s="12">
        <v>0.15651638658600001</v>
      </c>
      <c r="AY34" s="12">
        <v>0.146649807085</v>
      </c>
      <c r="AZ34" s="12">
        <v>0.157432209228</v>
      </c>
      <c r="BA34" s="12">
        <v>0.16389732982300001</v>
      </c>
      <c r="BB34" s="12">
        <v>0.15480982191600001</v>
      </c>
      <c r="BD34" s="12">
        <v>0.15963509555399999</v>
      </c>
      <c r="BE34" s="12">
        <v>0.15582915685900001</v>
      </c>
      <c r="BF34" s="12">
        <v>9.5390474856799995E-2</v>
      </c>
      <c r="BH34" s="12">
        <v>0.13271955409899999</v>
      </c>
      <c r="BI34" s="12">
        <v>0.195921053111</v>
      </c>
      <c r="BJ34" s="12">
        <v>0.230893095356</v>
      </c>
    </row>
    <row r="35" spans="2:62" ht="32" customHeight="1" x14ac:dyDescent="0.35">
      <c r="B35" s="20" t="s">
        <v>90</v>
      </c>
      <c r="C35" s="12">
        <v>0.15507135304899999</v>
      </c>
      <c r="D35" s="12">
        <v>0.20875523315399999</v>
      </c>
      <c r="E35" s="12">
        <v>8.9767136284900004E-2</v>
      </c>
      <c r="F35" s="12">
        <v>0.189493732809</v>
      </c>
      <c r="G35" s="12">
        <v>0.20185509779300001</v>
      </c>
      <c r="I35" s="12">
        <v>0.22753025208700001</v>
      </c>
      <c r="J35" s="12">
        <v>0.161549148127</v>
      </c>
      <c r="K35" s="12">
        <v>0.15173872182600001</v>
      </c>
      <c r="L35" s="12">
        <v>8.9356014226300004E-2</v>
      </c>
      <c r="M35" s="12">
        <v>0.19418845618800001</v>
      </c>
      <c r="N35" s="12">
        <v>7.7311149192600001E-2</v>
      </c>
      <c r="P35" s="12">
        <v>0.210239402508</v>
      </c>
      <c r="Q35" s="12">
        <v>0.18898849281899999</v>
      </c>
      <c r="R35" s="12">
        <v>0.103287622866</v>
      </c>
      <c r="S35" s="12">
        <v>0.120245068191</v>
      </c>
      <c r="T35" s="12">
        <v>0</v>
      </c>
      <c r="V35" s="12">
        <v>0.14610876021499999</v>
      </c>
      <c r="W35" s="12">
        <v>0.23301127349199999</v>
      </c>
      <c r="X35" s="12">
        <v>0.16932203636000001</v>
      </c>
      <c r="Y35" s="12">
        <v>0.124631861944</v>
      </c>
      <c r="Z35" s="12">
        <v>0.104889668038</v>
      </c>
      <c r="AA35" s="12">
        <v>4.0170886139099998E-2</v>
      </c>
      <c r="AB35" s="12">
        <v>0.11995875392200001</v>
      </c>
      <c r="AC35" s="12">
        <v>0.21791942268600001</v>
      </c>
      <c r="AE35" s="12">
        <v>0.151565874051</v>
      </c>
      <c r="AF35" s="12">
        <v>0.145673902519</v>
      </c>
      <c r="AG35" s="12">
        <v>0.116936679278</v>
      </c>
      <c r="AH35" s="12">
        <v>0.21811486709399999</v>
      </c>
      <c r="AI35" s="12">
        <v>0.225899847307</v>
      </c>
      <c r="AJ35" s="12">
        <v>0.198742235106</v>
      </c>
      <c r="AK35" s="12">
        <v>9.2153422351499995E-2</v>
      </c>
      <c r="AL35" s="12">
        <v>0.196811756797</v>
      </c>
      <c r="AM35" s="12">
        <v>7.8246885920799994E-2</v>
      </c>
      <c r="AN35" s="12">
        <v>9.77247631752E-2</v>
      </c>
      <c r="AO35" s="12">
        <v>0.30624805668499999</v>
      </c>
      <c r="AP35" s="12">
        <v>0</v>
      </c>
      <c r="AR35" s="12">
        <v>0.17806435025199999</v>
      </c>
      <c r="AS35" s="12">
        <v>7.6482303387100006E-2</v>
      </c>
      <c r="AT35" s="12">
        <v>4.2692999602299997E-2</v>
      </c>
      <c r="AU35" s="12">
        <v>0</v>
      </c>
      <c r="AW35" s="12">
        <v>0.15152624124</v>
      </c>
      <c r="AX35" s="12">
        <v>0.16006652157199999</v>
      </c>
      <c r="AY35" s="12">
        <v>0.15509204557699999</v>
      </c>
      <c r="AZ35" s="12">
        <v>0.15713240884400001</v>
      </c>
      <c r="BA35" s="12">
        <v>0.141996626929</v>
      </c>
      <c r="BB35" s="12">
        <v>0.141836906663</v>
      </c>
      <c r="BD35" s="12">
        <v>0.103434881605</v>
      </c>
      <c r="BE35" s="12">
        <v>0.25655381671100003</v>
      </c>
      <c r="BF35" s="12">
        <v>0.17484240115800001</v>
      </c>
      <c r="BH35" s="12">
        <v>0.12911370492300001</v>
      </c>
      <c r="BI35" s="12">
        <v>0.181690985799</v>
      </c>
      <c r="BJ35" s="12">
        <v>0.29042589793399998</v>
      </c>
    </row>
    <row r="36" spans="2:62" ht="32" customHeight="1" x14ac:dyDescent="0.35">
      <c r="B36" s="20" t="s">
        <v>91</v>
      </c>
      <c r="C36" s="12">
        <v>6.3771183307199997E-2</v>
      </c>
      <c r="D36" s="12">
        <v>9.1215156466200001E-2</v>
      </c>
      <c r="E36" s="12">
        <v>1.6977747089499999E-2</v>
      </c>
      <c r="F36" s="12">
        <v>0.206453395919</v>
      </c>
      <c r="G36" s="12">
        <v>0</v>
      </c>
      <c r="I36" s="12">
        <v>5.9420706369499997E-2</v>
      </c>
      <c r="J36" s="12">
        <v>8.7129981250900004E-2</v>
      </c>
      <c r="K36" s="12">
        <v>8.3889744423399998E-2</v>
      </c>
      <c r="L36" s="12">
        <v>2.71736798127E-2</v>
      </c>
      <c r="M36" s="12">
        <v>4.2646332964100003E-2</v>
      </c>
      <c r="N36" s="12">
        <v>0.23474153298100001</v>
      </c>
      <c r="P36" s="12">
        <v>0.14326289398</v>
      </c>
      <c r="Q36" s="12">
        <v>5.1248146611400001E-2</v>
      </c>
      <c r="R36" s="12">
        <v>2.7502642919900001E-2</v>
      </c>
      <c r="S36" s="12">
        <v>3.4088934570399999E-2</v>
      </c>
      <c r="T36" s="12">
        <v>0</v>
      </c>
      <c r="V36" s="12">
        <v>0.15485505162099999</v>
      </c>
      <c r="W36" s="12">
        <v>0.105920431826</v>
      </c>
      <c r="X36" s="12">
        <v>4.2964232244999997E-2</v>
      </c>
      <c r="Y36" s="12">
        <v>1.5672577657399999E-2</v>
      </c>
      <c r="Z36" s="12">
        <v>1.6226171704900001E-2</v>
      </c>
      <c r="AA36" s="12">
        <v>0</v>
      </c>
      <c r="AB36" s="12">
        <v>1.8819862811599999E-2</v>
      </c>
      <c r="AC36" s="12">
        <v>0.124199182396</v>
      </c>
      <c r="AE36" s="12">
        <v>2.4543957376599999E-2</v>
      </c>
      <c r="AF36" s="12">
        <v>9.3847185301100006E-2</v>
      </c>
      <c r="AG36" s="12">
        <v>2.4314582128000001E-2</v>
      </c>
      <c r="AH36" s="12">
        <v>2.8015242495800001E-2</v>
      </c>
      <c r="AI36" s="12">
        <v>0.11721768412399999</v>
      </c>
      <c r="AJ36" s="12">
        <v>0.15750954693899999</v>
      </c>
      <c r="AK36" s="12">
        <v>2.8282437778200002E-2</v>
      </c>
      <c r="AL36" s="12">
        <v>8.6597014731499999E-2</v>
      </c>
      <c r="AM36" s="12">
        <v>4.5344030025000003E-2</v>
      </c>
      <c r="AN36" s="12">
        <v>0</v>
      </c>
      <c r="AO36" s="12">
        <v>8.8443524552799996E-2</v>
      </c>
      <c r="AP36" s="12">
        <v>0</v>
      </c>
      <c r="AR36" s="12">
        <v>6.7887998159500001E-2</v>
      </c>
      <c r="AS36" s="12">
        <v>6.0638866394999998E-2</v>
      </c>
      <c r="AT36" s="12">
        <v>0</v>
      </c>
      <c r="AU36" s="12">
        <v>0</v>
      </c>
      <c r="AW36" s="12">
        <v>4.1833069192999998E-2</v>
      </c>
      <c r="AX36" s="12">
        <v>5.00511182993E-2</v>
      </c>
      <c r="AY36" s="12">
        <v>4.1092021824300003E-2</v>
      </c>
      <c r="AZ36" s="12">
        <v>6.0900485212199998E-2</v>
      </c>
      <c r="BA36" s="12">
        <v>4.2095910257599997E-2</v>
      </c>
      <c r="BB36" s="12">
        <v>4.5151338545499999E-2</v>
      </c>
      <c r="BD36" s="12">
        <v>2.6608993180200002E-2</v>
      </c>
      <c r="BE36" s="12">
        <v>0.13526763588400001</v>
      </c>
      <c r="BF36" s="12">
        <v>9.08695496523E-2</v>
      </c>
      <c r="BH36" s="12">
        <v>4.4830526935699999E-2</v>
      </c>
      <c r="BI36" s="12">
        <v>8.9248055879599997E-2</v>
      </c>
      <c r="BJ36" s="12">
        <v>0.145154194061</v>
      </c>
    </row>
    <row r="38" spans="2:62" x14ac:dyDescent="0.35">
      <c r="B38" s="25" t="s">
        <v>92</v>
      </c>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row>
    <row r="39" spans="2:62" x14ac:dyDescent="0.35">
      <c r="B39" s="17" t="s">
        <v>15</v>
      </c>
    </row>
    <row r="40" spans="2:62" x14ac:dyDescent="0.35">
      <c r="B40" s="18" t="s">
        <v>74</v>
      </c>
      <c r="C40" s="15">
        <v>500</v>
      </c>
      <c r="D40" s="15">
        <v>252</v>
      </c>
      <c r="E40" s="15">
        <v>220</v>
      </c>
      <c r="F40" s="15">
        <v>24</v>
      </c>
      <c r="G40" s="15">
        <v>4</v>
      </c>
      <c r="I40" s="15">
        <v>66</v>
      </c>
      <c r="J40" s="15">
        <v>69</v>
      </c>
      <c r="K40" s="15">
        <v>149</v>
      </c>
      <c r="L40" s="15">
        <v>116</v>
      </c>
      <c r="M40" s="15">
        <v>89</v>
      </c>
      <c r="N40" s="15">
        <v>11</v>
      </c>
      <c r="P40" s="15">
        <v>98</v>
      </c>
      <c r="Q40" s="15">
        <v>133</v>
      </c>
      <c r="R40" s="15">
        <v>134</v>
      </c>
      <c r="S40" s="15">
        <v>133</v>
      </c>
      <c r="T40" s="15">
        <v>2</v>
      </c>
      <c r="V40" s="15">
        <v>58</v>
      </c>
      <c r="W40" s="15">
        <v>97</v>
      </c>
      <c r="X40" s="15">
        <v>104</v>
      </c>
      <c r="Y40" s="15">
        <v>62</v>
      </c>
      <c r="Z40" s="15">
        <v>65</v>
      </c>
      <c r="AA40" s="15">
        <v>40</v>
      </c>
      <c r="AB40" s="15">
        <v>49</v>
      </c>
      <c r="AC40" s="15">
        <v>25</v>
      </c>
      <c r="AE40" s="15">
        <v>40</v>
      </c>
      <c r="AF40" s="15">
        <v>69</v>
      </c>
      <c r="AG40" s="15">
        <v>35</v>
      </c>
      <c r="AH40" s="15">
        <v>44</v>
      </c>
      <c r="AI40" s="15">
        <v>65</v>
      </c>
      <c r="AJ40" s="15">
        <v>40</v>
      </c>
      <c r="AK40" s="15">
        <v>44</v>
      </c>
      <c r="AL40" s="15">
        <v>56</v>
      </c>
      <c r="AM40" s="15">
        <v>44</v>
      </c>
      <c r="AN40" s="15">
        <v>30</v>
      </c>
      <c r="AO40" s="15">
        <v>10</v>
      </c>
      <c r="AP40" s="15">
        <v>23</v>
      </c>
      <c r="AR40" s="15">
        <v>392</v>
      </c>
      <c r="AS40" s="15">
        <v>88</v>
      </c>
      <c r="AT40" s="15">
        <v>18</v>
      </c>
      <c r="AU40" s="15">
        <v>2</v>
      </c>
      <c r="AW40" s="15">
        <v>406</v>
      </c>
      <c r="AX40" s="15">
        <v>389</v>
      </c>
      <c r="AY40" s="15">
        <v>348</v>
      </c>
      <c r="AZ40" s="15">
        <v>411</v>
      </c>
      <c r="BA40" s="15">
        <v>401</v>
      </c>
      <c r="BB40" s="15">
        <v>385</v>
      </c>
      <c r="BD40" s="15">
        <v>328</v>
      </c>
      <c r="BE40" s="15">
        <v>153</v>
      </c>
      <c r="BF40" s="15">
        <v>19</v>
      </c>
      <c r="BH40" s="15">
        <v>341</v>
      </c>
      <c r="BI40" s="15">
        <v>117</v>
      </c>
      <c r="BJ40" s="15">
        <v>42</v>
      </c>
    </row>
    <row r="41" spans="2:62" x14ac:dyDescent="0.35">
      <c r="B41" s="19" t="s">
        <v>75</v>
      </c>
      <c r="C41" s="10">
        <v>500</v>
      </c>
      <c r="D41" s="10">
        <v>248</v>
      </c>
      <c r="E41" s="10">
        <v>221</v>
      </c>
      <c r="F41" s="10">
        <v>27</v>
      </c>
      <c r="G41" s="10">
        <v>4</v>
      </c>
      <c r="I41" s="10">
        <v>68</v>
      </c>
      <c r="J41" s="10">
        <v>68</v>
      </c>
      <c r="K41" s="10">
        <v>145</v>
      </c>
      <c r="L41" s="10">
        <v>115</v>
      </c>
      <c r="M41" s="10">
        <v>92</v>
      </c>
      <c r="N41" s="10">
        <v>11</v>
      </c>
      <c r="P41" s="10">
        <v>125</v>
      </c>
      <c r="Q41" s="10">
        <v>125</v>
      </c>
      <c r="R41" s="10">
        <v>125</v>
      </c>
      <c r="S41" s="10">
        <v>125</v>
      </c>
      <c r="T41" s="10">
        <v>2</v>
      </c>
      <c r="V41" s="10">
        <v>68</v>
      </c>
      <c r="W41" s="10">
        <v>105</v>
      </c>
      <c r="X41" s="10">
        <v>101</v>
      </c>
      <c r="Y41" s="10">
        <v>59</v>
      </c>
      <c r="Z41" s="10">
        <v>60</v>
      </c>
      <c r="AA41" s="10">
        <v>37</v>
      </c>
      <c r="AB41" s="10">
        <v>44</v>
      </c>
      <c r="AC41" s="10">
        <v>26</v>
      </c>
      <c r="AE41" s="10">
        <v>38</v>
      </c>
      <c r="AF41" s="10">
        <v>67</v>
      </c>
      <c r="AG41" s="10">
        <v>34</v>
      </c>
      <c r="AH41" s="10">
        <v>42</v>
      </c>
      <c r="AI41" s="10">
        <v>63</v>
      </c>
      <c r="AJ41" s="10">
        <v>38</v>
      </c>
      <c r="AK41" s="10">
        <v>42</v>
      </c>
      <c r="AL41" s="10">
        <v>55</v>
      </c>
      <c r="AM41" s="10">
        <v>42</v>
      </c>
      <c r="AN41" s="10">
        <v>42</v>
      </c>
      <c r="AO41" s="10">
        <v>17</v>
      </c>
      <c r="AP41" s="10">
        <v>21</v>
      </c>
      <c r="AR41" s="10">
        <v>395</v>
      </c>
      <c r="AS41" s="10">
        <v>84</v>
      </c>
      <c r="AT41" s="10">
        <v>19</v>
      </c>
      <c r="AU41" s="10">
        <v>2</v>
      </c>
      <c r="AW41" s="10">
        <v>404</v>
      </c>
      <c r="AX41" s="10">
        <v>385</v>
      </c>
      <c r="AY41" s="10">
        <v>346</v>
      </c>
      <c r="AZ41" s="10">
        <v>412</v>
      </c>
      <c r="BA41" s="10">
        <v>399</v>
      </c>
      <c r="BB41" s="10">
        <v>382</v>
      </c>
      <c r="BD41" s="10">
        <v>321</v>
      </c>
      <c r="BE41" s="10">
        <v>160</v>
      </c>
      <c r="BF41" s="10">
        <v>19</v>
      </c>
      <c r="BH41" s="10">
        <v>339</v>
      </c>
      <c r="BI41" s="10">
        <v>119</v>
      </c>
      <c r="BJ41" s="10">
        <v>42</v>
      </c>
    </row>
    <row r="42" spans="2:62" ht="32" customHeight="1" x14ac:dyDescent="0.35">
      <c r="B42" s="20" t="s">
        <v>71</v>
      </c>
      <c r="C42" s="12">
        <v>0.80722759301900004</v>
      </c>
      <c r="D42" s="12">
        <v>0.76214022730499997</v>
      </c>
      <c r="E42" s="12">
        <v>0.87333338838100005</v>
      </c>
      <c r="F42" s="12">
        <v>0.64710124760700005</v>
      </c>
      <c r="G42" s="12">
        <v>1</v>
      </c>
      <c r="I42" s="12">
        <v>0.68635390306699995</v>
      </c>
      <c r="J42" s="12">
        <v>0.90334595136200002</v>
      </c>
      <c r="K42" s="12">
        <v>0.73543001598199997</v>
      </c>
      <c r="L42" s="12">
        <v>0.882504254456</v>
      </c>
      <c r="M42" s="12">
        <v>0.83369857152000004</v>
      </c>
      <c r="N42" s="12">
        <v>0.89540635822199999</v>
      </c>
      <c r="P42" s="12">
        <v>0.67113123161800003</v>
      </c>
      <c r="Q42" s="12">
        <v>0.77181674650999998</v>
      </c>
      <c r="R42" s="12">
        <v>0.91473339032800005</v>
      </c>
      <c r="S42" s="12">
        <v>0.86815206342399998</v>
      </c>
      <c r="T42" s="12">
        <v>1</v>
      </c>
      <c r="V42" s="12">
        <v>0.71111138078799996</v>
      </c>
      <c r="W42" s="12">
        <v>0.74923410031899995</v>
      </c>
      <c r="X42" s="12">
        <v>0.85657554293399996</v>
      </c>
      <c r="Y42" s="12">
        <v>0.80102283765399995</v>
      </c>
      <c r="Z42" s="12">
        <v>0.84215740890599999</v>
      </c>
      <c r="AA42" s="12">
        <v>0.94448391593799996</v>
      </c>
      <c r="AB42" s="12">
        <v>0.861941570238</v>
      </c>
      <c r="AC42" s="12">
        <v>0.74423823708299996</v>
      </c>
      <c r="AE42" s="12">
        <v>0.82726222979700004</v>
      </c>
      <c r="AF42" s="12">
        <v>0.82306278179900005</v>
      </c>
      <c r="AG42" s="12">
        <v>0.75435859075300005</v>
      </c>
      <c r="AH42" s="12">
        <v>0.85838205993600003</v>
      </c>
      <c r="AI42" s="12">
        <v>0.65572927542600001</v>
      </c>
      <c r="AJ42" s="12">
        <v>0.78701592290099998</v>
      </c>
      <c r="AK42" s="12">
        <v>0.84227752423900004</v>
      </c>
      <c r="AL42" s="12">
        <v>0.76193736700699999</v>
      </c>
      <c r="AM42" s="12">
        <v>0.84585723332700002</v>
      </c>
      <c r="AN42" s="12">
        <v>0.92404027968500002</v>
      </c>
      <c r="AO42" s="12">
        <v>0.88002604443499999</v>
      </c>
      <c r="AP42" s="12">
        <v>0.87218138093800002</v>
      </c>
      <c r="AR42" s="12">
        <v>0.78664832178400002</v>
      </c>
      <c r="AS42" s="12">
        <v>0.88047877983400002</v>
      </c>
      <c r="AT42" s="12">
        <v>0.88991232408800003</v>
      </c>
      <c r="AU42" s="12">
        <v>1</v>
      </c>
      <c r="AW42" s="12">
        <v>1</v>
      </c>
      <c r="AX42" s="12">
        <v>0.92731950679499997</v>
      </c>
      <c r="AY42" s="12">
        <v>0.91288456462800005</v>
      </c>
      <c r="AZ42" s="12">
        <v>0.838345642103</v>
      </c>
      <c r="BA42" s="12">
        <v>0.83641742372700001</v>
      </c>
      <c r="BB42" s="12">
        <v>0.843048870379</v>
      </c>
      <c r="BD42" s="12">
        <v>0.88200674068600005</v>
      </c>
      <c r="BE42" s="12">
        <v>0.65668117178899998</v>
      </c>
      <c r="BF42" s="12">
        <v>0.80853433792100005</v>
      </c>
      <c r="BH42" s="12">
        <v>0.84613386938500001</v>
      </c>
      <c r="BI42" s="12">
        <v>0.745243248862</v>
      </c>
      <c r="BJ42" s="12">
        <v>0.66777333831200003</v>
      </c>
    </row>
    <row r="43" spans="2:62" ht="32" customHeight="1" x14ac:dyDescent="0.35">
      <c r="B43" s="20" t="s">
        <v>72</v>
      </c>
      <c r="C43" s="12">
        <v>0.16995585858600001</v>
      </c>
      <c r="D43" s="12">
        <v>0.22127740887399999</v>
      </c>
      <c r="E43" s="12">
        <v>0.109884367117</v>
      </c>
      <c r="F43" s="12">
        <v>0.21889184430700001</v>
      </c>
      <c r="G43" s="12">
        <v>0</v>
      </c>
      <c r="I43" s="12">
        <v>0.25269468049499999</v>
      </c>
      <c r="J43" s="12">
        <v>6.4463184707099996E-2</v>
      </c>
      <c r="K43" s="12">
        <v>0.250434745673</v>
      </c>
      <c r="L43" s="12">
        <v>0.109140044681</v>
      </c>
      <c r="M43" s="12">
        <v>0.14391768059500001</v>
      </c>
      <c r="N43" s="12">
        <v>0.104593641778</v>
      </c>
      <c r="P43" s="12">
        <v>0.28868731691799998</v>
      </c>
      <c r="Q43" s="12">
        <v>0.199140691895</v>
      </c>
      <c r="R43" s="12">
        <v>7.8174529980400004E-2</v>
      </c>
      <c r="S43" s="12">
        <v>0.116533649004</v>
      </c>
      <c r="T43" s="12">
        <v>0</v>
      </c>
      <c r="V43" s="12">
        <v>0.25205748048799997</v>
      </c>
      <c r="W43" s="12">
        <v>0.23812293092299999</v>
      </c>
      <c r="X43" s="12">
        <v>0.126316756099</v>
      </c>
      <c r="Y43" s="12">
        <v>0.16756578872399999</v>
      </c>
      <c r="Z43" s="12">
        <v>0.14178027493500001</v>
      </c>
      <c r="AA43" s="12">
        <v>2.3558667664699998E-2</v>
      </c>
      <c r="AB43" s="12">
        <v>0.138058429762</v>
      </c>
      <c r="AC43" s="12">
        <v>0.184513052239</v>
      </c>
      <c r="AE43" s="12">
        <v>0.147204397637</v>
      </c>
      <c r="AF43" s="12">
        <v>0.176937218201</v>
      </c>
      <c r="AG43" s="12">
        <v>0.21762863943499999</v>
      </c>
      <c r="AH43" s="12">
        <v>0.110603378016</v>
      </c>
      <c r="AI43" s="12">
        <v>0.30433331588899998</v>
      </c>
      <c r="AJ43" s="12">
        <v>0.165342613783</v>
      </c>
      <c r="AK43" s="12">
        <v>0.15772247576100001</v>
      </c>
      <c r="AL43" s="12">
        <v>0.18279121304599999</v>
      </c>
      <c r="AM43" s="12">
        <v>0.13366692985600001</v>
      </c>
      <c r="AN43" s="12">
        <v>7.5959720314500004E-2</v>
      </c>
      <c r="AO43" s="12">
        <v>0.119973955565</v>
      </c>
      <c r="AP43" s="12">
        <v>0.12781861906200001</v>
      </c>
      <c r="AR43" s="12">
        <v>0.18689562842499999</v>
      </c>
      <c r="AS43" s="12">
        <v>0.119521220166</v>
      </c>
      <c r="AT43" s="12">
        <v>6.0449529949500001E-2</v>
      </c>
      <c r="AU43" s="12">
        <v>0</v>
      </c>
      <c r="AW43" s="12">
        <v>0</v>
      </c>
      <c r="AX43" s="12">
        <v>6.20970867306E-2</v>
      </c>
      <c r="AY43" s="12">
        <v>8.3297937882599996E-2</v>
      </c>
      <c r="AZ43" s="12">
        <v>0.138952497939</v>
      </c>
      <c r="BA43" s="12">
        <v>0.14259834813899999</v>
      </c>
      <c r="BB43" s="12">
        <v>0.14154114766199999</v>
      </c>
      <c r="BD43" s="12">
        <v>0.104789138717</v>
      </c>
      <c r="BE43" s="12">
        <v>0.30433718720500003</v>
      </c>
      <c r="BF43" s="12">
        <v>0.142174599264</v>
      </c>
      <c r="BH43" s="12">
        <v>0.13944186805600001</v>
      </c>
      <c r="BI43" s="12">
        <v>0.22274608980300001</v>
      </c>
      <c r="BJ43" s="12">
        <v>0.267336950716</v>
      </c>
    </row>
    <row r="44" spans="2:62" ht="32" customHeight="1" x14ac:dyDescent="0.35">
      <c r="B44" s="20" t="s">
        <v>42</v>
      </c>
      <c r="C44" s="12">
        <v>2.28165483954E-2</v>
      </c>
      <c r="D44" s="12">
        <v>1.65823638209E-2</v>
      </c>
      <c r="E44" s="12">
        <v>1.67822445014E-2</v>
      </c>
      <c r="F44" s="12">
        <v>0.13400690808599999</v>
      </c>
      <c r="G44" s="12">
        <v>0</v>
      </c>
      <c r="I44" s="12">
        <v>6.0951416438199998E-2</v>
      </c>
      <c r="J44" s="12">
        <v>3.2190863930999999E-2</v>
      </c>
      <c r="K44" s="12">
        <v>1.4135238345E-2</v>
      </c>
      <c r="L44" s="12">
        <v>8.3557008629000003E-3</v>
      </c>
      <c r="M44" s="12">
        <v>2.23837478846E-2</v>
      </c>
      <c r="N44" s="12">
        <v>0</v>
      </c>
      <c r="P44" s="12">
        <v>4.0181451463900002E-2</v>
      </c>
      <c r="Q44" s="12">
        <v>2.9042561594899999E-2</v>
      </c>
      <c r="R44" s="12">
        <v>7.0920796914400001E-3</v>
      </c>
      <c r="S44" s="12">
        <v>1.53142875724E-2</v>
      </c>
      <c r="T44" s="12">
        <v>0</v>
      </c>
      <c r="V44" s="12">
        <v>3.6831138724799997E-2</v>
      </c>
      <c r="W44" s="12">
        <v>1.26429687584E-2</v>
      </c>
      <c r="X44" s="12">
        <v>1.7107700966600001E-2</v>
      </c>
      <c r="Y44" s="12">
        <v>3.1411373622900002E-2</v>
      </c>
      <c r="Z44" s="12">
        <v>1.6062316158900001E-2</v>
      </c>
      <c r="AA44" s="12">
        <v>3.1957416397599997E-2</v>
      </c>
      <c r="AB44" s="12">
        <v>0</v>
      </c>
      <c r="AC44" s="12">
        <v>7.1248710678499999E-2</v>
      </c>
      <c r="AE44" s="12">
        <v>2.55333725654E-2</v>
      </c>
      <c r="AF44" s="12">
        <v>0</v>
      </c>
      <c r="AG44" s="12">
        <v>2.8012769812600001E-2</v>
      </c>
      <c r="AH44" s="12">
        <v>3.1014562047799999E-2</v>
      </c>
      <c r="AI44" s="12">
        <v>3.9937408684600002E-2</v>
      </c>
      <c r="AJ44" s="12">
        <v>4.76414633154E-2</v>
      </c>
      <c r="AK44" s="12">
        <v>0</v>
      </c>
      <c r="AL44" s="12">
        <v>5.5271419947200001E-2</v>
      </c>
      <c r="AM44" s="12">
        <v>2.04758368166E-2</v>
      </c>
      <c r="AN44" s="12">
        <v>0</v>
      </c>
      <c r="AO44" s="12">
        <v>0</v>
      </c>
      <c r="AP44" s="12">
        <v>0</v>
      </c>
      <c r="AR44" s="12">
        <v>2.6456049790900001E-2</v>
      </c>
      <c r="AS44" s="12">
        <v>0</v>
      </c>
      <c r="AT44" s="12">
        <v>4.9638145962000002E-2</v>
      </c>
      <c r="AU44" s="12">
        <v>0</v>
      </c>
      <c r="AW44" s="12">
        <v>0</v>
      </c>
      <c r="AX44" s="12">
        <v>1.0583406474100001E-2</v>
      </c>
      <c r="AY44" s="12">
        <v>3.8174974897399998E-3</v>
      </c>
      <c r="AZ44" s="12">
        <v>2.2701859957600001E-2</v>
      </c>
      <c r="BA44" s="12">
        <v>2.09842281335E-2</v>
      </c>
      <c r="BB44" s="12">
        <v>1.5409981958599999E-2</v>
      </c>
      <c r="BD44" s="12">
        <v>1.3204120597299999E-2</v>
      </c>
      <c r="BE44" s="12">
        <v>3.8981641006499999E-2</v>
      </c>
      <c r="BF44" s="12">
        <v>4.9291062815200001E-2</v>
      </c>
      <c r="BH44" s="12">
        <v>1.44242625588E-2</v>
      </c>
      <c r="BI44" s="12">
        <v>3.2010661335600002E-2</v>
      </c>
      <c r="BJ44" s="12">
        <v>6.4889710972200004E-2</v>
      </c>
    </row>
    <row r="46" spans="2:62" x14ac:dyDescent="0.35">
      <c r="B46" s="25" t="s">
        <v>93</v>
      </c>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row>
    <row r="47" spans="2:62" x14ac:dyDescent="0.35">
      <c r="B47" s="17" t="s">
        <v>15</v>
      </c>
    </row>
    <row r="48" spans="2:62" x14ac:dyDescent="0.35">
      <c r="B48" s="18" t="s">
        <v>74</v>
      </c>
      <c r="C48" s="15">
        <v>500</v>
      </c>
      <c r="D48" s="15">
        <v>252</v>
      </c>
      <c r="E48" s="15">
        <v>220</v>
      </c>
      <c r="F48" s="15">
        <v>24</v>
      </c>
      <c r="G48" s="15">
        <v>4</v>
      </c>
      <c r="I48" s="15">
        <v>66</v>
      </c>
      <c r="J48" s="15">
        <v>69</v>
      </c>
      <c r="K48" s="15">
        <v>149</v>
      </c>
      <c r="L48" s="15">
        <v>116</v>
      </c>
      <c r="M48" s="15">
        <v>89</v>
      </c>
      <c r="N48" s="15">
        <v>11</v>
      </c>
      <c r="P48" s="15">
        <v>98</v>
      </c>
      <c r="Q48" s="15">
        <v>133</v>
      </c>
      <c r="R48" s="15">
        <v>134</v>
      </c>
      <c r="S48" s="15">
        <v>133</v>
      </c>
      <c r="T48" s="15">
        <v>2</v>
      </c>
      <c r="V48" s="15">
        <v>58</v>
      </c>
      <c r="W48" s="15">
        <v>97</v>
      </c>
      <c r="X48" s="15">
        <v>104</v>
      </c>
      <c r="Y48" s="15">
        <v>62</v>
      </c>
      <c r="Z48" s="15">
        <v>65</v>
      </c>
      <c r="AA48" s="15">
        <v>40</v>
      </c>
      <c r="AB48" s="15">
        <v>49</v>
      </c>
      <c r="AC48" s="15">
        <v>25</v>
      </c>
      <c r="AE48" s="15">
        <v>40</v>
      </c>
      <c r="AF48" s="15">
        <v>69</v>
      </c>
      <c r="AG48" s="15">
        <v>35</v>
      </c>
      <c r="AH48" s="15">
        <v>44</v>
      </c>
      <c r="AI48" s="15">
        <v>65</v>
      </c>
      <c r="AJ48" s="15">
        <v>40</v>
      </c>
      <c r="AK48" s="15">
        <v>44</v>
      </c>
      <c r="AL48" s="15">
        <v>56</v>
      </c>
      <c r="AM48" s="15">
        <v>44</v>
      </c>
      <c r="AN48" s="15">
        <v>30</v>
      </c>
      <c r="AO48" s="15">
        <v>10</v>
      </c>
      <c r="AP48" s="15">
        <v>23</v>
      </c>
      <c r="AR48" s="15">
        <v>392</v>
      </c>
      <c r="AS48" s="15">
        <v>88</v>
      </c>
      <c r="AT48" s="15">
        <v>18</v>
      </c>
      <c r="AU48" s="15">
        <v>2</v>
      </c>
      <c r="AW48" s="15">
        <v>406</v>
      </c>
      <c r="AX48" s="15">
        <v>389</v>
      </c>
      <c r="AY48" s="15">
        <v>348</v>
      </c>
      <c r="AZ48" s="15">
        <v>411</v>
      </c>
      <c r="BA48" s="15">
        <v>401</v>
      </c>
      <c r="BB48" s="15">
        <v>385</v>
      </c>
      <c r="BD48" s="15">
        <v>328</v>
      </c>
      <c r="BE48" s="15">
        <v>153</v>
      </c>
      <c r="BF48" s="15">
        <v>19</v>
      </c>
      <c r="BH48" s="15">
        <v>341</v>
      </c>
      <c r="BI48" s="15">
        <v>117</v>
      </c>
      <c r="BJ48" s="15">
        <v>42</v>
      </c>
    </row>
    <row r="49" spans="2:62" x14ac:dyDescent="0.35">
      <c r="B49" s="19" t="s">
        <v>75</v>
      </c>
      <c r="C49" s="10">
        <v>500</v>
      </c>
      <c r="D49" s="10">
        <v>248</v>
      </c>
      <c r="E49" s="10">
        <v>221</v>
      </c>
      <c r="F49" s="10">
        <v>27</v>
      </c>
      <c r="G49" s="10">
        <v>4</v>
      </c>
      <c r="I49" s="10">
        <v>68</v>
      </c>
      <c r="J49" s="10">
        <v>68</v>
      </c>
      <c r="K49" s="10">
        <v>145</v>
      </c>
      <c r="L49" s="10">
        <v>115</v>
      </c>
      <c r="M49" s="10">
        <v>92</v>
      </c>
      <c r="N49" s="10">
        <v>11</v>
      </c>
      <c r="P49" s="10">
        <v>125</v>
      </c>
      <c r="Q49" s="10">
        <v>125</v>
      </c>
      <c r="R49" s="10">
        <v>125</v>
      </c>
      <c r="S49" s="10">
        <v>125</v>
      </c>
      <c r="T49" s="10">
        <v>2</v>
      </c>
      <c r="V49" s="10">
        <v>68</v>
      </c>
      <c r="W49" s="10">
        <v>105</v>
      </c>
      <c r="X49" s="10">
        <v>101</v>
      </c>
      <c r="Y49" s="10">
        <v>59</v>
      </c>
      <c r="Z49" s="10">
        <v>60</v>
      </c>
      <c r="AA49" s="10">
        <v>37</v>
      </c>
      <c r="AB49" s="10">
        <v>44</v>
      </c>
      <c r="AC49" s="10">
        <v>26</v>
      </c>
      <c r="AE49" s="10">
        <v>38</v>
      </c>
      <c r="AF49" s="10">
        <v>67</v>
      </c>
      <c r="AG49" s="10">
        <v>34</v>
      </c>
      <c r="AH49" s="10">
        <v>42</v>
      </c>
      <c r="AI49" s="10">
        <v>63</v>
      </c>
      <c r="AJ49" s="10">
        <v>38</v>
      </c>
      <c r="AK49" s="10">
        <v>42</v>
      </c>
      <c r="AL49" s="10">
        <v>55</v>
      </c>
      <c r="AM49" s="10">
        <v>42</v>
      </c>
      <c r="AN49" s="10">
        <v>42</v>
      </c>
      <c r="AO49" s="10">
        <v>17</v>
      </c>
      <c r="AP49" s="10">
        <v>21</v>
      </c>
      <c r="AR49" s="10">
        <v>395</v>
      </c>
      <c r="AS49" s="10">
        <v>84</v>
      </c>
      <c r="AT49" s="10">
        <v>19</v>
      </c>
      <c r="AU49" s="10">
        <v>2</v>
      </c>
      <c r="AW49" s="10">
        <v>404</v>
      </c>
      <c r="AX49" s="10">
        <v>385</v>
      </c>
      <c r="AY49" s="10">
        <v>346</v>
      </c>
      <c r="AZ49" s="10">
        <v>412</v>
      </c>
      <c r="BA49" s="10">
        <v>399</v>
      </c>
      <c r="BB49" s="10">
        <v>382</v>
      </c>
      <c r="BD49" s="10">
        <v>321</v>
      </c>
      <c r="BE49" s="10">
        <v>160</v>
      </c>
      <c r="BF49" s="10">
        <v>19</v>
      </c>
      <c r="BH49" s="10">
        <v>339</v>
      </c>
      <c r="BI49" s="10">
        <v>119</v>
      </c>
      <c r="BJ49" s="10">
        <v>42</v>
      </c>
    </row>
    <row r="50" spans="2:62" ht="32" customHeight="1" x14ac:dyDescent="0.35">
      <c r="B50" s="20" t="s">
        <v>71</v>
      </c>
      <c r="C50" s="12">
        <v>0.77055802952600005</v>
      </c>
      <c r="D50" s="12">
        <v>0.77912067997000001</v>
      </c>
      <c r="E50" s="12">
        <v>0.78172825530400003</v>
      </c>
      <c r="F50" s="12">
        <v>0.62645562975199998</v>
      </c>
      <c r="G50" s="12">
        <v>0.60595142173700001</v>
      </c>
      <c r="I50" s="12">
        <v>0.71778357915699997</v>
      </c>
      <c r="J50" s="12">
        <v>0.83322257605700001</v>
      </c>
      <c r="K50" s="12">
        <v>0.77123852819700001</v>
      </c>
      <c r="L50" s="12">
        <v>0.74673882874899999</v>
      </c>
      <c r="M50" s="12">
        <v>0.77328961751299996</v>
      </c>
      <c r="N50" s="12">
        <v>0.92268885080700003</v>
      </c>
      <c r="P50" s="12">
        <v>0.64535731830900001</v>
      </c>
      <c r="Q50" s="12">
        <v>0.75613280734400001</v>
      </c>
      <c r="R50" s="12">
        <v>0.84075561153900003</v>
      </c>
      <c r="S50" s="12">
        <v>0.83632413880099998</v>
      </c>
      <c r="T50" s="12">
        <v>1</v>
      </c>
      <c r="V50" s="12">
        <v>0.59281176251099998</v>
      </c>
      <c r="W50" s="12">
        <v>0.77180760684500005</v>
      </c>
      <c r="X50" s="12">
        <v>0.80553166210899996</v>
      </c>
      <c r="Y50" s="12">
        <v>0.73222667405899999</v>
      </c>
      <c r="Z50" s="12">
        <v>0.85336471895400001</v>
      </c>
      <c r="AA50" s="12">
        <v>0.859208383041</v>
      </c>
      <c r="AB50" s="12">
        <v>0.85906895210900003</v>
      </c>
      <c r="AC50" s="12">
        <v>0.71249582374999998</v>
      </c>
      <c r="AE50" s="12">
        <v>0.74164274270200004</v>
      </c>
      <c r="AF50" s="12">
        <v>0.77008364121200001</v>
      </c>
      <c r="AG50" s="12">
        <v>0.73269101040600004</v>
      </c>
      <c r="AH50" s="12">
        <v>0.83500194621500001</v>
      </c>
      <c r="AI50" s="12">
        <v>0.73817970547400003</v>
      </c>
      <c r="AJ50" s="12">
        <v>0.70875274729100002</v>
      </c>
      <c r="AK50" s="12">
        <v>0.826997787604</v>
      </c>
      <c r="AL50" s="12">
        <v>0.734559946716</v>
      </c>
      <c r="AM50" s="12">
        <v>0.79971248705200004</v>
      </c>
      <c r="AN50" s="12">
        <v>0.79255270564000002</v>
      </c>
      <c r="AO50" s="12">
        <v>0.88002604443499999</v>
      </c>
      <c r="AP50" s="12">
        <v>0.75505028561800003</v>
      </c>
      <c r="AR50" s="12">
        <v>0.76187266522099995</v>
      </c>
      <c r="AS50" s="12">
        <v>0.80083983469099995</v>
      </c>
      <c r="AT50" s="12">
        <v>0.793567843419</v>
      </c>
      <c r="AU50" s="12">
        <v>1</v>
      </c>
      <c r="AW50" s="12">
        <v>0.88519458214400004</v>
      </c>
      <c r="AX50" s="12">
        <v>1</v>
      </c>
      <c r="AY50" s="12">
        <v>0.89735054039499995</v>
      </c>
      <c r="AZ50" s="12">
        <v>0.82193856292</v>
      </c>
      <c r="BA50" s="12">
        <v>0.80308582074199997</v>
      </c>
      <c r="BB50" s="12">
        <v>0.82017848481400002</v>
      </c>
      <c r="BD50" s="12">
        <v>0.81083848054800001</v>
      </c>
      <c r="BE50" s="12">
        <v>0.69045994150199996</v>
      </c>
      <c r="BF50" s="12">
        <v>0.76294276470400002</v>
      </c>
      <c r="BH50" s="12">
        <v>0.79473297166800005</v>
      </c>
      <c r="BI50" s="12">
        <v>0.72667158294199996</v>
      </c>
      <c r="BJ50" s="12">
        <v>0.69933102182899998</v>
      </c>
    </row>
    <row r="51" spans="2:62" ht="32" customHeight="1" x14ac:dyDescent="0.35">
      <c r="B51" s="20" t="s">
        <v>72</v>
      </c>
      <c r="C51" s="12">
        <v>0.206374511219</v>
      </c>
      <c r="D51" s="12">
        <v>0.216058274179</v>
      </c>
      <c r="E51" s="12">
        <v>0.18879902227500001</v>
      </c>
      <c r="F51" s="12">
        <v>0.23075733737000001</v>
      </c>
      <c r="G51" s="12">
        <v>0.39404857826299999</v>
      </c>
      <c r="I51" s="12">
        <v>0.22279309860499999</v>
      </c>
      <c r="J51" s="12">
        <v>0.13458656001200001</v>
      </c>
      <c r="K51" s="12">
        <v>0.22876147180299999</v>
      </c>
      <c r="L51" s="12">
        <v>0.244959678224</v>
      </c>
      <c r="M51" s="12">
        <v>0.18900392925699999</v>
      </c>
      <c r="N51" s="12">
        <v>0</v>
      </c>
      <c r="P51" s="12">
        <v>0.31431817412800001</v>
      </c>
      <c r="Q51" s="12">
        <v>0.21330073550799999</v>
      </c>
      <c r="R51" s="12">
        <v>0.14506022907800001</v>
      </c>
      <c r="S51" s="12">
        <v>0.15611295660800001</v>
      </c>
      <c r="T51" s="12">
        <v>0</v>
      </c>
      <c r="V51" s="12">
        <v>0.30541500463799998</v>
      </c>
      <c r="W51" s="12">
        <v>0.22819239315500001</v>
      </c>
      <c r="X51" s="12">
        <v>0.18499645428399999</v>
      </c>
      <c r="Y51" s="12">
        <v>0.23696301299</v>
      </c>
      <c r="Z51" s="12">
        <v>0.14663528104599999</v>
      </c>
      <c r="AA51" s="12">
        <v>0.140791616959</v>
      </c>
      <c r="AB51" s="12">
        <v>0.140931047891</v>
      </c>
      <c r="AC51" s="12">
        <v>0.21625546557100001</v>
      </c>
      <c r="AE51" s="12">
        <v>0.232823884733</v>
      </c>
      <c r="AF51" s="12">
        <v>0.21565404606899999</v>
      </c>
      <c r="AG51" s="12">
        <v>0.23929621978099999</v>
      </c>
      <c r="AH51" s="12">
        <v>0.133983491737</v>
      </c>
      <c r="AI51" s="12">
        <v>0.22740302294</v>
      </c>
      <c r="AJ51" s="12">
        <v>0.24454707727800001</v>
      </c>
      <c r="AK51" s="12">
        <v>0.173002212396</v>
      </c>
      <c r="AL51" s="12">
        <v>0.265440053284</v>
      </c>
      <c r="AM51" s="12">
        <v>0.16952737771099999</v>
      </c>
      <c r="AN51" s="12">
        <v>0.20744729436000001</v>
      </c>
      <c r="AO51" s="12">
        <v>0.119973955565</v>
      </c>
      <c r="AP51" s="12">
        <v>0.143225612349</v>
      </c>
      <c r="AR51" s="12">
        <v>0.211145516235</v>
      </c>
      <c r="AS51" s="12">
        <v>0.18863596086000001</v>
      </c>
      <c r="AT51" s="12">
        <v>0.206432156581</v>
      </c>
      <c r="AU51" s="12">
        <v>0</v>
      </c>
      <c r="AW51" s="12">
        <v>0.104779158981</v>
      </c>
      <c r="AX51" s="12">
        <v>0</v>
      </c>
      <c r="AY51" s="12">
        <v>9.3602085843999996E-2</v>
      </c>
      <c r="AZ51" s="12">
        <v>0.15243556758099999</v>
      </c>
      <c r="BA51" s="12">
        <v>0.17319448796600001</v>
      </c>
      <c r="BB51" s="12">
        <v>0.16447831076800001</v>
      </c>
      <c r="BD51" s="12">
        <v>0.16603677503399999</v>
      </c>
      <c r="BE51" s="12">
        <v>0.289724483634</v>
      </c>
      <c r="BF51" s="12">
        <v>0.187766172481</v>
      </c>
      <c r="BH51" s="12">
        <v>0.18149386329299999</v>
      </c>
      <c r="BI51" s="12">
        <v>0.244232987692</v>
      </c>
      <c r="BJ51" s="12">
        <v>0.30066897817100002</v>
      </c>
    </row>
    <row r="52" spans="2:62" ht="32" customHeight="1" x14ac:dyDescent="0.35">
      <c r="B52" s="20" t="s">
        <v>42</v>
      </c>
      <c r="C52" s="12">
        <v>2.3067459255400002E-2</v>
      </c>
      <c r="D52" s="12">
        <v>4.8210458507399996E-3</v>
      </c>
      <c r="E52" s="12">
        <v>2.9472722421199998E-2</v>
      </c>
      <c r="F52" s="12">
        <v>0.14278703287799999</v>
      </c>
      <c r="G52" s="12">
        <v>0</v>
      </c>
      <c r="I52" s="12">
        <v>5.9423322238299998E-2</v>
      </c>
      <c r="J52" s="12">
        <v>3.2190863930999999E-2</v>
      </c>
      <c r="K52" s="12">
        <v>0</v>
      </c>
      <c r="L52" s="12">
        <v>8.3014930263300007E-3</v>
      </c>
      <c r="M52" s="12">
        <v>3.77064532296E-2</v>
      </c>
      <c r="N52" s="12">
        <v>7.7311149192600001E-2</v>
      </c>
      <c r="P52" s="12">
        <v>4.03245075631E-2</v>
      </c>
      <c r="Q52" s="12">
        <v>3.05664571479E-2</v>
      </c>
      <c r="R52" s="12">
        <v>1.41841593829E-2</v>
      </c>
      <c r="S52" s="12">
        <v>7.5629045907099996E-3</v>
      </c>
      <c r="T52" s="12">
        <v>0</v>
      </c>
      <c r="V52" s="12">
        <v>0.101773232851</v>
      </c>
      <c r="W52" s="12">
        <v>0</v>
      </c>
      <c r="X52" s="12">
        <v>9.4718836065100006E-3</v>
      </c>
      <c r="Y52" s="12">
        <v>3.08103129516E-2</v>
      </c>
      <c r="Z52" s="12">
        <v>0</v>
      </c>
      <c r="AA52" s="12">
        <v>0</v>
      </c>
      <c r="AB52" s="12">
        <v>0</v>
      </c>
      <c r="AC52" s="12">
        <v>7.1248710678499999E-2</v>
      </c>
      <c r="AE52" s="12">
        <v>2.55333725654E-2</v>
      </c>
      <c r="AF52" s="12">
        <v>1.4262312718999999E-2</v>
      </c>
      <c r="AG52" s="12">
        <v>2.8012769812600001E-2</v>
      </c>
      <c r="AH52" s="12">
        <v>3.1014562047799999E-2</v>
      </c>
      <c r="AI52" s="12">
        <v>3.4417271585599998E-2</v>
      </c>
      <c r="AJ52" s="12">
        <v>4.6700175430599997E-2</v>
      </c>
      <c r="AK52" s="12">
        <v>0</v>
      </c>
      <c r="AL52" s="12">
        <v>0</v>
      </c>
      <c r="AM52" s="12">
        <v>3.0760135236800001E-2</v>
      </c>
      <c r="AN52" s="12">
        <v>0</v>
      </c>
      <c r="AO52" s="12">
        <v>0</v>
      </c>
      <c r="AP52" s="12">
        <v>0.101724102033</v>
      </c>
      <c r="AR52" s="12">
        <v>2.6981818544600002E-2</v>
      </c>
      <c r="AS52" s="12">
        <v>1.0524204448899999E-2</v>
      </c>
      <c r="AT52" s="12">
        <v>0</v>
      </c>
      <c r="AU52" s="12">
        <v>0</v>
      </c>
      <c r="AW52" s="12">
        <v>1.00262588747E-2</v>
      </c>
      <c r="AX52" s="12">
        <v>0</v>
      </c>
      <c r="AY52" s="12">
        <v>9.0473737611999998E-3</v>
      </c>
      <c r="AZ52" s="12">
        <v>2.56258694991E-2</v>
      </c>
      <c r="BA52" s="12">
        <v>2.3719691292200001E-2</v>
      </c>
      <c r="BB52" s="12">
        <v>1.53432044178E-2</v>
      </c>
      <c r="BD52" s="12">
        <v>2.3124744418200002E-2</v>
      </c>
      <c r="BE52" s="12">
        <v>1.9815574863699999E-2</v>
      </c>
      <c r="BF52" s="12">
        <v>4.9291062815200001E-2</v>
      </c>
      <c r="BH52" s="12">
        <v>2.3773165039E-2</v>
      </c>
      <c r="BI52" s="12">
        <v>2.90954293663E-2</v>
      </c>
      <c r="BJ52" s="12">
        <v>0</v>
      </c>
    </row>
    <row r="54" spans="2:62" x14ac:dyDescent="0.35">
      <c r="B54" s="25" t="s">
        <v>94</v>
      </c>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row>
    <row r="55" spans="2:62" x14ac:dyDescent="0.35">
      <c r="B55" s="17" t="s">
        <v>15</v>
      </c>
    </row>
    <row r="56" spans="2:62" x14ac:dyDescent="0.35">
      <c r="B56" s="18" t="s">
        <v>74</v>
      </c>
      <c r="C56" s="15">
        <v>500</v>
      </c>
      <c r="D56" s="15">
        <v>252</v>
      </c>
      <c r="E56" s="15">
        <v>220</v>
      </c>
      <c r="F56" s="15">
        <v>24</v>
      </c>
      <c r="G56" s="15">
        <v>4</v>
      </c>
      <c r="I56" s="15">
        <v>66</v>
      </c>
      <c r="J56" s="15">
        <v>69</v>
      </c>
      <c r="K56" s="15">
        <v>149</v>
      </c>
      <c r="L56" s="15">
        <v>116</v>
      </c>
      <c r="M56" s="15">
        <v>89</v>
      </c>
      <c r="N56" s="15">
        <v>11</v>
      </c>
      <c r="P56" s="15">
        <v>98</v>
      </c>
      <c r="Q56" s="15">
        <v>133</v>
      </c>
      <c r="R56" s="15">
        <v>134</v>
      </c>
      <c r="S56" s="15">
        <v>133</v>
      </c>
      <c r="T56" s="15">
        <v>2</v>
      </c>
      <c r="V56" s="15">
        <v>58</v>
      </c>
      <c r="W56" s="15">
        <v>97</v>
      </c>
      <c r="X56" s="15">
        <v>104</v>
      </c>
      <c r="Y56" s="15">
        <v>62</v>
      </c>
      <c r="Z56" s="15">
        <v>65</v>
      </c>
      <c r="AA56" s="15">
        <v>40</v>
      </c>
      <c r="AB56" s="15">
        <v>49</v>
      </c>
      <c r="AC56" s="15">
        <v>25</v>
      </c>
      <c r="AE56" s="15">
        <v>40</v>
      </c>
      <c r="AF56" s="15">
        <v>69</v>
      </c>
      <c r="AG56" s="15">
        <v>35</v>
      </c>
      <c r="AH56" s="15">
        <v>44</v>
      </c>
      <c r="AI56" s="15">
        <v>65</v>
      </c>
      <c r="AJ56" s="15">
        <v>40</v>
      </c>
      <c r="AK56" s="15">
        <v>44</v>
      </c>
      <c r="AL56" s="15">
        <v>56</v>
      </c>
      <c r="AM56" s="15">
        <v>44</v>
      </c>
      <c r="AN56" s="15">
        <v>30</v>
      </c>
      <c r="AO56" s="15">
        <v>10</v>
      </c>
      <c r="AP56" s="15">
        <v>23</v>
      </c>
      <c r="AR56" s="15">
        <v>392</v>
      </c>
      <c r="AS56" s="15">
        <v>88</v>
      </c>
      <c r="AT56" s="15">
        <v>18</v>
      </c>
      <c r="AU56" s="15">
        <v>2</v>
      </c>
      <c r="AW56" s="15">
        <v>406</v>
      </c>
      <c r="AX56" s="15">
        <v>389</v>
      </c>
      <c r="AY56" s="15">
        <v>348</v>
      </c>
      <c r="AZ56" s="15">
        <v>411</v>
      </c>
      <c r="BA56" s="15">
        <v>401</v>
      </c>
      <c r="BB56" s="15">
        <v>385</v>
      </c>
      <c r="BD56" s="15">
        <v>328</v>
      </c>
      <c r="BE56" s="15">
        <v>153</v>
      </c>
      <c r="BF56" s="15">
        <v>19</v>
      </c>
      <c r="BH56" s="15">
        <v>341</v>
      </c>
      <c r="BI56" s="15">
        <v>117</v>
      </c>
      <c r="BJ56" s="15">
        <v>42</v>
      </c>
    </row>
    <row r="57" spans="2:62" x14ac:dyDescent="0.35">
      <c r="B57" s="19" t="s">
        <v>75</v>
      </c>
      <c r="C57" s="10">
        <v>500</v>
      </c>
      <c r="D57" s="10">
        <v>248</v>
      </c>
      <c r="E57" s="10">
        <v>221</v>
      </c>
      <c r="F57" s="10">
        <v>27</v>
      </c>
      <c r="G57" s="10">
        <v>4</v>
      </c>
      <c r="I57" s="10">
        <v>68</v>
      </c>
      <c r="J57" s="10">
        <v>68</v>
      </c>
      <c r="K57" s="10">
        <v>145</v>
      </c>
      <c r="L57" s="10">
        <v>115</v>
      </c>
      <c r="M57" s="10">
        <v>92</v>
      </c>
      <c r="N57" s="10">
        <v>11</v>
      </c>
      <c r="P57" s="10">
        <v>125</v>
      </c>
      <c r="Q57" s="10">
        <v>125</v>
      </c>
      <c r="R57" s="10">
        <v>125</v>
      </c>
      <c r="S57" s="10">
        <v>125</v>
      </c>
      <c r="T57" s="10">
        <v>2</v>
      </c>
      <c r="V57" s="10">
        <v>68</v>
      </c>
      <c r="W57" s="10">
        <v>105</v>
      </c>
      <c r="X57" s="10">
        <v>101</v>
      </c>
      <c r="Y57" s="10">
        <v>59</v>
      </c>
      <c r="Z57" s="10">
        <v>60</v>
      </c>
      <c r="AA57" s="10">
        <v>37</v>
      </c>
      <c r="AB57" s="10">
        <v>44</v>
      </c>
      <c r="AC57" s="10">
        <v>26</v>
      </c>
      <c r="AE57" s="10">
        <v>38</v>
      </c>
      <c r="AF57" s="10">
        <v>67</v>
      </c>
      <c r="AG57" s="10">
        <v>34</v>
      </c>
      <c r="AH57" s="10">
        <v>42</v>
      </c>
      <c r="AI57" s="10">
        <v>63</v>
      </c>
      <c r="AJ57" s="10">
        <v>38</v>
      </c>
      <c r="AK57" s="10">
        <v>42</v>
      </c>
      <c r="AL57" s="10">
        <v>55</v>
      </c>
      <c r="AM57" s="10">
        <v>42</v>
      </c>
      <c r="AN57" s="10">
        <v>42</v>
      </c>
      <c r="AO57" s="10">
        <v>17</v>
      </c>
      <c r="AP57" s="10">
        <v>21</v>
      </c>
      <c r="AR57" s="10">
        <v>395</v>
      </c>
      <c r="AS57" s="10">
        <v>84</v>
      </c>
      <c r="AT57" s="10">
        <v>19</v>
      </c>
      <c r="AU57" s="10">
        <v>2</v>
      </c>
      <c r="AW57" s="10">
        <v>404</v>
      </c>
      <c r="AX57" s="10">
        <v>385</v>
      </c>
      <c r="AY57" s="10">
        <v>346</v>
      </c>
      <c r="AZ57" s="10">
        <v>412</v>
      </c>
      <c r="BA57" s="10">
        <v>399</v>
      </c>
      <c r="BB57" s="10">
        <v>382</v>
      </c>
      <c r="BD57" s="10">
        <v>321</v>
      </c>
      <c r="BE57" s="10">
        <v>160</v>
      </c>
      <c r="BF57" s="10">
        <v>19</v>
      </c>
      <c r="BH57" s="10">
        <v>339</v>
      </c>
      <c r="BI57" s="10">
        <v>119</v>
      </c>
      <c r="BJ57" s="10">
        <v>42</v>
      </c>
    </row>
    <row r="58" spans="2:62" ht="32" customHeight="1" x14ac:dyDescent="0.35">
      <c r="B58" s="20" t="s">
        <v>71</v>
      </c>
      <c r="C58" s="12">
        <v>0.69285080778100006</v>
      </c>
      <c r="D58" s="12">
        <v>0.68007029848199996</v>
      </c>
      <c r="E58" s="12">
        <v>0.71417069571400005</v>
      </c>
      <c r="F58" s="12">
        <v>0.68459160423300003</v>
      </c>
      <c r="G58" s="12">
        <v>0.39404857826299999</v>
      </c>
      <c r="I58" s="12">
        <v>0.60558033915700005</v>
      </c>
      <c r="J58" s="12">
        <v>0.73313542612899996</v>
      </c>
      <c r="K58" s="12">
        <v>0.65389657839699999</v>
      </c>
      <c r="L58" s="12">
        <v>0.75196014568400005</v>
      </c>
      <c r="M58" s="12">
        <v>0.69901269515800002</v>
      </c>
      <c r="N58" s="12">
        <v>0.82166897981700004</v>
      </c>
      <c r="P58" s="12">
        <v>0.59960738545000003</v>
      </c>
      <c r="Q58" s="12">
        <v>0.68122488416299998</v>
      </c>
      <c r="R58" s="12">
        <v>0.73414630328800001</v>
      </c>
      <c r="S58" s="12">
        <v>0.75976990499700003</v>
      </c>
      <c r="T58" s="12">
        <v>0.48326881861999998</v>
      </c>
      <c r="V58" s="12">
        <v>0.51352253700799999</v>
      </c>
      <c r="W58" s="12">
        <v>0.70789719600900003</v>
      </c>
      <c r="X58" s="12">
        <v>0.71154012355999996</v>
      </c>
      <c r="Y58" s="12">
        <v>0.68315981587399999</v>
      </c>
      <c r="Z58" s="12">
        <v>0.75076414514800005</v>
      </c>
      <c r="AA58" s="12">
        <v>0.751407496156</v>
      </c>
      <c r="AB58" s="12">
        <v>0.78077811684800003</v>
      </c>
      <c r="AC58" s="12">
        <v>0.68302186609899995</v>
      </c>
      <c r="AE58" s="12">
        <v>0.71461225599099998</v>
      </c>
      <c r="AF58" s="12">
        <v>0.70632035560200002</v>
      </c>
      <c r="AG58" s="12">
        <v>0.58413873844599995</v>
      </c>
      <c r="AH58" s="12">
        <v>0.82412678850200005</v>
      </c>
      <c r="AI58" s="12">
        <v>0.63759024360600003</v>
      </c>
      <c r="AJ58" s="12">
        <v>0.51550307380600002</v>
      </c>
      <c r="AK58" s="12">
        <v>0.62571780056399995</v>
      </c>
      <c r="AL58" s="12">
        <v>0.72230734129499996</v>
      </c>
      <c r="AM58" s="12">
        <v>0.66152446541400001</v>
      </c>
      <c r="AN58" s="12">
        <v>0.78737167983699996</v>
      </c>
      <c r="AO58" s="12">
        <v>0.79158251988200001</v>
      </c>
      <c r="AP58" s="12">
        <v>0.85927720897600002</v>
      </c>
      <c r="AR58" s="12">
        <v>0.69192783978600003</v>
      </c>
      <c r="AS58" s="12">
        <v>0.68533051721299998</v>
      </c>
      <c r="AT58" s="12">
        <v>0.71371805372200003</v>
      </c>
      <c r="AU58" s="12">
        <v>1</v>
      </c>
      <c r="AW58" s="12">
        <v>0.78353715046899997</v>
      </c>
      <c r="AX58" s="12">
        <v>0.80685687897900005</v>
      </c>
      <c r="AY58" s="12">
        <v>1</v>
      </c>
      <c r="AZ58" s="12">
        <v>0.716850766385</v>
      </c>
      <c r="BA58" s="12">
        <v>0.73754709212900005</v>
      </c>
      <c r="BB58" s="12">
        <v>0.76298112703700005</v>
      </c>
      <c r="BD58" s="12">
        <v>0.73973550487399997</v>
      </c>
      <c r="BE58" s="12">
        <v>0.60492837967900004</v>
      </c>
      <c r="BF58" s="12">
        <v>0.63960816016199995</v>
      </c>
      <c r="BH58" s="12">
        <v>0.71417582120699996</v>
      </c>
      <c r="BI58" s="12">
        <v>0.68795887899300001</v>
      </c>
      <c r="BJ58" s="12">
        <v>0.53290317777899998</v>
      </c>
    </row>
    <row r="59" spans="2:62" ht="32" customHeight="1" x14ac:dyDescent="0.35">
      <c r="B59" s="20" t="s">
        <v>72</v>
      </c>
      <c r="C59" s="12">
        <v>0.24288465397100001</v>
      </c>
      <c r="D59" s="12">
        <v>0.28359746336199998</v>
      </c>
      <c r="E59" s="12">
        <v>0.19704010806399999</v>
      </c>
      <c r="F59" s="12">
        <v>0.184484591329</v>
      </c>
      <c r="G59" s="12">
        <v>0.60595142173700001</v>
      </c>
      <c r="I59" s="12">
        <v>0.22256932773099999</v>
      </c>
      <c r="J59" s="12">
        <v>0.179677332824</v>
      </c>
      <c r="K59" s="12">
        <v>0.30984650908</v>
      </c>
      <c r="L59" s="12">
        <v>0.20632893903800001</v>
      </c>
      <c r="M59" s="12">
        <v>0.25273670895099998</v>
      </c>
      <c r="N59" s="12">
        <v>0.17833102018300001</v>
      </c>
      <c r="P59" s="12">
        <v>0.36107200106300003</v>
      </c>
      <c r="Q59" s="12">
        <v>0.22476644973599999</v>
      </c>
      <c r="R59" s="12">
        <v>0.218852171899</v>
      </c>
      <c r="S59" s="12">
        <v>0.16247698681</v>
      </c>
      <c r="T59" s="12">
        <v>0.51673118137999996</v>
      </c>
      <c r="V59" s="12">
        <v>0.375882125126</v>
      </c>
      <c r="W59" s="12">
        <v>0.27441393293900002</v>
      </c>
      <c r="X59" s="12">
        <v>0.24583211687000001</v>
      </c>
      <c r="Y59" s="12">
        <v>0.25452535024599998</v>
      </c>
      <c r="Z59" s="12">
        <v>0.16629947528899999</v>
      </c>
      <c r="AA59" s="12">
        <v>0.20842161770500001</v>
      </c>
      <c r="AB59" s="12">
        <v>0.156793789908</v>
      </c>
      <c r="AC59" s="12">
        <v>0.102921624175</v>
      </c>
      <c r="AE59" s="12">
        <v>0.25985437144399998</v>
      </c>
      <c r="AF59" s="12">
        <v>0.25226231770000002</v>
      </c>
      <c r="AG59" s="12">
        <v>0.35983572192800001</v>
      </c>
      <c r="AH59" s="12">
        <v>0.122003170077</v>
      </c>
      <c r="AI59" s="12">
        <v>0.26673345467100001</v>
      </c>
      <c r="AJ59" s="12">
        <v>0.41350537516300001</v>
      </c>
      <c r="AK59" s="12">
        <v>0.28510559683699999</v>
      </c>
      <c r="AL59" s="12">
        <v>0.261738731291</v>
      </c>
      <c r="AM59" s="12">
        <v>0.24793427674400001</v>
      </c>
      <c r="AN59" s="12">
        <v>0.14942216613100001</v>
      </c>
      <c r="AO59" s="12">
        <v>0.119973955565</v>
      </c>
      <c r="AP59" s="12">
        <v>0</v>
      </c>
      <c r="AR59" s="12">
        <v>0.238398936678</v>
      </c>
      <c r="AS59" s="12">
        <v>0.25948968008500001</v>
      </c>
      <c r="AT59" s="12">
        <v>0.28628194627800002</v>
      </c>
      <c r="AU59" s="12">
        <v>0</v>
      </c>
      <c r="AW59" s="12">
        <v>0.162297454456</v>
      </c>
      <c r="AX59" s="12">
        <v>0.13745209289900001</v>
      </c>
      <c r="AY59" s="12">
        <v>0</v>
      </c>
      <c r="AZ59" s="12">
        <v>0.214204153678</v>
      </c>
      <c r="BA59" s="12">
        <v>0.19957819541300001</v>
      </c>
      <c r="BB59" s="12">
        <v>0.17505996343300001</v>
      </c>
      <c r="BD59" s="12">
        <v>0.19914283488199999</v>
      </c>
      <c r="BE59" s="12">
        <v>0.34862649201599999</v>
      </c>
      <c r="BF59" s="12">
        <v>9.4308262527800002E-2</v>
      </c>
      <c r="BH59" s="12">
        <v>0.21730929397400001</v>
      </c>
      <c r="BI59" s="12">
        <v>0.25987722712900002</v>
      </c>
      <c r="BJ59" s="12">
        <v>0.40276438091700001</v>
      </c>
    </row>
    <row r="60" spans="2:62" ht="32" customHeight="1" x14ac:dyDescent="0.35">
      <c r="B60" s="20" t="s">
        <v>42</v>
      </c>
      <c r="C60" s="12">
        <v>6.4264538247100003E-2</v>
      </c>
      <c r="D60" s="12">
        <v>3.6332238155600001E-2</v>
      </c>
      <c r="E60" s="12">
        <v>8.8789196222199995E-2</v>
      </c>
      <c r="F60" s="12">
        <v>0.130923804438</v>
      </c>
      <c r="G60" s="12">
        <v>0</v>
      </c>
      <c r="I60" s="12">
        <v>0.17185033311199999</v>
      </c>
      <c r="J60" s="12">
        <v>8.7187241047100003E-2</v>
      </c>
      <c r="K60" s="12">
        <v>3.6256912523300003E-2</v>
      </c>
      <c r="L60" s="12">
        <v>4.1710915278399999E-2</v>
      </c>
      <c r="M60" s="12">
        <v>4.8250595891200003E-2</v>
      </c>
      <c r="N60" s="12">
        <v>0</v>
      </c>
      <c r="P60" s="12">
        <v>3.9320613487E-2</v>
      </c>
      <c r="Q60" s="12">
        <v>9.4008666101000005E-2</v>
      </c>
      <c r="R60" s="12">
        <v>4.70015248129E-2</v>
      </c>
      <c r="S60" s="12">
        <v>7.7753108193800005E-2</v>
      </c>
      <c r="T60" s="12">
        <v>0</v>
      </c>
      <c r="V60" s="12">
        <v>0.110595337865</v>
      </c>
      <c r="W60" s="12">
        <v>1.76888710519E-2</v>
      </c>
      <c r="X60" s="12">
        <v>4.2627759570100003E-2</v>
      </c>
      <c r="Y60" s="12">
        <v>6.2314833879599997E-2</v>
      </c>
      <c r="Z60" s="12">
        <v>8.2936379562999998E-2</v>
      </c>
      <c r="AA60" s="12">
        <v>4.0170886139099998E-2</v>
      </c>
      <c r="AB60" s="12">
        <v>6.2428093243999998E-2</v>
      </c>
      <c r="AC60" s="12">
        <v>0.21405650972699999</v>
      </c>
      <c r="AE60" s="12">
        <v>2.55333725654E-2</v>
      </c>
      <c r="AF60" s="12">
        <v>4.1417326698299999E-2</v>
      </c>
      <c r="AG60" s="12">
        <v>5.6025539625200002E-2</v>
      </c>
      <c r="AH60" s="12">
        <v>5.3870041420999999E-2</v>
      </c>
      <c r="AI60" s="12">
        <v>9.5676301722499996E-2</v>
      </c>
      <c r="AJ60" s="12">
        <v>7.0991551030699998E-2</v>
      </c>
      <c r="AK60" s="12">
        <v>8.9176602599099999E-2</v>
      </c>
      <c r="AL60" s="12">
        <v>1.5953927413700001E-2</v>
      </c>
      <c r="AM60" s="12">
        <v>9.0541257842299994E-2</v>
      </c>
      <c r="AN60" s="12">
        <v>6.3206154031899997E-2</v>
      </c>
      <c r="AO60" s="12">
        <v>8.8443524552799996E-2</v>
      </c>
      <c r="AP60" s="12">
        <v>0.14072279102400001</v>
      </c>
      <c r="AR60" s="12">
        <v>6.9673223536699996E-2</v>
      </c>
      <c r="AS60" s="12">
        <v>5.5179802701400001E-2</v>
      </c>
      <c r="AT60" s="12">
        <v>0</v>
      </c>
      <c r="AU60" s="12">
        <v>0</v>
      </c>
      <c r="AW60" s="12">
        <v>5.4165395074999997E-2</v>
      </c>
      <c r="AX60" s="12">
        <v>5.5691028121300001E-2</v>
      </c>
      <c r="AY60" s="12">
        <v>0</v>
      </c>
      <c r="AZ60" s="12">
        <v>6.8945079937399997E-2</v>
      </c>
      <c r="BA60" s="12">
        <v>6.2874712458100002E-2</v>
      </c>
      <c r="BB60" s="12">
        <v>6.1958909529600002E-2</v>
      </c>
      <c r="BD60" s="12">
        <v>6.1121660243600003E-2</v>
      </c>
      <c r="BE60" s="12">
        <v>4.6445128305300003E-2</v>
      </c>
      <c r="BF60" s="12">
        <v>0.26608357730999999</v>
      </c>
      <c r="BH60" s="12">
        <v>6.8514884818399999E-2</v>
      </c>
      <c r="BI60" s="12">
        <v>5.2163893878499998E-2</v>
      </c>
      <c r="BJ60" s="12">
        <v>6.4332441304899998E-2</v>
      </c>
    </row>
    <row r="62" spans="2:62" x14ac:dyDescent="0.35">
      <c r="B62" s="25" t="s">
        <v>95</v>
      </c>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row>
    <row r="63" spans="2:62" x14ac:dyDescent="0.35">
      <c r="B63" s="17" t="s">
        <v>15</v>
      </c>
    </row>
    <row r="64" spans="2:62" x14ac:dyDescent="0.35">
      <c r="B64" s="18" t="s">
        <v>74</v>
      </c>
      <c r="C64" s="15">
        <v>500</v>
      </c>
      <c r="D64" s="15">
        <v>252</v>
      </c>
      <c r="E64" s="15">
        <v>220</v>
      </c>
      <c r="F64" s="15">
        <v>24</v>
      </c>
      <c r="G64" s="15">
        <v>4</v>
      </c>
      <c r="I64" s="15">
        <v>66</v>
      </c>
      <c r="J64" s="15">
        <v>69</v>
      </c>
      <c r="K64" s="15">
        <v>149</v>
      </c>
      <c r="L64" s="15">
        <v>116</v>
      </c>
      <c r="M64" s="15">
        <v>89</v>
      </c>
      <c r="N64" s="15">
        <v>11</v>
      </c>
      <c r="P64" s="15">
        <v>98</v>
      </c>
      <c r="Q64" s="15">
        <v>133</v>
      </c>
      <c r="R64" s="15">
        <v>134</v>
      </c>
      <c r="S64" s="15">
        <v>133</v>
      </c>
      <c r="T64" s="15">
        <v>2</v>
      </c>
      <c r="V64" s="15">
        <v>58</v>
      </c>
      <c r="W64" s="15">
        <v>97</v>
      </c>
      <c r="X64" s="15">
        <v>104</v>
      </c>
      <c r="Y64" s="15">
        <v>62</v>
      </c>
      <c r="Z64" s="15">
        <v>65</v>
      </c>
      <c r="AA64" s="15">
        <v>40</v>
      </c>
      <c r="AB64" s="15">
        <v>49</v>
      </c>
      <c r="AC64" s="15">
        <v>25</v>
      </c>
      <c r="AE64" s="15">
        <v>40</v>
      </c>
      <c r="AF64" s="15">
        <v>69</v>
      </c>
      <c r="AG64" s="15">
        <v>35</v>
      </c>
      <c r="AH64" s="15">
        <v>44</v>
      </c>
      <c r="AI64" s="15">
        <v>65</v>
      </c>
      <c r="AJ64" s="15">
        <v>40</v>
      </c>
      <c r="AK64" s="15">
        <v>44</v>
      </c>
      <c r="AL64" s="15">
        <v>56</v>
      </c>
      <c r="AM64" s="15">
        <v>44</v>
      </c>
      <c r="AN64" s="15">
        <v>30</v>
      </c>
      <c r="AO64" s="15">
        <v>10</v>
      </c>
      <c r="AP64" s="15">
        <v>23</v>
      </c>
      <c r="AR64" s="15">
        <v>392</v>
      </c>
      <c r="AS64" s="15">
        <v>88</v>
      </c>
      <c r="AT64" s="15">
        <v>18</v>
      </c>
      <c r="AU64" s="15">
        <v>2</v>
      </c>
      <c r="AW64" s="15">
        <v>406</v>
      </c>
      <c r="AX64" s="15">
        <v>389</v>
      </c>
      <c r="AY64" s="15">
        <v>348</v>
      </c>
      <c r="AZ64" s="15">
        <v>411</v>
      </c>
      <c r="BA64" s="15">
        <v>401</v>
      </c>
      <c r="BB64" s="15">
        <v>385</v>
      </c>
      <c r="BD64" s="15">
        <v>328</v>
      </c>
      <c r="BE64" s="15">
        <v>153</v>
      </c>
      <c r="BF64" s="15">
        <v>19</v>
      </c>
      <c r="BH64" s="15">
        <v>341</v>
      </c>
      <c r="BI64" s="15">
        <v>117</v>
      </c>
      <c r="BJ64" s="15">
        <v>42</v>
      </c>
    </row>
    <row r="65" spans="2:62" x14ac:dyDescent="0.35">
      <c r="B65" s="19" t="s">
        <v>75</v>
      </c>
      <c r="C65" s="10">
        <v>500</v>
      </c>
      <c r="D65" s="10">
        <v>248</v>
      </c>
      <c r="E65" s="10">
        <v>221</v>
      </c>
      <c r="F65" s="10">
        <v>27</v>
      </c>
      <c r="G65" s="10">
        <v>4</v>
      </c>
      <c r="I65" s="10">
        <v>68</v>
      </c>
      <c r="J65" s="10">
        <v>68</v>
      </c>
      <c r="K65" s="10">
        <v>145</v>
      </c>
      <c r="L65" s="10">
        <v>115</v>
      </c>
      <c r="M65" s="10">
        <v>92</v>
      </c>
      <c r="N65" s="10">
        <v>11</v>
      </c>
      <c r="P65" s="10">
        <v>125</v>
      </c>
      <c r="Q65" s="10">
        <v>125</v>
      </c>
      <c r="R65" s="10">
        <v>125</v>
      </c>
      <c r="S65" s="10">
        <v>125</v>
      </c>
      <c r="T65" s="10">
        <v>2</v>
      </c>
      <c r="V65" s="10">
        <v>68</v>
      </c>
      <c r="W65" s="10">
        <v>105</v>
      </c>
      <c r="X65" s="10">
        <v>101</v>
      </c>
      <c r="Y65" s="10">
        <v>59</v>
      </c>
      <c r="Z65" s="10">
        <v>60</v>
      </c>
      <c r="AA65" s="10">
        <v>37</v>
      </c>
      <c r="AB65" s="10">
        <v>44</v>
      </c>
      <c r="AC65" s="10">
        <v>26</v>
      </c>
      <c r="AE65" s="10">
        <v>38</v>
      </c>
      <c r="AF65" s="10">
        <v>67</v>
      </c>
      <c r="AG65" s="10">
        <v>34</v>
      </c>
      <c r="AH65" s="10">
        <v>42</v>
      </c>
      <c r="AI65" s="10">
        <v>63</v>
      </c>
      <c r="AJ65" s="10">
        <v>38</v>
      </c>
      <c r="AK65" s="10">
        <v>42</v>
      </c>
      <c r="AL65" s="10">
        <v>55</v>
      </c>
      <c r="AM65" s="10">
        <v>42</v>
      </c>
      <c r="AN65" s="10">
        <v>42</v>
      </c>
      <c r="AO65" s="10">
        <v>17</v>
      </c>
      <c r="AP65" s="10">
        <v>21</v>
      </c>
      <c r="AR65" s="10">
        <v>395</v>
      </c>
      <c r="AS65" s="10">
        <v>84</v>
      </c>
      <c r="AT65" s="10">
        <v>19</v>
      </c>
      <c r="AU65" s="10">
        <v>2</v>
      </c>
      <c r="AW65" s="10">
        <v>404</v>
      </c>
      <c r="AX65" s="10">
        <v>385</v>
      </c>
      <c r="AY65" s="10">
        <v>346</v>
      </c>
      <c r="AZ65" s="10">
        <v>412</v>
      </c>
      <c r="BA65" s="10">
        <v>399</v>
      </c>
      <c r="BB65" s="10">
        <v>382</v>
      </c>
      <c r="BD65" s="10">
        <v>321</v>
      </c>
      <c r="BE65" s="10">
        <v>160</v>
      </c>
      <c r="BF65" s="10">
        <v>19</v>
      </c>
      <c r="BH65" s="10">
        <v>339</v>
      </c>
      <c r="BI65" s="10">
        <v>119</v>
      </c>
      <c r="BJ65" s="10">
        <v>42</v>
      </c>
    </row>
    <row r="66" spans="2:62" ht="32" customHeight="1" x14ac:dyDescent="0.35">
      <c r="B66" s="20" t="s">
        <v>71</v>
      </c>
      <c r="C66" s="12">
        <v>0.82410154459499996</v>
      </c>
      <c r="D66" s="12">
        <v>0.82827626533200005</v>
      </c>
      <c r="E66" s="12">
        <v>0.79456804289000005</v>
      </c>
      <c r="F66" s="12">
        <v>1</v>
      </c>
      <c r="G66" s="12">
        <v>1</v>
      </c>
      <c r="I66" s="12">
        <v>0.92873222678300005</v>
      </c>
      <c r="J66" s="12">
        <v>0.87235679806099997</v>
      </c>
      <c r="K66" s="12">
        <v>0.84209700391499998</v>
      </c>
      <c r="L66" s="12">
        <v>0.74705806972300004</v>
      </c>
      <c r="M66" s="12">
        <v>0.78087395900099998</v>
      </c>
      <c r="N66" s="12">
        <v>0.81131884806800003</v>
      </c>
      <c r="P66" s="12">
        <v>0.81093421282900002</v>
      </c>
      <c r="Q66" s="12">
        <v>0.853208376672</v>
      </c>
      <c r="R66" s="12">
        <v>0.78149637581099995</v>
      </c>
      <c r="S66" s="12">
        <v>0.85567331069899999</v>
      </c>
      <c r="T66" s="12">
        <v>0.51673118137999996</v>
      </c>
      <c r="V66" s="12">
        <v>0.74496741080700002</v>
      </c>
      <c r="W66" s="12">
        <v>0.87858452894600003</v>
      </c>
      <c r="X66" s="12">
        <v>0.87940828040899999</v>
      </c>
      <c r="Y66" s="12">
        <v>0.76591327403800002</v>
      </c>
      <c r="Z66" s="12">
        <v>0.72880687517999998</v>
      </c>
      <c r="AA66" s="12">
        <v>0.94272560253100002</v>
      </c>
      <c r="AB66" s="12">
        <v>0.798643219658</v>
      </c>
      <c r="AC66" s="12">
        <v>0.82309315052300003</v>
      </c>
      <c r="AE66" s="12">
        <v>0.92010481963199997</v>
      </c>
      <c r="AF66" s="12">
        <v>0.79750798461799999</v>
      </c>
      <c r="AG66" s="12">
        <v>0.91335798574000004</v>
      </c>
      <c r="AH66" s="12">
        <v>0.85089208522500004</v>
      </c>
      <c r="AI66" s="12">
        <v>0.80318113948299996</v>
      </c>
      <c r="AJ66" s="12">
        <v>0.76970340120500003</v>
      </c>
      <c r="AK66" s="12">
        <v>0.76045967911300005</v>
      </c>
      <c r="AL66" s="12">
        <v>0.760310270304</v>
      </c>
      <c r="AM66" s="12">
        <v>0.84023605533000001</v>
      </c>
      <c r="AN66" s="12">
        <v>0.88878190728100004</v>
      </c>
      <c r="AO66" s="12">
        <v>0.88002604443499999</v>
      </c>
      <c r="AP66" s="12">
        <v>0.78745322492600001</v>
      </c>
      <c r="AR66" s="12">
        <v>0.82547363940899998</v>
      </c>
      <c r="AS66" s="12">
        <v>0.81040346554599996</v>
      </c>
      <c r="AT66" s="12">
        <v>0.88738657715000002</v>
      </c>
      <c r="AU66" s="12">
        <v>0.49967990123599998</v>
      </c>
      <c r="AW66" s="12">
        <v>0.855870072501</v>
      </c>
      <c r="AX66" s="12">
        <v>0.87905234039500002</v>
      </c>
      <c r="AY66" s="12">
        <v>0.85264795420200001</v>
      </c>
      <c r="AZ66" s="12">
        <v>1</v>
      </c>
      <c r="BA66" s="12">
        <v>0.86531880343699996</v>
      </c>
      <c r="BB66" s="12">
        <v>0.82341007272099997</v>
      </c>
      <c r="BD66" s="12">
        <v>0.84102844823199996</v>
      </c>
      <c r="BE66" s="12">
        <v>0.79230878062700005</v>
      </c>
      <c r="BF66" s="12">
        <v>0.80529641005099994</v>
      </c>
      <c r="BH66" s="12">
        <v>0.84064898572500002</v>
      </c>
      <c r="BI66" s="12">
        <v>0.78158882076400005</v>
      </c>
      <c r="BJ66" s="12">
        <v>0.81116411978799996</v>
      </c>
    </row>
    <row r="67" spans="2:62" ht="32" customHeight="1" x14ac:dyDescent="0.35">
      <c r="B67" s="20" t="s">
        <v>72</v>
      </c>
      <c r="C67" s="12">
        <v>0.161002595448</v>
      </c>
      <c r="D67" s="12">
        <v>0.16820685066300001</v>
      </c>
      <c r="E67" s="12">
        <v>0.17567281111399999</v>
      </c>
      <c r="F67" s="12">
        <v>0</v>
      </c>
      <c r="G67" s="12">
        <v>0</v>
      </c>
      <c r="I67" s="12">
        <v>7.1267773217499997E-2</v>
      </c>
      <c r="J67" s="12">
        <v>0.113519578685</v>
      </c>
      <c r="K67" s="12">
        <v>0.15190582882600001</v>
      </c>
      <c r="L67" s="12">
        <v>0.22948669577399999</v>
      </c>
      <c r="M67" s="12">
        <v>0.187446570772</v>
      </c>
      <c r="N67" s="12">
        <v>0.188681151932</v>
      </c>
      <c r="P67" s="12">
        <v>0.17430721711300001</v>
      </c>
      <c r="Q67" s="12">
        <v>0.124263571059</v>
      </c>
      <c r="R67" s="12">
        <v>0.211503336608</v>
      </c>
      <c r="S67" s="12">
        <v>0.12879239884300001</v>
      </c>
      <c r="T67" s="12">
        <v>0.48326881861999998</v>
      </c>
      <c r="V67" s="12">
        <v>0.19942766231100001</v>
      </c>
      <c r="W67" s="12">
        <v>0.121415471054</v>
      </c>
      <c r="X67" s="12">
        <v>0.10337309156799999</v>
      </c>
      <c r="Y67" s="12">
        <v>0.234086725962</v>
      </c>
      <c r="Z67" s="12">
        <v>0.25496695311599998</v>
      </c>
      <c r="AA67" s="12">
        <v>5.7274397469400003E-2</v>
      </c>
      <c r="AB67" s="12">
        <v>0.201356780342</v>
      </c>
      <c r="AC67" s="12">
        <v>0.139937919405</v>
      </c>
      <c r="AE67" s="12">
        <v>7.9895180367700006E-2</v>
      </c>
      <c r="AF67" s="12">
        <v>0.17396231905599999</v>
      </c>
      <c r="AG67" s="12">
        <v>8.6642014259800004E-2</v>
      </c>
      <c r="AH67" s="12">
        <v>0.14910791477499999</v>
      </c>
      <c r="AI67" s="12">
        <v>0.16588699834100001</v>
      </c>
      <c r="AJ67" s="12">
        <v>0.230296598795</v>
      </c>
      <c r="AK67" s="12">
        <v>0.239540320887</v>
      </c>
      <c r="AL67" s="12">
        <v>0.223735802283</v>
      </c>
      <c r="AM67" s="12">
        <v>0.15976394466999999</v>
      </c>
      <c r="AN67" s="12">
        <v>6.7485855034099998E-2</v>
      </c>
      <c r="AO67" s="12">
        <v>0.119973955565</v>
      </c>
      <c r="AP67" s="12">
        <v>0.171060609571</v>
      </c>
      <c r="AR67" s="12">
        <v>0.15808816164299999</v>
      </c>
      <c r="AS67" s="12">
        <v>0.17816452507800001</v>
      </c>
      <c r="AT67" s="12">
        <v>0.11261342285000001</v>
      </c>
      <c r="AU67" s="12">
        <v>0.50032009876399997</v>
      </c>
      <c r="AW67" s="12">
        <v>0.13025136284800001</v>
      </c>
      <c r="AX67" s="12">
        <v>0.111445574755</v>
      </c>
      <c r="AY67" s="12">
        <v>0.136763333544</v>
      </c>
      <c r="AZ67" s="12">
        <v>0</v>
      </c>
      <c r="BA67" s="12">
        <v>0.120849450143</v>
      </c>
      <c r="BB67" s="12">
        <v>0.16674280527499999</v>
      </c>
      <c r="BD67" s="12">
        <v>0.14148239685700001</v>
      </c>
      <c r="BE67" s="12">
        <v>0.20223476518899999</v>
      </c>
      <c r="BF67" s="12">
        <v>0.14449402442500001</v>
      </c>
      <c r="BH67" s="12">
        <v>0.148534512107</v>
      </c>
      <c r="BI67" s="12">
        <v>0.21024493943299999</v>
      </c>
      <c r="BJ67" s="12">
        <v>0.121331473045</v>
      </c>
    </row>
    <row r="68" spans="2:62" ht="32" customHeight="1" x14ac:dyDescent="0.35">
      <c r="B68" s="20" t="s">
        <v>42</v>
      </c>
      <c r="C68" s="12">
        <v>1.4895859956999999E-2</v>
      </c>
      <c r="D68" s="12">
        <v>3.5168840051499999E-3</v>
      </c>
      <c r="E68" s="12">
        <v>2.9759145995999998E-2</v>
      </c>
      <c r="F68" s="12">
        <v>0</v>
      </c>
      <c r="G68" s="12">
        <v>0</v>
      </c>
      <c r="I68" s="12">
        <v>0</v>
      </c>
      <c r="J68" s="12">
        <v>1.41236232542E-2</v>
      </c>
      <c r="K68" s="12">
        <v>5.9971672596700002E-3</v>
      </c>
      <c r="L68" s="12">
        <v>2.34552345039E-2</v>
      </c>
      <c r="M68" s="12">
        <v>3.1679470226799997E-2</v>
      </c>
      <c r="N68" s="12">
        <v>0</v>
      </c>
      <c r="P68" s="12">
        <v>1.47585700577E-2</v>
      </c>
      <c r="Q68" s="12">
        <v>2.2528052268899999E-2</v>
      </c>
      <c r="R68" s="12">
        <v>7.0002875818799999E-3</v>
      </c>
      <c r="S68" s="12">
        <v>1.55342904582E-2</v>
      </c>
      <c r="T68" s="12">
        <v>0</v>
      </c>
      <c r="V68" s="12">
        <v>5.56049268816E-2</v>
      </c>
      <c r="W68" s="12">
        <v>0</v>
      </c>
      <c r="X68" s="12">
        <v>1.72186280239E-2</v>
      </c>
      <c r="Y68" s="12">
        <v>0</v>
      </c>
      <c r="Z68" s="12">
        <v>1.6226171704900001E-2</v>
      </c>
      <c r="AA68" s="12">
        <v>0</v>
      </c>
      <c r="AB68" s="12">
        <v>0</v>
      </c>
      <c r="AC68" s="12">
        <v>3.6968930071899997E-2</v>
      </c>
      <c r="AE68" s="12">
        <v>0</v>
      </c>
      <c r="AF68" s="12">
        <v>2.8529696325499999E-2</v>
      </c>
      <c r="AG68" s="12">
        <v>0</v>
      </c>
      <c r="AH68" s="12">
        <v>0</v>
      </c>
      <c r="AI68" s="12">
        <v>3.0931862176799999E-2</v>
      </c>
      <c r="AJ68" s="12">
        <v>0</v>
      </c>
      <c r="AK68" s="12">
        <v>0</v>
      </c>
      <c r="AL68" s="12">
        <v>1.5953927413700001E-2</v>
      </c>
      <c r="AM68" s="12">
        <v>0</v>
      </c>
      <c r="AN68" s="12">
        <v>4.3732237685200001E-2</v>
      </c>
      <c r="AO68" s="12">
        <v>0</v>
      </c>
      <c r="AP68" s="12">
        <v>4.1486165503400001E-2</v>
      </c>
      <c r="AR68" s="12">
        <v>1.6438198947899999E-2</v>
      </c>
      <c r="AS68" s="12">
        <v>1.14320093765E-2</v>
      </c>
      <c r="AT68" s="12">
        <v>0</v>
      </c>
      <c r="AU68" s="12">
        <v>0</v>
      </c>
      <c r="AW68" s="12">
        <v>1.3878564651E-2</v>
      </c>
      <c r="AX68" s="12">
        <v>9.5020848501699996E-3</v>
      </c>
      <c r="AY68" s="12">
        <v>1.0588712254E-2</v>
      </c>
      <c r="AZ68" s="12">
        <v>0</v>
      </c>
      <c r="BA68" s="12">
        <v>1.38317464195E-2</v>
      </c>
      <c r="BB68" s="12">
        <v>9.8471220033899999E-3</v>
      </c>
      <c r="BD68" s="12">
        <v>1.7489154911200001E-2</v>
      </c>
      <c r="BE68" s="12">
        <v>5.4564541833899997E-3</v>
      </c>
      <c r="BF68" s="12">
        <v>5.02095655248E-2</v>
      </c>
      <c r="BH68" s="12">
        <v>1.0816502167400001E-2</v>
      </c>
      <c r="BI68" s="12">
        <v>8.1662398027899999E-3</v>
      </c>
      <c r="BJ68" s="12">
        <v>6.7504407167799999E-2</v>
      </c>
    </row>
    <row r="70" spans="2:62" x14ac:dyDescent="0.35">
      <c r="B70" s="25" t="s">
        <v>96</v>
      </c>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row>
    <row r="71" spans="2:62" x14ac:dyDescent="0.35">
      <c r="B71" s="17" t="s">
        <v>15</v>
      </c>
    </row>
    <row r="72" spans="2:62" x14ac:dyDescent="0.35">
      <c r="B72" s="18" t="s">
        <v>74</v>
      </c>
      <c r="C72" s="15">
        <v>500</v>
      </c>
      <c r="D72" s="15">
        <v>252</v>
      </c>
      <c r="E72" s="15">
        <v>220</v>
      </c>
      <c r="F72" s="15">
        <v>24</v>
      </c>
      <c r="G72" s="15">
        <v>4</v>
      </c>
      <c r="I72" s="15">
        <v>66</v>
      </c>
      <c r="J72" s="15">
        <v>69</v>
      </c>
      <c r="K72" s="15">
        <v>149</v>
      </c>
      <c r="L72" s="15">
        <v>116</v>
      </c>
      <c r="M72" s="15">
        <v>89</v>
      </c>
      <c r="N72" s="15">
        <v>11</v>
      </c>
      <c r="P72" s="15">
        <v>98</v>
      </c>
      <c r="Q72" s="15">
        <v>133</v>
      </c>
      <c r="R72" s="15">
        <v>134</v>
      </c>
      <c r="S72" s="15">
        <v>133</v>
      </c>
      <c r="T72" s="15">
        <v>2</v>
      </c>
      <c r="V72" s="15">
        <v>58</v>
      </c>
      <c r="W72" s="15">
        <v>97</v>
      </c>
      <c r="X72" s="15">
        <v>104</v>
      </c>
      <c r="Y72" s="15">
        <v>62</v>
      </c>
      <c r="Z72" s="15">
        <v>65</v>
      </c>
      <c r="AA72" s="15">
        <v>40</v>
      </c>
      <c r="AB72" s="15">
        <v>49</v>
      </c>
      <c r="AC72" s="15">
        <v>25</v>
      </c>
      <c r="AE72" s="15">
        <v>40</v>
      </c>
      <c r="AF72" s="15">
        <v>69</v>
      </c>
      <c r="AG72" s="15">
        <v>35</v>
      </c>
      <c r="AH72" s="15">
        <v>44</v>
      </c>
      <c r="AI72" s="15">
        <v>65</v>
      </c>
      <c r="AJ72" s="15">
        <v>40</v>
      </c>
      <c r="AK72" s="15">
        <v>44</v>
      </c>
      <c r="AL72" s="15">
        <v>56</v>
      </c>
      <c r="AM72" s="15">
        <v>44</v>
      </c>
      <c r="AN72" s="15">
        <v>30</v>
      </c>
      <c r="AO72" s="15">
        <v>10</v>
      </c>
      <c r="AP72" s="15">
        <v>23</v>
      </c>
      <c r="AR72" s="15">
        <v>392</v>
      </c>
      <c r="AS72" s="15">
        <v>88</v>
      </c>
      <c r="AT72" s="15">
        <v>18</v>
      </c>
      <c r="AU72" s="15">
        <v>2</v>
      </c>
      <c r="AW72" s="15">
        <v>406</v>
      </c>
      <c r="AX72" s="15">
        <v>389</v>
      </c>
      <c r="AY72" s="15">
        <v>348</v>
      </c>
      <c r="AZ72" s="15">
        <v>411</v>
      </c>
      <c r="BA72" s="15">
        <v>401</v>
      </c>
      <c r="BB72" s="15">
        <v>385</v>
      </c>
      <c r="BD72" s="15">
        <v>328</v>
      </c>
      <c r="BE72" s="15">
        <v>153</v>
      </c>
      <c r="BF72" s="15">
        <v>19</v>
      </c>
      <c r="BH72" s="15">
        <v>341</v>
      </c>
      <c r="BI72" s="15">
        <v>117</v>
      </c>
      <c r="BJ72" s="15">
        <v>42</v>
      </c>
    </row>
    <row r="73" spans="2:62" x14ac:dyDescent="0.35">
      <c r="B73" s="19" t="s">
        <v>75</v>
      </c>
      <c r="C73" s="10">
        <v>500</v>
      </c>
      <c r="D73" s="10">
        <v>248</v>
      </c>
      <c r="E73" s="10">
        <v>221</v>
      </c>
      <c r="F73" s="10">
        <v>27</v>
      </c>
      <c r="G73" s="10">
        <v>4</v>
      </c>
      <c r="I73" s="10">
        <v>68</v>
      </c>
      <c r="J73" s="10">
        <v>68</v>
      </c>
      <c r="K73" s="10">
        <v>145</v>
      </c>
      <c r="L73" s="10">
        <v>115</v>
      </c>
      <c r="M73" s="10">
        <v>92</v>
      </c>
      <c r="N73" s="10">
        <v>11</v>
      </c>
      <c r="P73" s="10">
        <v>125</v>
      </c>
      <c r="Q73" s="10">
        <v>125</v>
      </c>
      <c r="R73" s="10">
        <v>125</v>
      </c>
      <c r="S73" s="10">
        <v>125</v>
      </c>
      <c r="T73" s="10">
        <v>2</v>
      </c>
      <c r="V73" s="10">
        <v>68</v>
      </c>
      <c r="W73" s="10">
        <v>105</v>
      </c>
      <c r="X73" s="10">
        <v>101</v>
      </c>
      <c r="Y73" s="10">
        <v>59</v>
      </c>
      <c r="Z73" s="10">
        <v>60</v>
      </c>
      <c r="AA73" s="10">
        <v>37</v>
      </c>
      <c r="AB73" s="10">
        <v>44</v>
      </c>
      <c r="AC73" s="10">
        <v>26</v>
      </c>
      <c r="AE73" s="10">
        <v>38</v>
      </c>
      <c r="AF73" s="10">
        <v>67</v>
      </c>
      <c r="AG73" s="10">
        <v>34</v>
      </c>
      <c r="AH73" s="10">
        <v>42</v>
      </c>
      <c r="AI73" s="10">
        <v>63</v>
      </c>
      <c r="AJ73" s="10">
        <v>38</v>
      </c>
      <c r="AK73" s="10">
        <v>42</v>
      </c>
      <c r="AL73" s="10">
        <v>55</v>
      </c>
      <c r="AM73" s="10">
        <v>42</v>
      </c>
      <c r="AN73" s="10">
        <v>42</v>
      </c>
      <c r="AO73" s="10">
        <v>17</v>
      </c>
      <c r="AP73" s="10">
        <v>21</v>
      </c>
      <c r="AR73" s="10">
        <v>395</v>
      </c>
      <c r="AS73" s="10">
        <v>84</v>
      </c>
      <c r="AT73" s="10">
        <v>19</v>
      </c>
      <c r="AU73" s="10">
        <v>2</v>
      </c>
      <c r="AW73" s="10">
        <v>404</v>
      </c>
      <c r="AX73" s="10">
        <v>385</v>
      </c>
      <c r="AY73" s="10">
        <v>346</v>
      </c>
      <c r="AZ73" s="10">
        <v>412</v>
      </c>
      <c r="BA73" s="10">
        <v>399</v>
      </c>
      <c r="BB73" s="10">
        <v>382</v>
      </c>
      <c r="BD73" s="10">
        <v>321</v>
      </c>
      <c r="BE73" s="10">
        <v>160</v>
      </c>
      <c r="BF73" s="10">
        <v>19</v>
      </c>
      <c r="BH73" s="10">
        <v>339</v>
      </c>
      <c r="BI73" s="10">
        <v>119</v>
      </c>
      <c r="BJ73" s="10">
        <v>42</v>
      </c>
    </row>
    <row r="74" spans="2:62" ht="32" customHeight="1" x14ac:dyDescent="0.35">
      <c r="B74" s="20" t="s">
        <v>71</v>
      </c>
      <c r="C74" s="12">
        <v>0.79732552516099997</v>
      </c>
      <c r="D74" s="12">
        <v>0.75416008216599995</v>
      </c>
      <c r="E74" s="12">
        <v>0.83948030720699995</v>
      </c>
      <c r="F74" s="12">
        <v>0.88045873000300001</v>
      </c>
      <c r="G74" s="12">
        <v>0.60595142173700001</v>
      </c>
      <c r="I74" s="12">
        <v>0.87995622742199997</v>
      </c>
      <c r="J74" s="12">
        <v>0.85709160862300005</v>
      </c>
      <c r="K74" s="12">
        <v>0.82737587635999998</v>
      </c>
      <c r="L74" s="12">
        <v>0.73787245266799995</v>
      </c>
      <c r="M74" s="12">
        <v>0.73221267684000002</v>
      </c>
      <c r="N74" s="12">
        <v>0.69185324882699994</v>
      </c>
      <c r="P74" s="12">
        <v>0.70920223514699998</v>
      </c>
      <c r="Q74" s="12">
        <v>0.78460540046799998</v>
      </c>
      <c r="R74" s="12">
        <v>0.821288303296</v>
      </c>
      <c r="S74" s="12">
        <v>0.87921898359200001</v>
      </c>
      <c r="T74" s="12">
        <v>0.48326881861999998</v>
      </c>
      <c r="V74" s="12">
        <v>0.64985800616300005</v>
      </c>
      <c r="W74" s="12">
        <v>0.778898295149</v>
      </c>
      <c r="X74" s="12">
        <v>0.83761211684799997</v>
      </c>
      <c r="Y74" s="12">
        <v>0.80751641032400001</v>
      </c>
      <c r="Z74" s="12">
        <v>0.77683707994100004</v>
      </c>
      <c r="AA74" s="12">
        <v>0.91494400055699998</v>
      </c>
      <c r="AB74" s="12">
        <v>0.90457430838499997</v>
      </c>
      <c r="AC74" s="12">
        <v>0.77401009170199997</v>
      </c>
      <c r="AE74" s="12">
        <v>0.754115744388</v>
      </c>
      <c r="AF74" s="12">
        <v>0.85018147177199999</v>
      </c>
      <c r="AG74" s="12">
        <v>0.85366412683500004</v>
      </c>
      <c r="AH74" s="12">
        <v>0.86381356788899999</v>
      </c>
      <c r="AI74" s="12">
        <v>0.73564324093900002</v>
      </c>
      <c r="AJ74" s="12">
        <v>0.62083469892900001</v>
      </c>
      <c r="AK74" s="12">
        <v>0.777231363018</v>
      </c>
      <c r="AL74" s="12">
        <v>0.75121343924700001</v>
      </c>
      <c r="AM74" s="12">
        <v>0.88636993143099996</v>
      </c>
      <c r="AN74" s="12">
        <v>0.80290583510299995</v>
      </c>
      <c r="AO74" s="12">
        <v>0.79158251988200001</v>
      </c>
      <c r="AP74" s="12">
        <v>0.96100131100899999</v>
      </c>
      <c r="AR74" s="12">
        <v>0.79507751883300004</v>
      </c>
      <c r="AS74" s="12">
        <v>0.835277886686</v>
      </c>
      <c r="AT74" s="12">
        <v>0.65917762172500005</v>
      </c>
      <c r="AU74" s="12">
        <v>1</v>
      </c>
      <c r="AW74" s="12">
        <v>0.82615729119600001</v>
      </c>
      <c r="AX74" s="12">
        <v>0.83098326049000004</v>
      </c>
      <c r="AY74" s="12">
        <v>0.84876154571499995</v>
      </c>
      <c r="AZ74" s="12">
        <v>0.83720358723599997</v>
      </c>
      <c r="BA74" s="12">
        <v>1</v>
      </c>
      <c r="BB74" s="12">
        <v>0.82269701000399997</v>
      </c>
      <c r="BD74" s="12">
        <v>0.83203972258799996</v>
      </c>
      <c r="BE74" s="12">
        <v>0.73731453507099998</v>
      </c>
      <c r="BF74" s="12">
        <v>0.71536471873700003</v>
      </c>
      <c r="BH74" s="12">
        <v>0.81623625154400004</v>
      </c>
      <c r="BI74" s="12">
        <v>0.760160424379</v>
      </c>
      <c r="BJ74" s="12">
        <v>0.74974976199599996</v>
      </c>
    </row>
    <row r="75" spans="2:62" ht="32" customHeight="1" x14ac:dyDescent="0.35">
      <c r="B75" s="20" t="s">
        <v>72</v>
      </c>
      <c r="C75" s="12">
        <v>0.174876777845</v>
      </c>
      <c r="D75" s="12">
        <v>0.22108344453000001</v>
      </c>
      <c r="E75" s="12">
        <v>0.137424545047</v>
      </c>
      <c r="F75" s="12">
        <v>8.5373037266600005E-2</v>
      </c>
      <c r="G75" s="12">
        <v>0</v>
      </c>
      <c r="I75" s="12">
        <v>0.120043772578</v>
      </c>
      <c r="J75" s="12">
        <v>0.115521845639</v>
      </c>
      <c r="K75" s="12">
        <v>0.15848888529499999</v>
      </c>
      <c r="L75" s="12">
        <v>0.22135798534000001</v>
      </c>
      <c r="M75" s="12">
        <v>0.21031466227699999</v>
      </c>
      <c r="N75" s="12">
        <v>0.308146751173</v>
      </c>
      <c r="P75" s="12">
        <v>0.23778703333099999</v>
      </c>
      <c r="Q75" s="12">
        <v>0.18575602900800001</v>
      </c>
      <c r="R75" s="12">
        <v>0.16463017220599999</v>
      </c>
      <c r="S75" s="12">
        <v>0.105877361543</v>
      </c>
      <c r="T75" s="12">
        <v>0.51673118137999996</v>
      </c>
      <c r="V75" s="12">
        <v>0.26812989954200001</v>
      </c>
      <c r="W75" s="12">
        <v>0.221101704851</v>
      </c>
      <c r="X75" s="12">
        <v>0.14155624309100001</v>
      </c>
      <c r="Y75" s="12">
        <v>0.14811223510099999</v>
      </c>
      <c r="Z75" s="12">
        <v>0.19227975805799999</v>
      </c>
      <c r="AA75" s="12">
        <v>8.5055999442699995E-2</v>
      </c>
      <c r="AB75" s="12">
        <v>9.5425691615100006E-2</v>
      </c>
      <c r="AC75" s="12">
        <v>0.15872373681999999</v>
      </c>
      <c r="AE75" s="12">
        <v>0.21123583050700001</v>
      </c>
      <c r="AF75" s="12">
        <v>0.13555621550899999</v>
      </c>
      <c r="AG75" s="12">
        <v>0.118333059487</v>
      </c>
      <c r="AH75" s="12">
        <v>0.13618643211100001</v>
      </c>
      <c r="AI75" s="12">
        <v>0.21596123671299999</v>
      </c>
      <c r="AJ75" s="12">
        <v>0.354873925471</v>
      </c>
      <c r="AK75" s="12">
        <v>0.222768636982</v>
      </c>
      <c r="AL75" s="12">
        <v>0.19584766511500001</v>
      </c>
      <c r="AM75" s="12">
        <v>6.4055044247600001E-2</v>
      </c>
      <c r="AN75" s="12">
        <v>0.15555821477199999</v>
      </c>
      <c r="AO75" s="12">
        <v>0.20841748011799999</v>
      </c>
      <c r="AP75" s="12">
        <v>3.8998688990800001E-2</v>
      </c>
      <c r="AR75" s="12">
        <v>0.178660292729</v>
      </c>
      <c r="AS75" s="12">
        <v>0.14342353250699999</v>
      </c>
      <c r="AT75" s="12">
        <v>0.251058194244</v>
      </c>
      <c r="AU75" s="12">
        <v>0</v>
      </c>
      <c r="AW75" s="12">
        <v>0.144781892898</v>
      </c>
      <c r="AX75" s="12">
        <v>0.14650343524000001</v>
      </c>
      <c r="AY75" s="12">
        <v>0.12995172249299999</v>
      </c>
      <c r="AZ75" s="12">
        <v>0.13598772783800001</v>
      </c>
      <c r="BA75" s="12">
        <v>0</v>
      </c>
      <c r="BB75" s="12">
        <v>0.15412412845099999</v>
      </c>
      <c r="BD75" s="12">
        <v>0.140741818342</v>
      </c>
      <c r="BE75" s="12">
        <v>0.24707713563299999</v>
      </c>
      <c r="BF75" s="12">
        <v>0.14519155207500001</v>
      </c>
      <c r="BH75" s="12">
        <v>0.15820798544</v>
      </c>
      <c r="BI75" s="12">
        <v>0.20416029366300001</v>
      </c>
      <c r="BJ75" s="12">
        <v>0.22679233676900001</v>
      </c>
    </row>
    <row r="76" spans="2:62" ht="32" customHeight="1" x14ac:dyDescent="0.35">
      <c r="B76" s="20" t="s">
        <v>42</v>
      </c>
      <c r="C76" s="12">
        <v>2.77976969944E-2</v>
      </c>
      <c r="D76" s="12">
        <v>2.47564733036E-2</v>
      </c>
      <c r="E76" s="12">
        <v>2.3095147746200001E-2</v>
      </c>
      <c r="F76" s="12">
        <v>3.4168232730100001E-2</v>
      </c>
      <c r="G76" s="12">
        <v>0.39404857826299999</v>
      </c>
      <c r="I76" s="12">
        <v>0</v>
      </c>
      <c r="J76" s="12">
        <v>2.73865457381E-2</v>
      </c>
      <c r="K76" s="12">
        <v>1.4135238345E-2</v>
      </c>
      <c r="L76" s="12">
        <v>4.0769561992100002E-2</v>
      </c>
      <c r="M76" s="12">
        <v>5.7472660883200001E-2</v>
      </c>
      <c r="N76" s="12">
        <v>0</v>
      </c>
      <c r="P76" s="12">
        <v>5.3010731521799997E-2</v>
      </c>
      <c r="Q76" s="12">
        <v>2.9638570524199999E-2</v>
      </c>
      <c r="R76" s="12">
        <v>1.40815244985E-2</v>
      </c>
      <c r="S76" s="12">
        <v>1.49036548648E-2</v>
      </c>
      <c r="T76" s="12">
        <v>0</v>
      </c>
      <c r="V76" s="12">
        <v>8.2012094294900001E-2</v>
      </c>
      <c r="W76" s="12">
        <v>0</v>
      </c>
      <c r="X76" s="12">
        <v>2.0831640060799999E-2</v>
      </c>
      <c r="Y76" s="12">
        <v>4.4371354574600001E-2</v>
      </c>
      <c r="Z76" s="12">
        <v>3.08831620016E-2</v>
      </c>
      <c r="AA76" s="12">
        <v>0</v>
      </c>
      <c r="AB76" s="12">
        <v>0</v>
      </c>
      <c r="AC76" s="12">
        <v>6.7266171478299996E-2</v>
      </c>
      <c r="AE76" s="12">
        <v>3.4648425104799999E-2</v>
      </c>
      <c r="AF76" s="12">
        <v>1.4262312718999999E-2</v>
      </c>
      <c r="AG76" s="12">
        <v>2.8002813677599998E-2</v>
      </c>
      <c r="AH76" s="12">
        <v>0</v>
      </c>
      <c r="AI76" s="12">
        <v>4.83955223478E-2</v>
      </c>
      <c r="AJ76" s="12">
        <v>2.4291375600000002E-2</v>
      </c>
      <c r="AK76" s="12">
        <v>0</v>
      </c>
      <c r="AL76" s="12">
        <v>5.2938895638E-2</v>
      </c>
      <c r="AM76" s="12">
        <v>4.9575024321199999E-2</v>
      </c>
      <c r="AN76" s="12">
        <v>4.1535950125100002E-2</v>
      </c>
      <c r="AO76" s="12">
        <v>0</v>
      </c>
      <c r="AP76" s="12">
        <v>0</v>
      </c>
      <c r="AR76" s="12">
        <v>2.62621884375E-2</v>
      </c>
      <c r="AS76" s="12">
        <v>2.12985808066E-2</v>
      </c>
      <c r="AT76" s="12">
        <v>8.9764184030799998E-2</v>
      </c>
      <c r="AU76" s="12">
        <v>0</v>
      </c>
      <c r="AW76" s="12">
        <v>2.90608159064E-2</v>
      </c>
      <c r="AX76" s="12">
        <v>2.2513304270199999E-2</v>
      </c>
      <c r="AY76" s="12">
        <v>2.12867317919E-2</v>
      </c>
      <c r="AZ76" s="12">
        <v>2.6808684925399999E-2</v>
      </c>
      <c r="BA76" s="12">
        <v>0</v>
      </c>
      <c r="BB76" s="12">
        <v>2.3178861545099998E-2</v>
      </c>
      <c r="BD76" s="12">
        <v>2.7218459070499999E-2</v>
      </c>
      <c r="BE76" s="12">
        <v>1.5608329295100001E-2</v>
      </c>
      <c r="BF76" s="12">
        <v>0.139443729189</v>
      </c>
      <c r="BH76" s="12">
        <v>2.5555763016600001E-2</v>
      </c>
      <c r="BI76" s="12">
        <v>3.5679281958599998E-2</v>
      </c>
      <c r="BJ76" s="12">
        <v>2.3457901235600001E-2</v>
      </c>
    </row>
    <row r="78" spans="2:62" x14ac:dyDescent="0.35">
      <c r="B78" s="25" t="s">
        <v>97</v>
      </c>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row>
    <row r="79" spans="2:62" x14ac:dyDescent="0.35">
      <c r="B79" s="17" t="s">
        <v>15</v>
      </c>
    </row>
    <row r="80" spans="2:62" x14ac:dyDescent="0.35">
      <c r="B80" s="18" t="s">
        <v>74</v>
      </c>
      <c r="C80" s="15">
        <v>500</v>
      </c>
      <c r="D80" s="15">
        <v>252</v>
      </c>
      <c r="E80" s="15">
        <v>220</v>
      </c>
      <c r="F80" s="15">
        <v>24</v>
      </c>
      <c r="G80" s="15">
        <v>4</v>
      </c>
      <c r="I80" s="15">
        <v>66</v>
      </c>
      <c r="J80" s="15">
        <v>69</v>
      </c>
      <c r="K80" s="15">
        <v>149</v>
      </c>
      <c r="L80" s="15">
        <v>116</v>
      </c>
      <c r="M80" s="15">
        <v>89</v>
      </c>
      <c r="N80" s="15">
        <v>11</v>
      </c>
      <c r="P80" s="15">
        <v>98</v>
      </c>
      <c r="Q80" s="15">
        <v>133</v>
      </c>
      <c r="R80" s="15">
        <v>134</v>
      </c>
      <c r="S80" s="15">
        <v>133</v>
      </c>
      <c r="T80" s="15">
        <v>2</v>
      </c>
      <c r="V80" s="15">
        <v>58</v>
      </c>
      <c r="W80" s="15">
        <v>97</v>
      </c>
      <c r="X80" s="15">
        <v>104</v>
      </c>
      <c r="Y80" s="15">
        <v>62</v>
      </c>
      <c r="Z80" s="15">
        <v>65</v>
      </c>
      <c r="AA80" s="15">
        <v>40</v>
      </c>
      <c r="AB80" s="15">
        <v>49</v>
      </c>
      <c r="AC80" s="15">
        <v>25</v>
      </c>
      <c r="AE80" s="15">
        <v>40</v>
      </c>
      <c r="AF80" s="15">
        <v>69</v>
      </c>
      <c r="AG80" s="15">
        <v>35</v>
      </c>
      <c r="AH80" s="15">
        <v>44</v>
      </c>
      <c r="AI80" s="15">
        <v>65</v>
      </c>
      <c r="AJ80" s="15">
        <v>40</v>
      </c>
      <c r="AK80" s="15">
        <v>44</v>
      </c>
      <c r="AL80" s="15">
        <v>56</v>
      </c>
      <c r="AM80" s="15">
        <v>44</v>
      </c>
      <c r="AN80" s="15">
        <v>30</v>
      </c>
      <c r="AO80" s="15">
        <v>10</v>
      </c>
      <c r="AP80" s="15">
        <v>23</v>
      </c>
      <c r="AR80" s="15">
        <v>392</v>
      </c>
      <c r="AS80" s="15">
        <v>88</v>
      </c>
      <c r="AT80" s="15">
        <v>18</v>
      </c>
      <c r="AU80" s="15">
        <v>2</v>
      </c>
      <c r="AW80" s="15">
        <v>406</v>
      </c>
      <c r="AX80" s="15">
        <v>389</v>
      </c>
      <c r="AY80" s="15">
        <v>348</v>
      </c>
      <c r="AZ80" s="15">
        <v>411</v>
      </c>
      <c r="BA80" s="15">
        <v>401</v>
      </c>
      <c r="BB80" s="15">
        <v>385</v>
      </c>
      <c r="BD80" s="15">
        <v>328</v>
      </c>
      <c r="BE80" s="15">
        <v>153</v>
      </c>
      <c r="BF80" s="15">
        <v>19</v>
      </c>
      <c r="BH80" s="15">
        <v>341</v>
      </c>
      <c r="BI80" s="15">
        <v>117</v>
      </c>
      <c r="BJ80" s="15">
        <v>42</v>
      </c>
    </row>
    <row r="81" spans="2:62" x14ac:dyDescent="0.35">
      <c r="B81" s="19" t="s">
        <v>75</v>
      </c>
      <c r="C81" s="10">
        <v>500</v>
      </c>
      <c r="D81" s="10">
        <v>248</v>
      </c>
      <c r="E81" s="10">
        <v>221</v>
      </c>
      <c r="F81" s="10">
        <v>27</v>
      </c>
      <c r="G81" s="10">
        <v>4</v>
      </c>
      <c r="I81" s="10">
        <v>68</v>
      </c>
      <c r="J81" s="10">
        <v>68</v>
      </c>
      <c r="K81" s="10">
        <v>145</v>
      </c>
      <c r="L81" s="10">
        <v>115</v>
      </c>
      <c r="M81" s="10">
        <v>92</v>
      </c>
      <c r="N81" s="10">
        <v>11</v>
      </c>
      <c r="P81" s="10">
        <v>125</v>
      </c>
      <c r="Q81" s="10">
        <v>125</v>
      </c>
      <c r="R81" s="10">
        <v>125</v>
      </c>
      <c r="S81" s="10">
        <v>125</v>
      </c>
      <c r="T81" s="10">
        <v>2</v>
      </c>
      <c r="V81" s="10">
        <v>68</v>
      </c>
      <c r="W81" s="10">
        <v>105</v>
      </c>
      <c r="X81" s="10">
        <v>101</v>
      </c>
      <c r="Y81" s="10">
        <v>59</v>
      </c>
      <c r="Z81" s="10">
        <v>60</v>
      </c>
      <c r="AA81" s="10">
        <v>37</v>
      </c>
      <c r="AB81" s="10">
        <v>44</v>
      </c>
      <c r="AC81" s="10">
        <v>26</v>
      </c>
      <c r="AE81" s="10">
        <v>38</v>
      </c>
      <c r="AF81" s="10">
        <v>67</v>
      </c>
      <c r="AG81" s="10">
        <v>34</v>
      </c>
      <c r="AH81" s="10">
        <v>42</v>
      </c>
      <c r="AI81" s="10">
        <v>63</v>
      </c>
      <c r="AJ81" s="10">
        <v>38</v>
      </c>
      <c r="AK81" s="10">
        <v>42</v>
      </c>
      <c r="AL81" s="10">
        <v>55</v>
      </c>
      <c r="AM81" s="10">
        <v>42</v>
      </c>
      <c r="AN81" s="10">
        <v>42</v>
      </c>
      <c r="AO81" s="10">
        <v>17</v>
      </c>
      <c r="AP81" s="10">
        <v>21</v>
      </c>
      <c r="AR81" s="10">
        <v>395</v>
      </c>
      <c r="AS81" s="10">
        <v>84</v>
      </c>
      <c r="AT81" s="10">
        <v>19</v>
      </c>
      <c r="AU81" s="10">
        <v>2</v>
      </c>
      <c r="AW81" s="10">
        <v>404</v>
      </c>
      <c r="AX81" s="10">
        <v>385</v>
      </c>
      <c r="AY81" s="10">
        <v>346</v>
      </c>
      <c r="AZ81" s="10">
        <v>412</v>
      </c>
      <c r="BA81" s="10">
        <v>399</v>
      </c>
      <c r="BB81" s="10">
        <v>382</v>
      </c>
      <c r="BD81" s="10">
        <v>321</v>
      </c>
      <c r="BE81" s="10">
        <v>160</v>
      </c>
      <c r="BF81" s="10">
        <v>19</v>
      </c>
      <c r="BH81" s="10">
        <v>339</v>
      </c>
      <c r="BI81" s="10">
        <v>119</v>
      </c>
      <c r="BJ81" s="10">
        <v>42</v>
      </c>
    </row>
    <row r="82" spans="2:62" ht="32" customHeight="1" x14ac:dyDescent="0.35">
      <c r="B82" s="20" t="s">
        <v>71</v>
      </c>
      <c r="C82" s="12">
        <v>0.76457622398699998</v>
      </c>
      <c r="D82" s="12">
        <v>0.76296549716600004</v>
      </c>
      <c r="E82" s="12">
        <v>0.78749396595400001</v>
      </c>
      <c r="F82" s="12">
        <v>0.65043617251399999</v>
      </c>
      <c r="G82" s="12">
        <v>0.40170192757599998</v>
      </c>
      <c r="I82" s="12">
        <v>0.729918756994</v>
      </c>
      <c r="J82" s="12">
        <v>0.78381606355699995</v>
      </c>
      <c r="K82" s="12">
        <v>0.69539269491599998</v>
      </c>
      <c r="L82" s="12">
        <v>0.81531857074500003</v>
      </c>
      <c r="M82" s="12">
        <v>0.814598621272</v>
      </c>
      <c r="N82" s="12">
        <v>0.82166897981700004</v>
      </c>
      <c r="P82" s="12">
        <v>0.65277435755299995</v>
      </c>
      <c r="Q82" s="12">
        <v>0.77315330195599996</v>
      </c>
      <c r="R82" s="12">
        <v>0.788808128356</v>
      </c>
      <c r="S82" s="12">
        <v>0.84805920139400004</v>
      </c>
      <c r="T82" s="12">
        <v>0.48326881861999998</v>
      </c>
      <c r="V82" s="12">
        <v>0.60132308028899994</v>
      </c>
      <c r="W82" s="12">
        <v>0.80133839420700004</v>
      </c>
      <c r="X82" s="12">
        <v>0.756662002562</v>
      </c>
      <c r="Y82" s="12">
        <v>0.74007091136100001</v>
      </c>
      <c r="Z82" s="12">
        <v>0.835104456168</v>
      </c>
      <c r="AA82" s="12">
        <v>0.82356327587800005</v>
      </c>
      <c r="AB82" s="12">
        <v>0.87705907123299998</v>
      </c>
      <c r="AC82" s="12">
        <v>0.691219107316</v>
      </c>
      <c r="AE82" s="12">
        <v>0.78203908122499999</v>
      </c>
      <c r="AF82" s="12">
        <v>0.65761488328200002</v>
      </c>
      <c r="AG82" s="12">
        <v>0.84003482778899996</v>
      </c>
      <c r="AH82" s="12">
        <v>0.85697177856100004</v>
      </c>
      <c r="AI82" s="12">
        <v>0.74873575677100002</v>
      </c>
      <c r="AJ82" s="12">
        <v>0.81914036534599999</v>
      </c>
      <c r="AK82" s="12">
        <v>0.73856767367200005</v>
      </c>
      <c r="AL82" s="12">
        <v>0.71896374300599997</v>
      </c>
      <c r="AM82" s="12">
        <v>0.68660749765200002</v>
      </c>
      <c r="AN82" s="12">
        <v>0.76404937656000005</v>
      </c>
      <c r="AO82" s="12">
        <v>1</v>
      </c>
      <c r="AP82" s="12">
        <v>0.85846212133300004</v>
      </c>
      <c r="AR82" s="12">
        <v>0.76392338380799996</v>
      </c>
      <c r="AS82" s="12">
        <v>0.779104303813</v>
      </c>
      <c r="AT82" s="12">
        <v>0.69189304002499996</v>
      </c>
      <c r="AU82" s="12">
        <v>1</v>
      </c>
      <c r="AW82" s="12">
        <v>0.79850481763199999</v>
      </c>
      <c r="AX82" s="12">
        <v>0.81381147802800002</v>
      </c>
      <c r="AY82" s="12">
        <v>0.84196658578100003</v>
      </c>
      <c r="AZ82" s="12">
        <v>0.76393469751800003</v>
      </c>
      <c r="BA82" s="12">
        <v>0.78890560197199999</v>
      </c>
      <c r="BB82" s="12">
        <v>1</v>
      </c>
      <c r="BD82" s="12">
        <v>0.82071686453699999</v>
      </c>
      <c r="BE82" s="12">
        <v>0.65708725141199997</v>
      </c>
      <c r="BF82" s="12">
        <v>0.71929006221699998</v>
      </c>
      <c r="BH82" s="12">
        <v>0.78462691218299996</v>
      </c>
      <c r="BI82" s="12">
        <v>0.74674562434299996</v>
      </c>
      <c r="BJ82" s="12">
        <v>0.65217978178500002</v>
      </c>
    </row>
    <row r="83" spans="2:62" ht="32" customHeight="1" x14ac:dyDescent="0.35">
      <c r="B83" s="20" t="s">
        <v>72</v>
      </c>
      <c r="C83" s="12">
        <v>0.214444866357</v>
      </c>
      <c r="D83" s="12">
        <v>0.223888334573</v>
      </c>
      <c r="E83" s="12">
        <v>0.19979770759900001</v>
      </c>
      <c r="F83" s="12">
        <v>0.18447179031800001</v>
      </c>
      <c r="G83" s="12">
        <v>0.59829807242400002</v>
      </c>
      <c r="I83" s="12">
        <v>0.20987008892199999</v>
      </c>
      <c r="J83" s="12">
        <v>0.19699515235599999</v>
      </c>
      <c r="K83" s="12">
        <v>0.29646923399800001</v>
      </c>
      <c r="L83" s="12">
        <v>0.16882791314699999</v>
      </c>
      <c r="M83" s="12">
        <v>0.162799846675</v>
      </c>
      <c r="N83" s="12">
        <v>0.17833102018300001</v>
      </c>
      <c r="P83" s="12">
        <v>0.30778400707600001</v>
      </c>
      <c r="Q83" s="12">
        <v>0.204193135251</v>
      </c>
      <c r="R83" s="12">
        <v>0.18903657594199999</v>
      </c>
      <c r="S83" s="12">
        <v>0.15194079860599999</v>
      </c>
      <c r="T83" s="12">
        <v>0.51673118137999996</v>
      </c>
      <c r="V83" s="12">
        <v>0.31276517992199998</v>
      </c>
      <c r="W83" s="12">
        <v>0.19024566874599999</v>
      </c>
      <c r="X83" s="12">
        <v>0.23371043046100001</v>
      </c>
      <c r="Y83" s="12">
        <v>0.25992908863899999</v>
      </c>
      <c r="Z83" s="12">
        <v>0.14965779225799999</v>
      </c>
      <c r="AA83" s="12">
        <v>0.17643672412200001</v>
      </c>
      <c r="AB83" s="12">
        <v>0.122940928767</v>
      </c>
      <c r="AC83" s="12">
        <v>0.23582242844699999</v>
      </c>
      <c r="AE83" s="12">
        <v>0.19242754620899999</v>
      </c>
      <c r="AF83" s="12">
        <v>0.34238511671799998</v>
      </c>
      <c r="AG83" s="12">
        <v>0.15996517221100001</v>
      </c>
      <c r="AH83" s="12">
        <v>0.112013659391</v>
      </c>
      <c r="AI83" s="12">
        <v>0.20287918462999999</v>
      </c>
      <c r="AJ83" s="12">
        <v>0.18085963465400001</v>
      </c>
      <c r="AK83" s="12">
        <v>0.26143232632800001</v>
      </c>
      <c r="AL83" s="12">
        <v>0.24240944284099999</v>
      </c>
      <c r="AM83" s="12">
        <v>0.26981329491700001</v>
      </c>
      <c r="AN83" s="12">
        <v>0.23595062344000001</v>
      </c>
      <c r="AO83" s="12">
        <v>0</v>
      </c>
      <c r="AP83" s="12">
        <v>8.2972331006800001E-2</v>
      </c>
      <c r="AR83" s="12">
        <v>0.21429163534699999</v>
      </c>
      <c r="AS83" s="12">
        <v>0.19836783495599999</v>
      </c>
      <c r="AT83" s="12">
        <v>0.30810695997499998</v>
      </c>
      <c r="AU83" s="12">
        <v>0</v>
      </c>
      <c r="AW83" s="12">
        <v>0.18650159555000001</v>
      </c>
      <c r="AX83" s="12">
        <v>0.17367486391100001</v>
      </c>
      <c r="AY83" s="12">
        <v>0.146657438049</v>
      </c>
      <c r="AZ83" s="12">
        <v>0.210608597792</v>
      </c>
      <c r="BA83" s="12">
        <v>0.19525019229400001</v>
      </c>
      <c r="BB83" s="12">
        <v>0</v>
      </c>
      <c r="BD83" s="12">
        <v>0.159087961734</v>
      </c>
      <c r="BE83" s="12">
        <v>0.31784830433700001</v>
      </c>
      <c r="BF83" s="12">
        <v>0.28070993778300002</v>
      </c>
      <c r="BH83" s="12">
        <v>0.200114119689</v>
      </c>
      <c r="BI83" s="12">
        <v>0.21648742794199999</v>
      </c>
      <c r="BJ83" s="12">
        <v>0.32550694514299999</v>
      </c>
    </row>
    <row r="84" spans="2:62" ht="32" customHeight="1" x14ac:dyDescent="0.35">
      <c r="B84" s="20" t="s">
        <v>42</v>
      </c>
      <c r="C84" s="12">
        <v>2.0978909655800002E-2</v>
      </c>
      <c r="D84" s="12">
        <v>1.31461682604E-2</v>
      </c>
      <c r="E84" s="12">
        <v>1.27083264471E-2</v>
      </c>
      <c r="F84" s="12">
        <v>0.165092037168</v>
      </c>
      <c r="G84" s="12">
        <v>0</v>
      </c>
      <c r="I84" s="12">
        <v>6.0211154084199997E-2</v>
      </c>
      <c r="J84" s="12">
        <v>1.9188784087400001E-2</v>
      </c>
      <c r="K84" s="12">
        <v>8.1380710853499998E-3</v>
      </c>
      <c r="L84" s="12">
        <v>1.58535161077E-2</v>
      </c>
      <c r="M84" s="12">
        <v>2.2601532052300002E-2</v>
      </c>
      <c r="N84" s="12">
        <v>0</v>
      </c>
      <c r="P84" s="12">
        <v>3.9441635370700001E-2</v>
      </c>
      <c r="Q84" s="12">
        <v>2.2653562793000001E-2</v>
      </c>
      <c r="R84" s="12">
        <v>2.2155295702300001E-2</v>
      </c>
      <c r="S84" s="12">
        <v>0</v>
      </c>
      <c r="T84" s="12">
        <v>0</v>
      </c>
      <c r="V84" s="12">
        <v>8.5911739788500002E-2</v>
      </c>
      <c r="W84" s="12">
        <v>8.4159370470299998E-3</v>
      </c>
      <c r="X84" s="12">
        <v>9.6275669765299998E-3</v>
      </c>
      <c r="Y84" s="12">
        <v>0</v>
      </c>
      <c r="Z84" s="12">
        <v>1.5237751573999999E-2</v>
      </c>
      <c r="AA84" s="12">
        <v>0</v>
      </c>
      <c r="AB84" s="12">
        <v>0</v>
      </c>
      <c r="AC84" s="12">
        <v>7.2958464237400003E-2</v>
      </c>
      <c r="AE84" s="12">
        <v>2.55333725654E-2</v>
      </c>
      <c r="AF84" s="12">
        <v>0</v>
      </c>
      <c r="AG84" s="12">
        <v>0</v>
      </c>
      <c r="AH84" s="12">
        <v>3.1014562047799999E-2</v>
      </c>
      <c r="AI84" s="12">
        <v>4.8385058598500001E-2</v>
      </c>
      <c r="AJ84" s="12">
        <v>0</v>
      </c>
      <c r="AK84" s="12">
        <v>0</v>
      </c>
      <c r="AL84" s="12">
        <v>3.86268141535E-2</v>
      </c>
      <c r="AM84" s="12">
        <v>4.3579207431099998E-2</v>
      </c>
      <c r="AN84" s="12">
        <v>0</v>
      </c>
      <c r="AO84" s="12">
        <v>0</v>
      </c>
      <c r="AP84" s="12">
        <v>5.8565547660099998E-2</v>
      </c>
      <c r="AR84" s="12">
        <v>2.1784980845699999E-2</v>
      </c>
      <c r="AS84" s="12">
        <v>2.25278612307E-2</v>
      </c>
      <c r="AT84" s="12">
        <v>0</v>
      </c>
      <c r="AU84" s="12">
        <v>0</v>
      </c>
      <c r="AW84" s="12">
        <v>1.4993586817699999E-2</v>
      </c>
      <c r="AX84" s="12">
        <v>1.25136580616E-2</v>
      </c>
      <c r="AY84" s="12">
        <v>1.13759761696E-2</v>
      </c>
      <c r="AZ84" s="12">
        <v>2.5456704690600001E-2</v>
      </c>
      <c r="BA84" s="12">
        <v>1.58442057338E-2</v>
      </c>
      <c r="BB84" s="12">
        <v>0</v>
      </c>
      <c r="BD84" s="12">
        <v>2.01951737288E-2</v>
      </c>
      <c r="BE84" s="12">
        <v>2.5064444251599999E-2</v>
      </c>
      <c r="BF84" s="12">
        <v>0</v>
      </c>
      <c r="BH84" s="12">
        <v>1.52589681283E-2</v>
      </c>
      <c r="BI84" s="12">
        <v>3.6766947714900002E-2</v>
      </c>
      <c r="BJ84" s="12">
        <v>2.2313273071199999E-2</v>
      </c>
    </row>
    <row r="86" spans="2:62" x14ac:dyDescent="0.35">
      <c r="B86" s="25" t="s">
        <v>98</v>
      </c>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row>
    <row r="87" spans="2:62" ht="29" x14ac:dyDescent="0.35">
      <c r="B87" s="17" t="s">
        <v>16</v>
      </c>
    </row>
    <row r="88" spans="2:62" x14ac:dyDescent="0.35">
      <c r="B88" s="18" t="s">
        <v>74</v>
      </c>
      <c r="C88" s="15">
        <v>367</v>
      </c>
      <c r="D88" s="15">
        <v>192</v>
      </c>
      <c r="E88" s="15">
        <v>158</v>
      </c>
      <c r="F88" s="15">
        <v>13</v>
      </c>
      <c r="G88" s="15">
        <v>4</v>
      </c>
      <c r="I88" s="15">
        <v>40</v>
      </c>
      <c r="J88" s="15">
        <v>44</v>
      </c>
      <c r="K88" s="15">
        <v>114</v>
      </c>
      <c r="L88" s="15">
        <v>93</v>
      </c>
      <c r="M88" s="15">
        <v>69</v>
      </c>
      <c r="N88" s="15">
        <v>7</v>
      </c>
      <c r="P88" s="15">
        <v>73</v>
      </c>
      <c r="Q88" s="15">
        <v>90</v>
      </c>
      <c r="R88" s="15">
        <v>106</v>
      </c>
      <c r="S88" s="15">
        <v>96</v>
      </c>
      <c r="T88" s="15">
        <v>2</v>
      </c>
      <c r="V88" s="15">
        <v>41</v>
      </c>
      <c r="W88" s="15">
        <v>68</v>
      </c>
      <c r="X88" s="15">
        <v>85</v>
      </c>
      <c r="Y88" s="15">
        <v>50</v>
      </c>
      <c r="Z88" s="15">
        <v>46</v>
      </c>
      <c r="AA88" s="15">
        <v>32</v>
      </c>
      <c r="AB88" s="15">
        <v>36</v>
      </c>
      <c r="AC88" s="15">
        <v>9</v>
      </c>
      <c r="AE88" s="15">
        <v>26</v>
      </c>
      <c r="AF88" s="15">
        <v>54</v>
      </c>
      <c r="AG88" s="15">
        <v>24</v>
      </c>
      <c r="AH88" s="15">
        <v>26</v>
      </c>
      <c r="AI88" s="15">
        <v>46</v>
      </c>
      <c r="AJ88" s="15">
        <v>29</v>
      </c>
      <c r="AK88" s="15">
        <v>38</v>
      </c>
      <c r="AL88" s="15">
        <v>43</v>
      </c>
      <c r="AM88" s="15">
        <v>34</v>
      </c>
      <c r="AN88" s="15">
        <v>25</v>
      </c>
      <c r="AO88" s="15">
        <v>8</v>
      </c>
      <c r="AP88" s="15">
        <v>14</v>
      </c>
      <c r="AR88" s="15">
        <v>286</v>
      </c>
      <c r="AS88" s="15">
        <v>68</v>
      </c>
      <c r="AT88" s="15">
        <v>12</v>
      </c>
      <c r="AU88" s="15">
        <v>1</v>
      </c>
      <c r="AW88" s="15">
        <v>298</v>
      </c>
      <c r="AX88" s="15">
        <v>285</v>
      </c>
      <c r="AY88" s="15">
        <v>255</v>
      </c>
      <c r="AZ88" s="15">
        <v>298</v>
      </c>
      <c r="BA88" s="15">
        <v>291</v>
      </c>
      <c r="BB88" s="15">
        <v>277</v>
      </c>
      <c r="BD88" s="15">
        <v>255</v>
      </c>
      <c r="BE88" s="15">
        <v>100</v>
      </c>
      <c r="BF88" s="15">
        <v>12</v>
      </c>
      <c r="BH88" s="15">
        <v>253</v>
      </c>
      <c r="BI88" s="15">
        <v>93</v>
      </c>
      <c r="BJ88" s="15">
        <v>21</v>
      </c>
    </row>
    <row r="89" spans="2:62" x14ac:dyDescent="0.35">
      <c r="B89" s="19" t="s">
        <v>75</v>
      </c>
      <c r="C89" s="10">
        <v>369</v>
      </c>
      <c r="D89" s="10">
        <v>188</v>
      </c>
      <c r="E89" s="10">
        <v>161</v>
      </c>
      <c r="F89" s="10">
        <v>15</v>
      </c>
      <c r="G89" s="10">
        <v>4</v>
      </c>
      <c r="I89" s="10">
        <v>42</v>
      </c>
      <c r="J89" s="10">
        <v>43</v>
      </c>
      <c r="K89" s="10">
        <v>111</v>
      </c>
      <c r="L89" s="10">
        <v>94</v>
      </c>
      <c r="M89" s="10">
        <v>72</v>
      </c>
      <c r="N89" s="10">
        <v>7</v>
      </c>
      <c r="P89" s="10">
        <v>94</v>
      </c>
      <c r="Q89" s="10">
        <v>84</v>
      </c>
      <c r="R89" s="10">
        <v>99</v>
      </c>
      <c r="S89" s="10">
        <v>89</v>
      </c>
      <c r="T89" s="10">
        <v>2</v>
      </c>
      <c r="V89" s="10">
        <v>49</v>
      </c>
      <c r="W89" s="10">
        <v>74</v>
      </c>
      <c r="X89" s="10">
        <v>83</v>
      </c>
      <c r="Y89" s="10">
        <v>48</v>
      </c>
      <c r="Z89" s="10">
        <v>43</v>
      </c>
      <c r="AA89" s="10">
        <v>29</v>
      </c>
      <c r="AB89" s="10">
        <v>32</v>
      </c>
      <c r="AC89" s="10">
        <v>10</v>
      </c>
      <c r="AE89" s="10">
        <v>24</v>
      </c>
      <c r="AF89" s="10">
        <v>53</v>
      </c>
      <c r="AG89" s="10">
        <v>23</v>
      </c>
      <c r="AH89" s="10">
        <v>25</v>
      </c>
      <c r="AI89" s="10">
        <v>45</v>
      </c>
      <c r="AJ89" s="10">
        <v>27</v>
      </c>
      <c r="AK89" s="10">
        <v>36</v>
      </c>
      <c r="AL89" s="10">
        <v>42</v>
      </c>
      <c r="AM89" s="10">
        <v>32</v>
      </c>
      <c r="AN89" s="10">
        <v>35</v>
      </c>
      <c r="AO89" s="10">
        <v>14</v>
      </c>
      <c r="AP89" s="10">
        <v>12</v>
      </c>
      <c r="AR89" s="10">
        <v>290</v>
      </c>
      <c r="AS89" s="10">
        <v>65</v>
      </c>
      <c r="AT89" s="10">
        <v>13</v>
      </c>
      <c r="AU89" s="10">
        <v>1</v>
      </c>
      <c r="AW89" s="10">
        <v>297</v>
      </c>
      <c r="AX89" s="10">
        <v>284</v>
      </c>
      <c r="AY89" s="10">
        <v>255</v>
      </c>
      <c r="AZ89" s="10">
        <v>300</v>
      </c>
      <c r="BA89" s="10">
        <v>291</v>
      </c>
      <c r="BB89" s="10">
        <v>277</v>
      </c>
      <c r="BD89" s="10">
        <v>251</v>
      </c>
      <c r="BE89" s="10">
        <v>105</v>
      </c>
      <c r="BF89" s="10">
        <v>13</v>
      </c>
      <c r="BH89" s="10">
        <v>251</v>
      </c>
      <c r="BI89" s="10">
        <v>96</v>
      </c>
      <c r="BJ89" s="10">
        <v>21</v>
      </c>
    </row>
    <row r="90" spans="2:62" ht="32" customHeight="1" x14ac:dyDescent="0.35">
      <c r="B90" s="20" t="s">
        <v>99</v>
      </c>
      <c r="C90" s="12">
        <v>0.229323951208</v>
      </c>
      <c r="D90" s="12">
        <v>0.23062953172199999</v>
      </c>
      <c r="E90" s="12">
        <v>0.230113285394</v>
      </c>
      <c r="F90" s="12">
        <v>0.24862830706200001</v>
      </c>
      <c r="G90" s="12">
        <v>7.8225218363999996E-2</v>
      </c>
      <c r="I90" s="12">
        <v>0.199720592828</v>
      </c>
      <c r="J90" s="12">
        <v>0.188239187147</v>
      </c>
      <c r="K90" s="12">
        <v>0.213873198731</v>
      </c>
      <c r="L90" s="12">
        <v>0.24316165447599999</v>
      </c>
      <c r="M90" s="12">
        <v>0.26192588564899999</v>
      </c>
      <c r="N90" s="12">
        <v>0.38925608300600001</v>
      </c>
      <c r="P90" s="12">
        <v>0.33879043137300002</v>
      </c>
      <c r="Q90" s="12">
        <v>0.17849272875</v>
      </c>
      <c r="R90" s="12">
        <v>0.21488337287500001</v>
      </c>
      <c r="S90" s="12">
        <v>0.17208306152799999</v>
      </c>
      <c r="T90" s="12">
        <v>0.46171182696599999</v>
      </c>
      <c r="V90" s="12">
        <v>0.32692256606800002</v>
      </c>
      <c r="W90" s="12">
        <v>0.26731196003000002</v>
      </c>
      <c r="X90" s="12">
        <v>0.228518229001</v>
      </c>
      <c r="Y90" s="12">
        <v>0.20057996528700001</v>
      </c>
      <c r="Z90" s="12">
        <v>0.18554466869299999</v>
      </c>
      <c r="AA90" s="12">
        <v>0.161809315654</v>
      </c>
      <c r="AB90" s="12">
        <v>0.16880188711899999</v>
      </c>
      <c r="AC90" s="12">
        <v>0.19375022436799999</v>
      </c>
      <c r="AE90" s="12">
        <v>0.189668477562</v>
      </c>
      <c r="AF90" s="12">
        <v>0.20790658195</v>
      </c>
      <c r="AG90" s="12">
        <v>0.20666923681400001</v>
      </c>
      <c r="AH90" s="12">
        <v>0.252939128974</v>
      </c>
      <c r="AI90" s="12">
        <v>0.18766264345100001</v>
      </c>
      <c r="AJ90" s="12">
        <v>0.23986345155300001</v>
      </c>
      <c r="AK90" s="12">
        <v>0.31605567215399999</v>
      </c>
      <c r="AL90" s="12">
        <v>0.248411337959</v>
      </c>
      <c r="AM90" s="12">
        <v>0.19261496295800001</v>
      </c>
      <c r="AN90" s="12">
        <v>0.230471557557</v>
      </c>
      <c r="AO90" s="12">
        <v>0.25116210337700001</v>
      </c>
      <c r="AP90" s="12">
        <v>0.26719875917399999</v>
      </c>
      <c r="AR90" s="12">
        <v>0.22693154382899999</v>
      </c>
      <c r="AS90" s="12">
        <v>0.22317083806999999</v>
      </c>
      <c r="AT90" s="12">
        <v>0.32471345562600001</v>
      </c>
      <c r="AU90" s="12">
        <v>0.1</v>
      </c>
      <c r="AW90" s="12">
        <v>0.22839245347100001</v>
      </c>
      <c r="AX90" s="12">
        <v>0.22993926385399999</v>
      </c>
      <c r="AY90" s="12">
        <v>0.23380031958399999</v>
      </c>
      <c r="AZ90" s="12">
        <v>0.22079039861999999</v>
      </c>
      <c r="BA90" s="12">
        <v>0.22333544297899999</v>
      </c>
      <c r="BB90" s="12">
        <v>0.240865629054</v>
      </c>
      <c r="BD90" s="12">
        <v>0.21625871820500001</v>
      </c>
      <c r="BE90" s="12">
        <v>0.26611163386499997</v>
      </c>
      <c r="BF90" s="12">
        <v>0.182537202826</v>
      </c>
      <c r="BH90" s="12">
        <v>0.224311046264</v>
      </c>
      <c r="BI90" s="12">
        <v>0.244553616507</v>
      </c>
      <c r="BJ90" s="12">
        <v>0.21989380704200001</v>
      </c>
    </row>
    <row r="92" spans="2:62" x14ac:dyDescent="0.35">
      <c r="B92" s="25" t="s">
        <v>100</v>
      </c>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row>
    <row r="93" spans="2:62" ht="29" x14ac:dyDescent="0.35">
      <c r="B93" s="17" t="s">
        <v>16</v>
      </c>
    </row>
    <row r="94" spans="2:62" x14ac:dyDescent="0.35">
      <c r="B94" s="18" t="s">
        <v>74</v>
      </c>
      <c r="C94" s="15">
        <v>418</v>
      </c>
      <c r="D94" s="15">
        <v>211</v>
      </c>
      <c r="E94" s="15">
        <v>183</v>
      </c>
      <c r="F94" s="15">
        <v>20</v>
      </c>
      <c r="G94" s="15">
        <v>4</v>
      </c>
      <c r="I94" s="15">
        <v>52</v>
      </c>
      <c r="J94" s="15">
        <v>55</v>
      </c>
      <c r="K94" s="15">
        <v>131</v>
      </c>
      <c r="L94" s="15">
        <v>99</v>
      </c>
      <c r="M94" s="15">
        <v>71</v>
      </c>
      <c r="N94" s="15">
        <v>10</v>
      </c>
      <c r="P94" s="15">
        <v>73</v>
      </c>
      <c r="Q94" s="15">
        <v>111</v>
      </c>
      <c r="R94" s="15">
        <v>117</v>
      </c>
      <c r="S94" s="15">
        <v>115</v>
      </c>
      <c r="T94" s="15">
        <v>2</v>
      </c>
      <c r="V94" s="15">
        <v>43</v>
      </c>
      <c r="W94" s="15">
        <v>79</v>
      </c>
      <c r="X94" s="15">
        <v>88</v>
      </c>
      <c r="Y94" s="15">
        <v>58</v>
      </c>
      <c r="Z94" s="15">
        <v>55</v>
      </c>
      <c r="AA94" s="15">
        <v>38</v>
      </c>
      <c r="AB94" s="15">
        <v>44</v>
      </c>
      <c r="AC94" s="15">
        <v>13</v>
      </c>
      <c r="AE94" s="15">
        <v>34</v>
      </c>
      <c r="AF94" s="15">
        <v>58</v>
      </c>
      <c r="AG94" s="15">
        <v>29</v>
      </c>
      <c r="AH94" s="15">
        <v>33</v>
      </c>
      <c r="AI94" s="15">
        <v>54</v>
      </c>
      <c r="AJ94" s="15">
        <v>32</v>
      </c>
      <c r="AK94" s="15">
        <v>38</v>
      </c>
      <c r="AL94" s="15">
        <v>49</v>
      </c>
      <c r="AM94" s="15">
        <v>38</v>
      </c>
      <c r="AN94" s="15">
        <v>26</v>
      </c>
      <c r="AO94" s="15">
        <v>8</v>
      </c>
      <c r="AP94" s="15">
        <v>19</v>
      </c>
      <c r="AR94" s="15">
        <v>327</v>
      </c>
      <c r="AS94" s="15">
        <v>77</v>
      </c>
      <c r="AT94" s="15">
        <v>13</v>
      </c>
      <c r="AU94" s="15">
        <v>1</v>
      </c>
      <c r="AW94" s="15">
        <v>342</v>
      </c>
      <c r="AX94" s="15">
        <v>328</v>
      </c>
      <c r="AY94" s="15">
        <v>292</v>
      </c>
      <c r="AZ94" s="15">
        <v>345</v>
      </c>
      <c r="BA94" s="15">
        <v>339</v>
      </c>
      <c r="BB94" s="15">
        <v>317</v>
      </c>
      <c r="BD94" s="15">
        <v>283</v>
      </c>
      <c r="BE94" s="15">
        <v>121</v>
      </c>
      <c r="BF94" s="15">
        <v>14</v>
      </c>
      <c r="BH94" s="15">
        <v>298</v>
      </c>
      <c r="BI94" s="15">
        <v>92</v>
      </c>
      <c r="BJ94" s="15">
        <v>28</v>
      </c>
    </row>
    <row r="95" spans="2:62" x14ac:dyDescent="0.35">
      <c r="B95" s="19" t="s">
        <v>75</v>
      </c>
      <c r="C95" s="10">
        <v>415</v>
      </c>
      <c r="D95" s="10">
        <v>205</v>
      </c>
      <c r="E95" s="10">
        <v>184</v>
      </c>
      <c r="F95" s="10">
        <v>22</v>
      </c>
      <c r="G95" s="10">
        <v>4</v>
      </c>
      <c r="I95" s="10">
        <v>53</v>
      </c>
      <c r="J95" s="10">
        <v>54</v>
      </c>
      <c r="K95" s="10">
        <v>126</v>
      </c>
      <c r="L95" s="10">
        <v>98</v>
      </c>
      <c r="M95" s="10">
        <v>74</v>
      </c>
      <c r="N95" s="10">
        <v>10</v>
      </c>
      <c r="P95" s="10">
        <v>94</v>
      </c>
      <c r="Q95" s="10">
        <v>104</v>
      </c>
      <c r="R95" s="10">
        <v>109</v>
      </c>
      <c r="S95" s="10">
        <v>107</v>
      </c>
      <c r="T95" s="10">
        <v>2</v>
      </c>
      <c r="V95" s="10">
        <v>50</v>
      </c>
      <c r="W95" s="10">
        <v>85</v>
      </c>
      <c r="X95" s="10">
        <v>85</v>
      </c>
      <c r="Y95" s="10">
        <v>55</v>
      </c>
      <c r="Z95" s="10">
        <v>51</v>
      </c>
      <c r="AA95" s="10">
        <v>35</v>
      </c>
      <c r="AB95" s="10">
        <v>39</v>
      </c>
      <c r="AC95" s="10">
        <v>14</v>
      </c>
      <c r="AE95" s="10">
        <v>32</v>
      </c>
      <c r="AF95" s="10">
        <v>56</v>
      </c>
      <c r="AG95" s="10">
        <v>28</v>
      </c>
      <c r="AH95" s="10">
        <v>31</v>
      </c>
      <c r="AI95" s="10">
        <v>52</v>
      </c>
      <c r="AJ95" s="10">
        <v>30</v>
      </c>
      <c r="AK95" s="10">
        <v>36</v>
      </c>
      <c r="AL95" s="10">
        <v>48</v>
      </c>
      <c r="AM95" s="10">
        <v>36</v>
      </c>
      <c r="AN95" s="10">
        <v>37</v>
      </c>
      <c r="AO95" s="10">
        <v>13</v>
      </c>
      <c r="AP95" s="10">
        <v>17</v>
      </c>
      <c r="AR95" s="10">
        <v>328</v>
      </c>
      <c r="AS95" s="10">
        <v>73</v>
      </c>
      <c r="AT95" s="10">
        <v>14</v>
      </c>
      <c r="AU95" s="10">
        <v>1</v>
      </c>
      <c r="AW95" s="10">
        <v>337</v>
      </c>
      <c r="AX95" s="10">
        <v>321</v>
      </c>
      <c r="AY95" s="10">
        <v>288</v>
      </c>
      <c r="AZ95" s="10">
        <v>343</v>
      </c>
      <c r="BA95" s="10">
        <v>334</v>
      </c>
      <c r="BB95" s="10">
        <v>312</v>
      </c>
      <c r="BD95" s="10">
        <v>274</v>
      </c>
      <c r="BE95" s="10">
        <v>126</v>
      </c>
      <c r="BF95" s="10">
        <v>14</v>
      </c>
      <c r="BH95" s="10">
        <v>295</v>
      </c>
      <c r="BI95" s="10">
        <v>92</v>
      </c>
      <c r="BJ95" s="10">
        <v>28</v>
      </c>
    </row>
    <row r="96" spans="2:62" ht="32" customHeight="1" x14ac:dyDescent="0.35">
      <c r="B96" s="20" t="s">
        <v>99</v>
      </c>
      <c r="C96" s="12">
        <v>0.17230991223799999</v>
      </c>
      <c r="D96" s="12">
        <v>0.17980493729399999</v>
      </c>
      <c r="E96" s="12">
        <v>0.15463468448000001</v>
      </c>
      <c r="F96" s="12">
        <v>0.22706216392100001</v>
      </c>
      <c r="G96" s="12">
        <v>0.29092102151999999</v>
      </c>
      <c r="I96" s="12">
        <v>0.14644568593599999</v>
      </c>
      <c r="J96" s="12">
        <v>0.174906601484</v>
      </c>
      <c r="K96" s="12">
        <v>0.18833917735899999</v>
      </c>
      <c r="L96" s="12">
        <v>0.153405667956</v>
      </c>
      <c r="M96" s="12">
        <v>0.18758792862000001</v>
      </c>
      <c r="N96" s="12">
        <v>0.16557176160500001</v>
      </c>
      <c r="P96" s="12">
        <v>0.22017369574000001</v>
      </c>
      <c r="Q96" s="12">
        <v>0.16268856889</v>
      </c>
      <c r="R96" s="12">
        <v>0.16777138579799999</v>
      </c>
      <c r="S96" s="12">
        <v>0.14630883175600001</v>
      </c>
      <c r="T96" s="12">
        <v>7.4163440930999996E-2</v>
      </c>
      <c r="V96" s="12">
        <v>0.24432462295999999</v>
      </c>
      <c r="W96" s="12">
        <v>0.167138395099</v>
      </c>
      <c r="X96" s="12">
        <v>0.16416303998199999</v>
      </c>
      <c r="Y96" s="12">
        <v>0.149379259524</v>
      </c>
      <c r="Z96" s="12">
        <v>0.17114615403</v>
      </c>
      <c r="AA96" s="12">
        <v>0.16565798725</v>
      </c>
      <c r="AB96" s="12">
        <v>0.15115618337200001</v>
      </c>
      <c r="AC96" s="12">
        <v>0.16516008301099999</v>
      </c>
      <c r="AE96" s="12">
        <v>0.16034589569900001</v>
      </c>
      <c r="AF96" s="12">
        <v>0.13541577601099999</v>
      </c>
      <c r="AG96" s="12">
        <v>0.26269214327899998</v>
      </c>
      <c r="AH96" s="12">
        <v>0.200658791951</v>
      </c>
      <c r="AI96" s="12">
        <v>0.13780960702699999</v>
      </c>
      <c r="AJ96" s="12">
        <v>0.17654997610299999</v>
      </c>
      <c r="AK96" s="12">
        <v>0.13113120963399999</v>
      </c>
      <c r="AL96" s="12">
        <v>0.22944805380200001</v>
      </c>
      <c r="AM96" s="12">
        <v>0.170798602183</v>
      </c>
      <c r="AN96" s="12">
        <v>0.17299192810200001</v>
      </c>
      <c r="AO96" s="12">
        <v>0.106302629585</v>
      </c>
      <c r="AP96" s="12">
        <v>0.196016352324</v>
      </c>
      <c r="AR96" s="12">
        <v>0.16931275155</v>
      </c>
      <c r="AS96" s="12">
        <v>0.176009677059</v>
      </c>
      <c r="AT96" s="12">
        <v>0.230047852986</v>
      </c>
      <c r="AU96" s="12">
        <v>0.1</v>
      </c>
      <c r="AW96" s="12">
        <v>0.16961534583599999</v>
      </c>
      <c r="AX96" s="12">
        <v>0.154698226607</v>
      </c>
      <c r="AY96" s="12">
        <v>0.167324912252</v>
      </c>
      <c r="AZ96" s="12">
        <v>0.17398106381</v>
      </c>
      <c r="BA96" s="12">
        <v>0.17505323174599999</v>
      </c>
      <c r="BB96" s="12">
        <v>0.16845228282899999</v>
      </c>
      <c r="BD96" s="12">
        <v>0.169448723774</v>
      </c>
      <c r="BE96" s="12">
        <v>0.181955126513</v>
      </c>
      <c r="BF96" s="12">
        <v>0.142382631624</v>
      </c>
      <c r="BH96" s="12">
        <v>0.17185638034600001</v>
      </c>
      <c r="BI96" s="12">
        <v>0.17575696592100001</v>
      </c>
      <c r="BJ96" s="12">
        <v>0.165797287668</v>
      </c>
    </row>
    <row r="98" spans="2:62" x14ac:dyDescent="0.35">
      <c r="B98" s="25" t="s">
        <v>101</v>
      </c>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row>
    <row r="99" spans="2:62" ht="29" x14ac:dyDescent="0.35">
      <c r="B99" s="17" t="s">
        <v>16</v>
      </c>
    </row>
    <row r="100" spans="2:62" x14ac:dyDescent="0.35">
      <c r="B100" s="18" t="s">
        <v>74</v>
      </c>
      <c r="C100" s="15">
        <v>407</v>
      </c>
      <c r="D100" s="15">
        <v>203</v>
      </c>
      <c r="E100" s="15">
        <v>181</v>
      </c>
      <c r="F100" s="15">
        <v>19</v>
      </c>
      <c r="G100" s="15">
        <v>4</v>
      </c>
      <c r="I100" s="15">
        <v>50</v>
      </c>
      <c r="J100" s="15">
        <v>54</v>
      </c>
      <c r="K100" s="15">
        <v>126</v>
      </c>
      <c r="L100" s="15">
        <v>97</v>
      </c>
      <c r="M100" s="15">
        <v>70</v>
      </c>
      <c r="N100" s="15">
        <v>10</v>
      </c>
      <c r="P100" s="15">
        <v>66</v>
      </c>
      <c r="Q100" s="15">
        <v>113</v>
      </c>
      <c r="R100" s="15">
        <v>113</v>
      </c>
      <c r="S100" s="15">
        <v>113</v>
      </c>
      <c r="T100" s="15">
        <v>2</v>
      </c>
      <c r="V100" s="15">
        <v>38</v>
      </c>
      <c r="W100" s="15">
        <v>78</v>
      </c>
      <c r="X100" s="15">
        <v>88</v>
      </c>
      <c r="Y100" s="15">
        <v>58</v>
      </c>
      <c r="Z100" s="15">
        <v>53</v>
      </c>
      <c r="AA100" s="15">
        <v>37</v>
      </c>
      <c r="AB100" s="15">
        <v>42</v>
      </c>
      <c r="AC100" s="15">
        <v>13</v>
      </c>
      <c r="AE100" s="15">
        <v>32</v>
      </c>
      <c r="AF100" s="15">
        <v>57</v>
      </c>
      <c r="AG100" s="15">
        <v>28</v>
      </c>
      <c r="AH100" s="15">
        <v>31</v>
      </c>
      <c r="AI100" s="15">
        <v>53</v>
      </c>
      <c r="AJ100" s="15">
        <v>33</v>
      </c>
      <c r="AK100" s="15">
        <v>38</v>
      </c>
      <c r="AL100" s="15">
        <v>44</v>
      </c>
      <c r="AM100" s="15">
        <v>38</v>
      </c>
      <c r="AN100" s="15">
        <v>25</v>
      </c>
      <c r="AO100" s="15">
        <v>9</v>
      </c>
      <c r="AP100" s="15">
        <v>19</v>
      </c>
      <c r="AR100" s="15">
        <v>318</v>
      </c>
      <c r="AS100" s="15">
        <v>74</v>
      </c>
      <c r="AT100" s="15">
        <v>14</v>
      </c>
      <c r="AU100" s="15">
        <v>1</v>
      </c>
      <c r="AW100" s="15">
        <v>331</v>
      </c>
      <c r="AX100" s="15">
        <v>321</v>
      </c>
      <c r="AY100" s="15">
        <v>285</v>
      </c>
      <c r="AZ100" s="15">
        <v>336</v>
      </c>
      <c r="BA100" s="15">
        <v>329</v>
      </c>
      <c r="BB100" s="15">
        <v>309</v>
      </c>
      <c r="BD100" s="15">
        <v>279</v>
      </c>
      <c r="BE100" s="15">
        <v>115</v>
      </c>
      <c r="BF100" s="15">
        <v>13</v>
      </c>
      <c r="BH100" s="15">
        <v>289</v>
      </c>
      <c r="BI100" s="15">
        <v>91</v>
      </c>
      <c r="BJ100" s="15">
        <v>27</v>
      </c>
    </row>
    <row r="101" spans="2:62" x14ac:dyDescent="0.35">
      <c r="B101" s="19" t="s">
        <v>75</v>
      </c>
      <c r="C101" s="10">
        <v>403</v>
      </c>
      <c r="D101" s="10">
        <v>196</v>
      </c>
      <c r="E101" s="10">
        <v>183</v>
      </c>
      <c r="F101" s="10">
        <v>20</v>
      </c>
      <c r="G101" s="10">
        <v>4</v>
      </c>
      <c r="I101" s="10">
        <v>51</v>
      </c>
      <c r="J101" s="10">
        <v>54</v>
      </c>
      <c r="K101" s="10">
        <v>121</v>
      </c>
      <c r="L101" s="10">
        <v>95</v>
      </c>
      <c r="M101" s="10">
        <v>73</v>
      </c>
      <c r="N101" s="10">
        <v>10</v>
      </c>
      <c r="P101" s="10">
        <v>85</v>
      </c>
      <c r="Q101" s="10">
        <v>106</v>
      </c>
      <c r="R101" s="10">
        <v>105</v>
      </c>
      <c r="S101" s="10">
        <v>105</v>
      </c>
      <c r="T101" s="10">
        <v>2</v>
      </c>
      <c r="V101" s="10">
        <v>44</v>
      </c>
      <c r="W101" s="10">
        <v>83</v>
      </c>
      <c r="X101" s="10">
        <v>85</v>
      </c>
      <c r="Y101" s="10">
        <v>55</v>
      </c>
      <c r="Z101" s="10">
        <v>49</v>
      </c>
      <c r="AA101" s="10">
        <v>34</v>
      </c>
      <c r="AB101" s="10">
        <v>38</v>
      </c>
      <c r="AC101" s="10">
        <v>14</v>
      </c>
      <c r="AE101" s="10">
        <v>30</v>
      </c>
      <c r="AF101" s="10">
        <v>55</v>
      </c>
      <c r="AG101" s="10">
        <v>27</v>
      </c>
      <c r="AH101" s="10">
        <v>29</v>
      </c>
      <c r="AI101" s="10">
        <v>51</v>
      </c>
      <c r="AJ101" s="10">
        <v>31</v>
      </c>
      <c r="AK101" s="10">
        <v>36</v>
      </c>
      <c r="AL101" s="10">
        <v>42</v>
      </c>
      <c r="AM101" s="10">
        <v>35</v>
      </c>
      <c r="AN101" s="10">
        <v>35</v>
      </c>
      <c r="AO101" s="10">
        <v>15</v>
      </c>
      <c r="AP101" s="10">
        <v>17</v>
      </c>
      <c r="AR101" s="10">
        <v>317</v>
      </c>
      <c r="AS101" s="10">
        <v>70</v>
      </c>
      <c r="AT101" s="10">
        <v>15</v>
      </c>
      <c r="AU101" s="10">
        <v>1</v>
      </c>
      <c r="AW101" s="10">
        <v>326</v>
      </c>
      <c r="AX101" s="10">
        <v>315</v>
      </c>
      <c r="AY101" s="10">
        <v>281</v>
      </c>
      <c r="AZ101" s="10">
        <v>333</v>
      </c>
      <c r="BA101" s="10">
        <v>324</v>
      </c>
      <c r="BB101" s="10">
        <v>304</v>
      </c>
      <c r="BD101" s="10">
        <v>271</v>
      </c>
      <c r="BE101" s="10">
        <v>119</v>
      </c>
      <c r="BF101" s="10">
        <v>14</v>
      </c>
      <c r="BH101" s="10">
        <v>285</v>
      </c>
      <c r="BI101" s="10">
        <v>91</v>
      </c>
      <c r="BJ101" s="10">
        <v>27</v>
      </c>
    </row>
    <row r="102" spans="2:62" ht="32" customHeight="1" x14ac:dyDescent="0.35">
      <c r="B102" s="20" t="s">
        <v>99</v>
      </c>
      <c r="C102" s="12">
        <v>0.19389988784199999</v>
      </c>
      <c r="D102" s="12">
        <v>0.19090104112100001</v>
      </c>
      <c r="E102" s="12">
        <v>0.19357960476899999</v>
      </c>
      <c r="F102" s="12">
        <v>0.23209493774500001</v>
      </c>
      <c r="G102" s="12">
        <v>0.16364677597899999</v>
      </c>
      <c r="I102" s="12">
        <v>0.187337811888</v>
      </c>
      <c r="J102" s="12">
        <v>0.20266212371799999</v>
      </c>
      <c r="K102" s="12">
        <v>0.20028093918000001</v>
      </c>
      <c r="L102" s="12">
        <v>0.19866507073799999</v>
      </c>
      <c r="M102" s="12">
        <v>0.176914469159</v>
      </c>
      <c r="N102" s="12">
        <v>0.181239116614</v>
      </c>
      <c r="P102" s="12">
        <v>0.18205667366799999</v>
      </c>
      <c r="Q102" s="12">
        <v>0.23252245510299999</v>
      </c>
      <c r="R102" s="12">
        <v>0.17086199032900001</v>
      </c>
      <c r="S102" s="12">
        <v>0.188875149129</v>
      </c>
      <c r="T102" s="12">
        <v>0.122490322793</v>
      </c>
      <c r="V102" s="12">
        <v>0.188349220968</v>
      </c>
      <c r="W102" s="12">
        <v>0.19859113980699999</v>
      </c>
      <c r="X102" s="12">
        <v>0.19890720273500001</v>
      </c>
      <c r="Y102" s="12">
        <v>0.179172122273</v>
      </c>
      <c r="Z102" s="12">
        <v>0.218780009882</v>
      </c>
      <c r="AA102" s="12">
        <v>0.18270704249799999</v>
      </c>
      <c r="AB102" s="12">
        <v>0.18651574716800001</v>
      </c>
      <c r="AC102" s="12">
        <v>0.170334632229</v>
      </c>
      <c r="AE102" s="12">
        <v>0.201541119706</v>
      </c>
      <c r="AF102" s="12">
        <v>0.18310054169500001</v>
      </c>
      <c r="AG102" s="12">
        <v>0.20133243831200001</v>
      </c>
      <c r="AH102" s="12">
        <v>0.195489075653</v>
      </c>
      <c r="AI102" s="12">
        <v>0.19943514456399999</v>
      </c>
      <c r="AJ102" s="12">
        <v>0.23012003388400001</v>
      </c>
      <c r="AK102" s="12">
        <v>0.15463497891799999</v>
      </c>
      <c r="AL102" s="12">
        <v>0.225373440929</v>
      </c>
      <c r="AM102" s="12">
        <v>0.19420021245800001</v>
      </c>
      <c r="AN102" s="12">
        <v>0.142828747013</v>
      </c>
      <c r="AO102" s="12">
        <v>0.24504175832200001</v>
      </c>
      <c r="AP102" s="12">
        <v>0.1843589196</v>
      </c>
      <c r="AR102" s="12">
        <v>0.191714346338</v>
      </c>
      <c r="AS102" s="12">
        <v>0.185958491004</v>
      </c>
      <c r="AT102" s="12">
        <v>0.27583352574199999</v>
      </c>
      <c r="AU102" s="12">
        <v>0.2</v>
      </c>
      <c r="AW102" s="12">
        <v>0.18895562961000001</v>
      </c>
      <c r="AX102" s="12">
        <v>0.18960577989300001</v>
      </c>
      <c r="AY102" s="12">
        <v>0.190944206787</v>
      </c>
      <c r="AZ102" s="12">
        <v>0.197248614643</v>
      </c>
      <c r="BA102" s="12">
        <v>0.19754871762500001</v>
      </c>
      <c r="BB102" s="12">
        <v>0.195197513106</v>
      </c>
      <c r="BD102" s="12">
        <v>0.19289514616799999</v>
      </c>
      <c r="BE102" s="12">
        <v>0.19946059776700001</v>
      </c>
      <c r="BF102" s="12">
        <v>0.16529269223900001</v>
      </c>
      <c r="BH102" s="12">
        <v>0.18734389605599999</v>
      </c>
      <c r="BI102" s="12">
        <v>0.213337961549</v>
      </c>
      <c r="BJ102" s="12">
        <v>0.197663869302</v>
      </c>
    </row>
    <row r="104" spans="2:62" x14ac:dyDescent="0.35">
      <c r="B104" s="25" t="s">
        <v>102</v>
      </c>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row>
    <row r="105" spans="2:62" ht="29" x14ac:dyDescent="0.35">
      <c r="B105" s="17" t="s">
        <v>16</v>
      </c>
    </row>
    <row r="106" spans="2:62" x14ac:dyDescent="0.35">
      <c r="B106" s="18" t="s">
        <v>74</v>
      </c>
      <c r="C106" s="15">
        <v>405</v>
      </c>
      <c r="D106" s="15">
        <v>201</v>
      </c>
      <c r="E106" s="15">
        <v>181</v>
      </c>
      <c r="F106" s="15">
        <v>19</v>
      </c>
      <c r="G106" s="15">
        <v>4</v>
      </c>
      <c r="I106" s="15">
        <v>52</v>
      </c>
      <c r="J106" s="15">
        <v>54</v>
      </c>
      <c r="K106" s="15">
        <v>121</v>
      </c>
      <c r="L106" s="15">
        <v>97</v>
      </c>
      <c r="M106" s="15">
        <v>71</v>
      </c>
      <c r="N106" s="15">
        <v>10</v>
      </c>
      <c r="P106" s="15">
        <v>68</v>
      </c>
      <c r="Q106" s="15">
        <v>109</v>
      </c>
      <c r="R106" s="15">
        <v>112</v>
      </c>
      <c r="S106" s="15">
        <v>114</v>
      </c>
      <c r="T106" s="15">
        <v>2</v>
      </c>
      <c r="V106" s="15">
        <v>40</v>
      </c>
      <c r="W106" s="15">
        <v>75</v>
      </c>
      <c r="X106" s="15">
        <v>85</v>
      </c>
      <c r="Y106" s="15">
        <v>58</v>
      </c>
      <c r="Z106" s="15">
        <v>53</v>
      </c>
      <c r="AA106" s="15">
        <v>37</v>
      </c>
      <c r="AB106" s="15">
        <v>43</v>
      </c>
      <c r="AC106" s="15">
        <v>14</v>
      </c>
      <c r="AE106" s="15">
        <v>32</v>
      </c>
      <c r="AF106" s="15">
        <v>59</v>
      </c>
      <c r="AG106" s="15">
        <v>27</v>
      </c>
      <c r="AH106" s="15">
        <v>31</v>
      </c>
      <c r="AI106" s="15">
        <v>54</v>
      </c>
      <c r="AJ106" s="15">
        <v>32</v>
      </c>
      <c r="AK106" s="15">
        <v>38</v>
      </c>
      <c r="AL106" s="15">
        <v>43</v>
      </c>
      <c r="AM106" s="15">
        <v>37</v>
      </c>
      <c r="AN106" s="15">
        <v>24</v>
      </c>
      <c r="AO106" s="15">
        <v>9</v>
      </c>
      <c r="AP106" s="15">
        <v>19</v>
      </c>
      <c r="AR106" s="15">
        <v>316</v>
      </c>
      <c r="AS106" s="15">
        <v>75</v>
      </c>
      <c r="AT106" s="15">
        <v>13</v>
      </c>
      <c r="AU106" s="15">
        <v>1</v>
      </c>
      <c r="AW106" s="15">
        <v>330</v>
      </c>
      <c r="AX106" s="15">
        <v>320</v>
      </c>
      <c r="AY106" s="15">
        <v>285</v>
      </c>
      <c r="AZ106" s="15">
        <v>334</v>
      </c>
      <c r="BA106" s="15">
        <v>326</v>
      </c>
      <c r="BB106" s="15">
        <v>309</v>
      </c>
      <c r="BD106" s="15">
        <v>279</v>
      </c>
      <c r="BE106" s="15">
        <v>113</v>
      </c>
      <c r="BF106" s="15">
        <v>13</v>
      </c>
      <c r="BH106" s="15">
        <v>288</v>
      </c>
      <c r="BI106" s="15">
        <v>92</v>
      </c>
      <c r="BJ106" s="15">
        <v>25</v>
      </c>
    </row>
    <row r="107" spans="2:62" x14ac:dyDescent="0.35">
      <c r="B107" s="19" t="s">
        <v>75</v>
      </c>
      <c r="C107" s="10">
        <v>402</v>
      </c>
      <c r="D107" s="10">
        <v>194</v>
      </c>
      <c r="E107" s="10">
        <v>182</v>
      </c>
      <c r="F107" s="10">
        <v>21</v>
      </c>
      <c r="G107" s="10">
        <v>4</v>
      </c>
      <c r="I107" s="10">
        <v>54</v>
      </c>
      <c r="J107" s="10">
        <v>53</v>
      </c>
      <c r="K107" s="10">
        <v>115</v>
      </c>
      <c r="L107" s="10">
        <v>96</v>
      </c>
      <c r="M107" s="10">
        <v>74</v>
      </c>
      <c r="N107" s="10">
        <v>10</v>
      </c>
      <c r="P107" s="10">
        <v>88</v>
      </c>
      <c r="Q107" s="10">
        <v>102</v>
      </c>
      <c r="R107" s="10">
        <v>104</v>
      </c>
      <c r="S107" s="10">
        <v>106</v>
      </c>
      <c r="T107" s="10">
        <v>2</v>
      </c>
      <c r="V107" s="10">
        <v>48</v>
      </c>
      <c r="W107" s="10">
        <v>80</v>
      </c>
      <c r="X107" s="10">
        <v>82</v>
      </c>
      <c r="Y107" s="10">
        <v>55</v>
      </c>
      <c r="Z107" s="10">
        <v>49</v>
      </c>
      <c r="AA107" s="10">
        <v>34</v>
      </c>
      <c r="AB107" s="10">
        <v>39</v>
      </c>
      <c r="AC107" s="10">
        <v>15</v>
      </c>
      <c r="AE107" s="10">
        <v>30</v>
      </c>
      <c r="AF107" s="10">
        <v>58</v>
      </c>
      <c r="AG107" s="10">
        <v>26</v>
      </c>
      <c r="AH107" s="10">
        <v>29</v>
      </c>
      <c r="AI107" s="10">
        <v>52</v>
      </c>
      <c r="AJ107" s="10">
        <v>30</v>
      </c>
      <c r="AK107" s="10">
        <v>36</v>
      </c>
      <c r="AL107" s="10">
        <v>41</v>
      </c>
      <c r="AM107" s="10">
        <v>34</v>
      </c>
      <c r="AN107" s="10">
        <v>34</v>
      </c>
      <c r="AO107" s="10">
        <v>15</v>
      </c>
      <c r="AP107" s="10">
        <v>17</v>
      </c>
      <c r="AR107" s="10">
        <v>317</v>
      </c>
      <c r="AS107" s="10">
        <v>71</v>
      </c>
      <c r="AT107" s="10">
        <v>14</v>
      </c>
      <c r="AU107" s="10">
        <v>1</v>
      </c>
      <c r="AW107" s="10">
        <v>325</v>
      </c>
      <c r="AX107" s="10">
        <v>314</v>
      </c>
      <c r="AY107" s="10">
        <v>282</v>
      </c>
      <c r="AZ107" s="10">
        <v>332</v>
      </c>
      <c r="BA107" s="10">
        <v>322</v>
      </c>
      <c r="BB107" s="10">
        <v>305</v>
      </c>
      <c r="BD107" s="10">
        <v>272</v>
      </c>
      <c r="BE107" s="10">
        <v>117</v>
      </c>
      <c r="BF107" s="10">
        <v>14</v>
      </c>
      <c r="BH107" s="10">
        <v>284</v>
      </c>
      <c r="BI107" s="10">
        <v>94</v>
      </c>
      <c r="BJ107" s="10">
        <v>25</v>
      </c>
    </row>
    <row r="108" spans="2:62" ht="32" customHeight="1" x14ac:dyDescent="0.35">
      <c r="B108" s="20" t="s">
        <v>99</v>
      </c>
      <c r="C108" s="12">
        <v>0.226746557854</v>
      </c>
      <c r="D108" s="12">
        <v>0.248662660831</v>
      </c>
      <c r="E108" s="12">
        <v>0.20271838546900001</v>
      </c>
      <c r="F108" s="12">
        <v>0.23736128627700001</v>
      </c>
      <c r="G108" s="12">
        <v>0.201033082828</v>
      </c>
      <c r="I108" s="12">
        <v>0.27789503891099998</v>
      </c>
      <c r="J108" s="12">
        <v>0.22824888189500001</v>
      </c>
      <c r="K108" s="12">
        <v>0.24735538235999999</v>
      </c>
      <c r="L108" s="12">
        <v>0.21255037750200001</v>
      </c>
      <c r="M108" s="12">
        <v>0.18621029975600001</v>
      </c>
      <c r="N108" s="12">
        <v>0.14221625200400001</v>
      </c>
      <c r="P108" s="12">
        <v>0.20571596502299999</v>
      </c>
      <c r="Q108" s="12">
        <v>0.224114672795</v>
      </c>
      <c r="R108" s="12">
        <v>0.221655483071</v>
      </c>
      <c r="S108" s="12">
        <v>0.25449388679000001</v>
      </c>
      <c r="T108" s="12">
        <v>7.4163440930999996E-2</v>
      </c>
      <c r="V108" s="12">
        <v>0.16076781326699999</v>
      </c>
      <c r="W108" s="12">
        <v>0.210491472979</v>
      </c>
      <c r="X108" s="12">
        <v>0.23431282208099999</v>
      </c>
      <c r="Y108" s="12">
        <v>0.20602974281700001</v>
      </c>
      <c r="Z108" s="12">
        <v>0.25568796398900001</v>
      </c>
      <c r="AA108" s="12">
        <v>0.264511392121</v>
      </c>
      <c r="AB108" s="12">
        <v>0.25978394899399998</v>
      </c>
      <c r="AC108" s="12">
        <v>0.29076300609</v>
      </c>
      <c r="AE108" s="12">
        <v>0.26035222457000001</v>
      </c>
      <c r="AF108" s="12">
        <v>0.243993372909</v>
      </c>
      <c r="AG108" s="12">
        <v>0.19307877629199999</v>
      </c>
      <c r="AH108" s="12">
        <v>0.24401274647400001</v>
      </c>
      <c r="AI108" s="12">
        <v>0.26202613785000001</v>
      </c>
      <c r="AJ108" s="12">
        <v>0.25207967819900001</v>
      </c>
      <c r="AK108" s="12">
        <v>0.19144715244499999</v>
      </c>
      <c r="AL108" s="12">
        <v>0.211882429171</v>
      </c>
      <c r="AM108" s="12">
        <v>0.21041806974800001</v>
      </c>
      <c r="AN108" s="12">
        <v>0.163956305907</v>
      </c>
      <c r="AO108" s="12">
        <v>0.32148176543700002</v>
      </c>
      <c r="AP108" s="12">
        <v>0.163549338288</v>
      </c>
      <c r="AR108" s="12">
        <v>0.23549850937899999</v>
      </c>
      <c r="AS108" s="12">
        <v>0.196714282559</v>
      </c>
      <c r="AT108" s="12">
        <v>0.18910369474800001</v>
      </c>
      <c r="AU108" s="12">
        <v>0.1</v>
      </c>
      <c r="AW108" s="12">
        <v>0.22239910736599999</v>
      </c>
      <c r="AX108" s="12">
        <v>0.22886394664000001</v>
      </c>
      <c r="AY108" s="12">
        <v>0.22819212850100001</v>
      </c>
      <c r="AZ108" s="12">
        <v>0.235600687409</v>
      </c>
      <c r="BA108" s="12">
        <v>0.23299386391099999</v>
      </c>
      <c r="BB108" s="12">
        <v>0.22422338988500001</v>
      </c>
      <c r="BD108" s="12">
        <v>0.22171650852800001</v>
      </c>
      <c r="BE108" s="12">
        <v>0.23045595735300001</v>
      </c>
      <c r="BF108" s="12">
        <v>0.29572878592399998</v>
      </c>
      <c r="BH108" s="12">
        <v>0.219438550107</v>
      </c>
      <c r="BI108" s="12">
        <v>0.238845384573</v>
      </c>
      <c r="BJ108" s="12">
        <v>0.26424994057500001</v>
      </c>
    </row>
    <row r="110" spans="2:62" x14ac:dyDescent="0.35">
      <c r="B110" s="25" t="s">
        <v>103</v>
      </c>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row>
    <row r="111" spans="2:62" ht="29" x14ac:dyDescent="0.35">
      <c r="B111" s="17" t="s">
        <v>16</v>
      </c>
    </row>
    <row r="112" spans="2:62" x14ac:dyDescent="0.35">
      <c r="B112" s="18" t="s">
        <v>74</v>
      </c>
      <c r="C112" s="15">
        <v>407</v>
      </c>
      <c r="D112" s="15">
        <v>206</v>
      </c>
      <c r="E112" s="15">
        <v>179</v>
      </c>
      <c r="F112" s="15">
        <v>18</v>
      </c>
      <c r="G112" s="15">
        <v>4</v>
      </c>
      <c r="I112" s="15">
        <v>50</v>
      </c>
      <c r="J112" s="15">
        <v>52</v>
      </c>
      <c r="K112" s="15">
        <v>124</v>
      </c>
      <c r="L112" s="15">
        <v>101</v>
      </c>
      <c r="M112" s="15">
        <v>70</v>
      </c>
      <c r="N112" s="15">
        <v>10</v>
      </c>
      <c r="P112" s="15">
        <v>72</v>
      </c>
      <c r="Q112" s="15">
        <v>107</v>
      </c>
      <c r="R112" s="15">
        <v>113</v>
      </c>
      <c r="S112" s="15">
        <v>113</v>
      </c>
      <c r="T112" s="15">
        <v>2</v>
      </c>
      <c r="V112" s="15">
        <v>41</v>
      </c>
      <c r="W112" s="15">
        <v>80</v>
      </c>
      <c r="X112" s="15">
        <v>85</v>
      </c>
      <c r="Y112" s="15">
        <v>58</v>
      </c>
      <c r="Z112" s="15">
        <v>51</v>
      </c>
      <c r="AA112" s="15">
        <v>36</v>
      </c>
      <c r="AB112" s="15">
        <v>43</v>
      </c>
      <c r="AC112" s="15">
        <v>13</v>
      </c>
      <c r="AE112" s="15">
        <v>33</v>
      </c>
      <c r="AF112" s="15">
        <v>57</v>
      </c>
      <c r="AG112" s="15">
        <v>26</v>
      </c>
      <c r="AH112" s="15">
        <v>30</v>
      </c>
      <c r="AI112" s="15">
        <v>55</v>
      </c>
      <c r="AJ112" s="15">
        <v>33</v>
      </c>
      <c r="AK112" s="15">
        <v>39</v>
      </c>
      <c r="AL112" s="15">
        <v>44</v>
      </c>
      <c r="AM112" s="15">
        <v>37</v>
      </c>
      <c r="AN112" s="15">
        <v>26</v>
      </c>
      <c r="AO112" s="15">
        <v>8</v>
      </c>
      <c r="AP112" s="15">
        <v>19</v>
      </c>
      <c r="AR112" s="15">
        <v>319</v>
      </c>
      <c r="AS112" s="15">
        <v>74</v>
      </c>
      <c r="AT112" s="15">
        <v>13</v>
      </c>
      <c r="AU112" s="15">
        <v>1</v>
      </c>
      <c r="AW112" s="15">
        <v>333</v>
      </c>
      <c r="AX112" s="15">
        <v>319</v>
      </c>
      <c r="AY112" s="15">
        <v>284</v>
      </c>
      <c r="AZ112" s="15">
        <v>336</v>
      </c>
      <c r="BA112" s="15">
        <v>325</v>
      </c>
      <c r="BB112" s="15">
        <v>310</v>
      </c>
      <c r="BD112" s="15">
        <v>280</v>
      </c>
      <c r="BE112" s="15">
        <v>114</v>
      </c>
      <c r="BF112" s="15">
        <v>13</v>
      </c>
      <c r="BH112" s="15">
        <v>294</v>
      </c>
      <c r="BI112" s="15">
        <v>88</v>
      </c>
      <c r="BJ112" s="15">
        <v>25</v>
      </c>
    </row>
    <row r="113" spans="2:62" x14ac:dyDescent="0.35">
      <c r="B113" s="19" t="s">
        <v>75</v>
      </c>
      <c r="C113" s="10">
        <v>405</v>
      </c>
      <c r="D113" s="10">
        <v>201</v>
      </c>
      <c r="E113" s="10">
        <v>180</v>
      </c>
      <c r="F113" s="10">
        <v>19</v>
      </c>
      <c r="G113" s="10">
        <v>4</v>
      </c>
      <c r="I113" s="10">
        <v>51</v>
      </c>
      <c r="J113" s="10">
        <v>52</v>
      </c>
      <c r="K113" s="10">
        <v>119</v>
      </c>
      <c r="L113" s="10">
        <v>100</v>
      </c>
      <c r="M113" s="10">
        <v>73</v>
      </c>
      <c r="N113" s="10">
        <v>10</v>
      </c>
      <c r="P113" s="10">
        <v>92</v>
      </c>
      <c r="Q113" s="10">
        <v>100</v>
      </c>
      <c r="R113" s="10">
        <v>105</v>
      </c>
      <c r="S113" s="10">
        <v>105</v>
      </c>
      <c r="T113" s="10">
        <v>2</v>
      </c>
      <c r="V113" s="10">
        <v>48</v>
      </c>
      <c r="W113" s="10">
        <v>86</v>
      </c>
      <c r="X113" s="10">
        <v>82</v>
      </c>
      <c r="Y113" s="10">
        <v>55</v>
      </c>
      <c r="Z113" s="10">
        <v>48</v>
      </c>
      <c r="AA113" s="10">
        <v>34</v>
      </c>
      <c r="AB113" s="10">
        <v>39</v>
      </c>
      <c r="AC113" s="10">
        <v>14</v>
      </c>
      <c r="AE113" s="10">
        <v>31</v>
      </c>
      <c r="AF113" s="10">
        <v>55</v>
      </c>
      <c r="AG113" s="10">
        <v>25</v>
      </c>
      <c r="AH113" s="10">
        <v>29</v>
      </c>
      <c r="AI113" s="10">
        <v>53</v>
      </c>
      <c r="AJ113" s="10">
        <v>31</v>
      </c>
      <c r="AK113" s="10">
        <v>37</v>
      </c>
      <c r="AL113" s="10">
        <v>43</v>
      </c>
      <c r="AM113" s="10">
        <v>34</v>
      </c>
      <c r="AN113" s="10">
        <v>37</v>
      </c>
      <c r="AO113" s="10">
        <v>13</v>
      </c>
      <c r="AP113" s="10">
        <v>17</v>
      </c>
      <c r="AR113" s="10">
        <v>320</v>
      </c>
      <c r="AS113" s="10">
        <v>70</v>
      </c>
      <c r="AT113" s="10">
        <v>14</v>
      </c>
      <c r="AU113" s="10">
        <v>1</v>
      </c>
      <c r="AW113" s="10">
        <v>329</v>
      </c>
      <c r="AX113" s="10">
        <v>314</v>
      </c>
      <c r="AY113" s="10">
        <v>281</v>
      </c>
      <c r="AZ113" s="10">
        <v>335</v>
      </c>
      <c r="BA113" s="10">
        <v>321</v>
      </c>
      <c r="BB113" s="10">
        <v>306</v>
      </c>
      <c r="BD113" s="10">
        <v>272</v>
      </c>
      <c r="BE113" s="10">
        <v>119</v>
      </c>
      <c r="BF113" s="10">
        <v>14</v>
      </c>
      <c r="BH113" s="10">
        <v>291</v>
      </c>
      <c r="BI113" s="10">
        <v>88</v>
      </c>
      <c r="BJ113" s="10">
        <v>25</v>
      </c>
    </row>
    <row r="114" spans="2:62" ht="32" customHeight="1" x14ac:dyDescent="0.35">
      <c r="B114" s="20" t="s">
        <v>99</v>
      </c>
      <c r="C114" s="12">
        <v>0.215145746709</v>
      </c>
      <c r="D114" s="12">
        <v>0.222674598552</v>
      </c>
      <c r="E114" s="12">
        <v>0.21312342296299999</v>
      </c>
      <c r="F114" s="12">
        <v>0.17518241909999999</v>
      </c>
      <c r="G114" s="12">
        <v>0.12868858844700001</v>
      </c>
      <c r="I114" s="12">
        <v>0.26044863950399999</v>
      </c>
      <c r="J114" s="12">
        <v>0.22130566124000001</v>
      </c>
      <c r="K114" s="12">
        <v>0.17344792354899999</v>
      </c>
      <c r="L114" s="12">
        <v>0.22357448662400001</v>
      </c>
      <c r="M114" s="12">
        <v>0.236066485651</v>
      </c>
      <c r="N114" s="12">
        <v>0.214767198026</v>
      </c>
      <c r="P114" s="12">
        <v>0.22510825015700001</v>
      </c>
      <c r="Q114" s="12">
        <v>0.203524923922</v>
      </c>
      <c r="R114" s="12">
        <v>0.21209035898699999</v>
      </c>
      <c r="S114" s="12">
        <v>0.22135874201899999</v>
      </c>
      <c r="T114" s="12">
        <v>0.170817204655</v>
      </c>
      <c r="V114" s="12">
        <v>0.209449218026</v>
      </c>
      <c r="W114" s="12">
        <v>0.24295867892</v>
      </c>
      <c r="X114" s="12">
        <v>0.21355897452</v>
      </c>
      <c r="Y114" s="12">
        <v>0.17462314438099999</v>
      </c>
      <c r="Z114" s="12">
        <v>0.18944948684900001</v>
      </c>
      <c r="AA114" s="12">
        <v>0.21394004006299999</v>
      </c>
      <c r="AB114" s="12">
        <v>0.22535706245100001</v>
      </c>
      <c r="AC114" s="12">
        <v>0.29768471983900002</v>
      </c>
      <c r="AE114" s="12">
        <v>0.23241794953</v>
      </c>
      <c r="AF114" s="12">
        <v>0.19266239933400001</v>
      </c>
      <c r="AG114" s="12">
        <v>0.19133643377500001</v>
      </c>
      <c r="AH114" s="12">
        <v>0.20498907553599999</v>
      </c>
      <c r="AI114" s="12">
        <v>0.22854248873300001</v>
      </c>
      <c r="AJ114" s="12">
        <v>0.15958766818100001</v>
      </c>
      <c r="AK114" s="12">
        <v>0.21395908880299999</v>
      </c>
      <c r="AL114" s="12">
        <v>0.16455709749899999</v>
      </c>
      <c r="AM114" s="12">
        <v>0.23364843760000001</v>
      </c>
      <c r="AN114" s="12">
        <v>0.328758917609</v>
      </c>
      <c r="AO114" s="12">
        <v>0.18580170106499999</v>
      </c>
      <c r="AP114" s="12">
        <v>0.23833679692500001</v>
      </c>
      <c r="AR114" s="12">
        <v>0.22037305338499999</v>
      </c>
      <c r="AS114" s="12">
        <v>0.20317470249</v>
      </c>
      <c r="AT114" s="12">
        <v>0.14783430333200001</v>
      </c>
      <c r="AU114" s="12">
        <v>0.3</v>
      </c>
      <c r="AW114" s="12">
        <v>0.22093294475799999</v>
      </c>
      <c r="AX114" s="12">
        <v>0.22265088421199999</v>
      </c>
      <c r="AY114" s="12">
        <v>0.22603242234900001</v>
      </c>
      <c r="AZ114" s="12">
        <v>0.20680932011299999</v>
      </c>
      <c r="BA114" s="12">
        <v>0.21518406320299999</v>
      </c>
      <c r="BB114" s="12">
        <v>0.220453760532</v>
      </c>
      <c r="BD114" s="12">
        <v>0.21463100800099999</v>
      </c>
      <c r="BE114" s="12">
        <v>0.22172635572900001</v>
      </c>
      <c r="BF114" s="12">
        <v>0.167565135565</v>
      </c>
      <c r="BH114" s="12">
        <v>0.21024758462000001</v>
      </c>
      <c r="BI114" s="12">
        <v>0.23835150515100001</v>
      </c>
      <c r="BJ114" s="12">
        <v>0.19025630456100001</v>
      </c>
    </row>
    <row r="116" spans="2:62" x14ac:dyDescent="0.35">
      <c r="B116" s="25" t="s">
        <v>104</v>
      </c>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row>
    <row r="117" spans="2:62" ht="29" x14ac:dyDescent="0.35">
      <c r="B117" s="17" t="s">
        <v>16</v>
      </c>
    </row>
    <row r="118" spans="2:62" x14ac:dyDescent="0.35">
      <c r="B118" s="18" t="s">
        <v>74</v>
      </c>
      <c r="C118" s="15">
        <v>383</v>
      </c>
      <c r="D118" s="15">
        <v>174</v>
      </c>
      <c r="E118" s="15">
        <v>184</v>
      </c>
      <c r="F118" s="15">
        <v>21</v>
      </c>
      <c r="G118" s="15">
        <v>4</v>
      </c>
      <c r="I118" s="15">
        <v>50</v>
      </c>
      <c r="J118" s="15">
        <v>54</v>
      </c>
      <c r="K118" s="15">
        <v>115</v>
      </c>
      <c r="L118" s="15">
        <v>91</v>
      </c>
      <c r="M118" s="15">
        <v>63</v>
      </c>
      <c r="N118" s="15">
        <v>10</v>
      </c>
      <c r="P118" s="15">
        <v>59</v>
      </c>
      <c r="Q118" s="15">
        <v>109</v>
      </c>
      <c r="R118" s="15">
        <v>105</v>
      </c>
      <c r="S118" s="15">
        <v>109</v>
      </c>
      <c r="T118" s="15">
        <v>1</v>
      </c>
      <c r="V118" s="15">
        <v>39</v>
      </c>
      <c r="W118" s="15">
        <v>73</v>
      </c>
      <c r="X118" s="15">
        <v>77</v>
      </c>
      <c r="Y118" s="15">
        <v>55</v>
      </c>
      <c r="Z118" s="15">
        <v>50</v>
      </c>
      <c r="AA118" s="15">
        <v>31</v>
      </c>
      <c r="AB118" s="15">
        <v>39</v>
      </c>
      <c r="AC118" s="15">
        <v>19</v>
      </c>
      <c r="AE118" s="15">
        <v>31</v>
      </c>
      <c r="AF118" s="15">
        <v>57</v>
      </c>
      <c r="AG118" s="15">
        <v>26</v>
      </c>
      <c r="AH118" s="15">
        <v>34</v>
      </c>
      <c r="AI118" s="15">
        <v>51</v>
      </c>
      <c r="AJ118" s="15">
        <v>31</v>
      </c>
      <c r="AK118" s="15">
        <v>34</v>
      </c>
      <c r="AL118" s="15">
        <v>41</v>
      </c>
      <c r="AM118" s="15">
        <v>34</v>
      </c>
      <c r="AN118" s="15">
        <v>18</v>
      </c>
      <c r="AO118" s="15">
        <v>7</v>
      </c>
      <c r="AP118" s="15">
        <v>19</v>
      </c>
      <c r="AR118" s="15">
        <v>293</v>
      </c>
      <c r="AS118" s="15">
        <v>75</v>
      </c>
      <c r="AT118" s="15">
        <v>13</v>
      </c>
      <c r="AU118" s="15">
        <v>2</v>
      </c>
      <c r="AW118" s="15">
        <v>321</v>
      </c>
      <c r="AX118" s="15">
        <v>306</v>
      </c>
      <c r="AY118" s="15">
        <v>269</v>
      </c>
      <c r="AZ118" s="15">
        <v>315</v>
      </c>
      <c r="BA118" s="15">
        <v>304</v>
      </c>
      <c r="BB118" s="15">
        <v>295</v>
      </c>
      <c r="BD118" s="15">
        <v>259</v>
      </c>
      <c r="BE118" s="15">
        <v>109</v>
      </c>
      <c r="BF118" s="15">
        <v>15</v>
      </c>
      <c r="BH118" s="15">
        <v>272</v>
      </c>
      <c r="BI118" s="15">
        <v>81</v>
      </c>
      <c r="BJ118" s="15">
        <v>30</v>
      </c>
    </row>
    <row r="119" spans="2:62" x14ac:dyDescent="0.35">
      <c r="B119" s="19" t="s">
        <v>75</v>
      </c>
      <c r="C119" s="10">
        <v>377</v>
      </c>
      <c r="D119" s="10">
        <v>167</v>
      </c>
      <c r="E119" s="10">
        <v>183</v>
      </c>
      <c r="F119" s="10">
        <v>22</v>
      </c>
      <c r="G119" s="10">
        <v>4</v>
      </c>
      <c r="I119" s="10">
        <v>50</v>
      </c>
      <c r="J119" s="10">
        <v>53</v>
      </c>
      <c r="K119" s="10">
        <v>111</v>
      </c>
      <c r="L119" s="10">
        <v>89</v>
      </c>
      <c r="M119" s="10">
        <v>65</v>
      </c>
      <c r="N119" s="10">
        <v>10</v>
      </c>
      <c r="P119" s="10">
        <v>75</v>
      </c>
      <c r="Q119" s="10">
        <v>102</v>
      </c>
      <c r="R119" s="10">
        <v>98</v>
      </c>
      <c r="S119" s="10">
        <v>101</v>
      </c>
      <c r="T119" s="10">
        <v>1</v>
      </c>
      <c r="V119" s="10">
        <v>45</v>
      </c>
      <c r="W119" s="10">
        <v>76</v>
      </c>
      <c r="X119" s="10">
        <v>75</v>
      </c>
      <c r="Y119" s="10">
        <v>53</v>
      </c>
      <c r="Z119" s="10">
        <v>46</v>
      </c>
      <c r="AA119" s="10">
        <v>28</v>
      </c>
      <c r="AB119" s="10">
        <v>35</v>
      </c>
      <c r="AC119" s="10">
        <v>19</v>
      </c>
      <c r="AE119" s="10">
        <v>29</v>
      </c>
      <c r="AF119" s="10">
        <v>55</v>
      </c>
      <c r="AG119" s="10">
        <v>25</v>
      </c>
      <c r="AH119" s="10">
        <v>32</v>
      </c>
      <c r="AI119" s="10">
        <v>49</v>
      </c>
      <c r="AJ119" s="10">
        <v>28</v>
      </c>
      <c r="AK119" s="10">
        <v>32</v>
      </c>
      <c r="AL119" s="10">
        <v>39</v>
      </c>
      <c r="AM119" s="10">
        <v>32</v>
      </c>
      <c r="AN119" s="10">
        <v>25</v>
      </c>
      <c r="AO119" s="10">
        <v>11</v>
      </c>
      <c r="AP119" s="10">
        <v>17</v>
      </c>
      <c r="AR119" s="10">
        <v>291</v>
      </c>
      <c r="AS119" s="10">
        <v>71</v>
      </c>
      <c r="AT119" s="10">
        <v>14</v>
      </c>
      <c r="AU119" s="10">
        <v>2</v>
      </c>
      <c r="AW119" s="10">
        <v>314</v>
      </c>
      <c r="AX119" s="10">
        <v>298</v>
      </c>
      <c r="AY119" s="10">
        <v>263</v>
      </c>
      <c r="AZ119" s="10">
        <v>311</v>
      </c>
      <c r="BA119" s="10">
        <v>298</v>
      </c>
      <c r="BB119" s="10">
        <v>288</v>
      </c>
      <c r="BD119" s="10">
        <v>251</v>
      </c>
      <c r="BE119" s="10">
        <v>111</v>
      </c>
      <c r="BF119" s="10">
        <v>15</v>
      </c>
      <c r="BH119" s="10">
        <v>268</v>
      </c>
      <c r="BI119" s="10">
        <v>79</v>
      </c>
      <c r="BJ119" s="10">
        <v>30</v>
      </c>
    </row>
    <row r="120" spans="2:62" ht="32" customHeight="1" x14ac:dyDescent="0.35">
      <c r="B120" s="20" t="s">
        <v>99</v>
      </c>
      <c r="C120" s="12">
        <v>0.231024609676</v>
      </c>
      <c r="D120" s="12">
        <v>0.22119953502199999</v>
      </c>
      <c r="E120" s="12">
        <v>0.24340740018199999</v>
      </c>
      <c r="F120" s="12">
        <v>0.22154952784199999</v>
      </c>
      <c r="G120" s="12">
        <v>0.137485312862</v>
      </c>
      <c r="I120" s="12">
        <v>0.28651040289700003</v>
      </c>
      <c r="J120" s="12">
        <v>0.29764937916299999</v>
      </c>
      <c r="K120" s="12">
        <v>0.22158080585600001</v>
      </c>
      <c r="L120" s="12">
        <v>0.18155710995999999</v>
      </c>
      <c r="M120" s="12">
        <v>0.23056207943000001</v>
      </c>
      <c r="N120" s="12">
        <v>0.15214656108800001</v>
      </c>
      <c r="P120" s="12">
        <v>0.23000386139500001</v>
      </c>
      <c r="Q120" s="12">
        <v>0.242733089495</v>
      </c>
      <c r="R120" s="12">
        <v>0.22135598733600001</v>
      </c>
      <c r="S120" s="12">
        <v>0.22959627416200001</v>
      </c>
      <c r="T120" s="12">
        <v>0.2</v>
      </c>
      <c r="V120" s="12">
        <v>0.29976679761699998</v>
      </c>
      <c r="W120" s="12">
        <v>0.21300747965899999</v>
      </c>
      <c r="X120" s="12">
        <v>0.19329957318400001</v>
      </c>
      <c r="Y120" s="12">
        <v>0.19779442505600001</v>
      </c>
      <c r="Z120" s="12">
        <v>0.23312917996400001</v>
      </c>
      <c r="AA120" s="12">
        <v>0.13520119703799999</v>
      </c>
      <c r="AB120" s="12">
        <v>0.19946070275</v>
      </c>
      <c r="AC120" s="12">
        <v>0.57018358055399998</v>
      </c>
      <c r="AE120" s="12">
        <v>0.25164263053800001</v>
      </c>
      <c r="AF120" s="12">
        <v>0.249342136582</v>
      </c>
      <c r="AG120" s="12">
        <v>0.26192657185500001</v>
      </c>
      <c r="AH120" s="12">
        <v>0.330648259931</v>
      </c>
      <c r="AI120" s="12">
        <v>0.23426981940899999</v>
      </c>
      <c r="AJ120" s="12">
        <v>0.222207124196</v>
      </c>
      <c r="AK120" s="12">
        <v>0.16209689070899999</v>
      </c>
      <c r="AL120" s="12">
        <v>0.20547718420800001</v>
      </c>
      <c r="AM120" s="12">
        <v>0.23379509410900001</v>
      </c>
      <c r="AN120" s="12">
        <v>0.18670907183900001</v>
      </c>
      <c r="AO120" s="12">
        <v>0.100469897668</v>
      </c>
      <c r="AP120" s="12">
        <v>0.244488133109</v>
      </c>
      <c r="AR120" s="12">
        <v>0.231898277623</v>
      </c>
      <c r="AS120" s="12">
        <v>0.21321043211400001</v>
      </c>
      <c r="AT120" s="12">
        <v>0.25346899811599999</v>
      </c>
      <c r="AU120" s="12">
        <v>0.59974392098899998</v>
      </c>
      <c r="AW120" s="12">
        <v>0.229382887614</v>
      </c>
      <c r="AX120" s="12">
        <v>0.22965695891599999</v>
      </c>
      <c r="AY120" s="12">
        <v>0.215886556378</v>
      </c>
      <c r="AZ120" s="12">
        <v>0.23403949095900001</v>
      </c>
      <c r="BA120" s="12">
        <v>0.224719088751</v>
      </c>
      <c r="BB120" s="12">
        <v>0.235622288269</v>
      </c>
      <c r="BD120" s="12">
        <v>0.19692817305099999</v>
      </c>
      <c r="BE120" s="12">
        <v>0.28312923262099998</v>
      </c>
      <c r="BF120" s="12">
        <v>0.41596786033200001</v>
      </c>
      <c r="BH120" s="12">
        <v>0.205403598046</v>
      </c>
      <c r="BI120" s="12">
        <v>0.20850351400799999</v>
      </c>
      <c r="BJ120" s="12">
        <v>0.52118132769100001</v>
      </c>
    </row>
    <row r="122" spans="2:62" x14ac:dyDescent="0.35">
      <c r="B122" s="25" t="s">
        <v>105</v>
      </c>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row>
    <row r="123" spans="2:62" x14ac:dyDescent="0.35">
      <c r="B123" s="17" t="s">
        <v>15</v>
      </c>
    </row>
    <row r="124" spans="2:62" x14ac:dyDescent="0.35">
      <c r="B124" s="18" t="s">
        <v>74</v>
      </c>
      <c r="C124" s="15">
        <v>500</v>
      </c>
      <c r="D124" s="15">
        <v>252</v>
      </c>
      <c r="E124" s="15">
        <v>220</v>
      </c>
      <c r="F124" s="15">
        <v>24</v>
      </c>
      <c r="G124" s="15">
        <v>4</v>
      </c>
      <c r="I124" s="15">
        <v>66</v>
      </c>
      <c r="J124" s="15">
        <v>69</v>
      </c>
      <c r="K124" s="15">
        <v>149</v>
      </c>
      <c r="L124" s="15">
        <v>116</v>
      </c>
      <c r="M124" s="15">
        <v>89</v>
      </c>
      <c r="N124" s="15">
        <v>11</v>
      </c>
      <c r="P124" s="15">
        <v>98</v>
      </c>
      <c r="Q124" s="15">
        <v>133</v>
      </c>
      <c r="R124" s="15">
        <v>134</v>
      </c>
      <c r="S124" s="15">
        <v>133</v>
      </c>
      <c r="T124" s="15">
        <v>2</v>
      </c>
      <c r="V124" s="15">
        <v>58</v>
      </c>
      <c r="W124" s="15">
        <v>97</v>
      </c>
      <c r="X124" s="15">
        <v>104</v>
      </c>
      <c r="Y124" s="15">
        <v>62</v>
      </c>
      <c r="Z124" s="15">
        <v>65</v>
      </c>
      <c r="AA124" s="15">
        <v>40</v>
      </c>
      <c r="AB124" s="15">
        <v>49</v>
      </c>
      <c r="AC124" s="15">
        <v>25</v>
      </c>
      <c r="AE124" s="15">
        <v>40</v>
      </c>
      <c r="AF124" s="15">
        <v>69</v>
      </c>
      <c r="AG124" s="15">
        <v>35</v>
      </c>
      <c r="AH124" s="15">
        <v>44</v>
      </c>
      <c r="AI124" s="15">
        <v>65</v>
      </c>
      <c r="AJ124" s="15">
        <v>40</v>
      </c>
      <c r="AK124" s="15">
        <v>44</v>
      </c>
      <c r="AL124" s="15">
        <v>56</v>
      </c>
      <c r="AM124" s="15">
        <v>44</v>
      </c>
      <c r="AN124" s="15">
        <v>30</v>
      </c>
      <c r="AO124" s="15">
        <v>10</v>
      </c>
      <c r="AP124" s="15">
        <v>23</v>
      </c>
      <c r="AR124" s="15">
        <v>392</v>
      </c>
      <c r="AS124" s="15">
        <v>88</v>
      </c>
      <c r="AT124" s="15">
        <v>18</v>
      </c>
      <c r="AU124" s="15">
        <v>2</v>
      </c>
      <c r="AW124" s="15">
        <v>406</v>
      </c>
      <c r="AX124" s="15">
        <v>389</v>
      </c>
      <c r="AY124" s="15">
        <v>348</v>
      </c>
      <c r="AZ124" s="15">
        <v>411</v>
      </c>
      <c r="BA124" s="15">
        <v>401</v>
      </c>
      <c r="BB124" s="15">
        <v>385</v>
      </c>
      <c r="BD124" s="15">
        <v>328</v>
      </c>
      <c r="BE124" s="15">
        <v>153</v>
      </c>
      <c r="BF124" s="15">
        <v>19</v>
      </c>
      <c r="BH124" s="15">
        <v>341</v>
      </c>
      <c r="BI124" s="15">
        <v>117</v>
      </c>
      <c r="BJ124" s="15">
        <v>42</v>
      </c>
    </row>
    <row r="125" spans="2:62" x14ac:dyDescent="0.35">
      <c r="B125" s="19" t="s">
        <v>75</v>
      </c>
      <c r="C125" s="10">
        <v>500</v>
      </c>
      <c r="D125" s="10">
        <v>248</v>
      </c>
      <c r="E125" s="10">
        <v>221</v>
      </c>
      <c r="F125" s="10">
        <v>27</v>
      </c>
      <c r="G125" s="10">
        <v>4</v>
      </c>
      <c r="I125" s="10">
        <v>68</v>
      </c>
      <c r="J125" s="10">
        <v>68</v>
      </c>
      <c r="K125" s="10">
        <v>145</v>
      </c>
      <c r="L125" s="10">
        <v>115</v>
      </c>
      <c r="M125" s="10">
        <v>92</v>
      </c>
      <c r="N125" s="10">
        <v>11</v>
      </c>
      <c r="P125" s="10">
        <v>125</v>
      </c>
      <c r="Q125" s="10">
        <v>125</v>
      </c>
      <c r="R125" s="10">
        <v>125</v>
      </c>
      <c r="S125" s="10">
        <v>125</v>
      </c>
      <c r="T125" s="10">
        <v>2</v>
      </c>
      <c r="V125" s="10">
        <v>68</v>
      </c>
      <c r="W125" s="10">
        <v>105</v>
      </c>
      <c r="X125" s="10">
        <v>101</v>
      </c>
      <c r="Y125" s="10">
        <v>59</v>
      </c>
      <c r="Z125" s="10">
        <v>60</v>
      </c>
      <c r="AA125" s="10">
        <v>37</v>
      </c>
      <c r="AB125" s="10">
        <v>44</v>
      </c>
      <c r="AC125" s="10">
        <v>26</v>
      </c>
      <c r="AE125" s="10">
        <v>38</v>
      </c>
      <c r="AF125" s="10">
        <v>67</v>
      </c>
      <c r="AG125" s="10">
        <v>34</v>
      </c>
      <c r="AH125" s="10">
        <v>42</v>
      </c>
      <c r="AI125" s="10">
        <v>63</v>
      </c>
      <c r="AJ125" s="10">
        <v>38</v>
      </c>
      <c r="AK125" s="10">
        <v>42</v>
      </c>
      <c r="AL125" s="10">
        <v>55</v>
      </c>
      <c r="AM125" s="10">
        <v>42</v>
      </c>
      <c r="AN125" s="10">
        <v>42</v>
      </c>
      <c r="AO125" s="10">
        <v>17</v>
      </c>
      <c r="AP125" s="10">
        <v>21</v>
      </c>
      <c r="AR125" s="10">
        <v>395</v>
      </c>
      <c r="AS125" s="10">
        <v>84</v>
      </c>
      <c r="AT125" s="10">
        <v>19</v>
      </c>
      <c r="AU125" s="10">
        <v>2</v>
      </c>
      <c r="AW125" s="10">
        <v>404</v>
      </c>
      <c r="AX125" s="10">
        <v>385</v>
      </c>
      <c r="AY125" s="10">
        <v>346</v>
      </c>
      <c r="AZ125" s="10">
        <v>412</v>
      </c>
      <c r="BA125" s="10">
        <v>399</v>
      </c>
      <c r="BB125" s="10">
        <v>382</v>
      </c>
      <c r="BD125" s="10">
        <v>321</v>
      </c>
      <c r="BE125" s="10">
        <v>160</v>
      </c>
      <c r="BF125" s="10">
        <v>19</v>
      </c>
      <c r="BH125" s="10">
        <v>339</v>
      </c>
      <c r="BI125" s="10">
        <v>119</v>
      </c>
      <c r="BJ125" s="10">
        <v>42</v>
      </c>
    </row>
    <row r="126" spans="2:62" ht="46" customHeight="1" x14ac:dyDescent="0.35">
      <c r="B126" s="20" t="s">
        <v>106</v>
      </c>
      <c r="C126" s="12">
        <v>0.37081003868599999</v>
      </c>
      <c r="D126" s="12">
        <v>0.35039966132099998</v>
      </c>
      <c r="E126" s="12">
        <v>0.40636925739599999</v>
      </c>
      <c r="F126" s="12">
        <v>0.26243867147299998</v>
      </c>
      <c r="G126" s="12">
        <v>0.39404857826299999</v>
      </c>
      <c r="I126" s="12">
        <v>0.23992355841099999</v>
      </c>
      <c r="J126" s="12">
        <v>0.23376472330199999</v>
      </c>
      <c r="K126" s="12">
        <v>0.405120587315</v>
      </c>
      <c r="L126" s="12">
        <v>0.41313791933400001</v>
      </c>
      <c r="M126" s="12">
        <v>0.45871359376199999</v>
      </c>
      <c r="N126" s="12">
        <v>0.39449092682199999</v>
      </c>
      <c r="P126" s="12">
        <v>0.32523434280800001</v>
      </c>
      <c r="Q126" s="12">
        <v>0.30059364522300003</v>
      </c>
      <c r="R126" s="12">
        <v>0.37671166928400002</v>
      </c>
      <c r="S126" s="12">
        <v>0.47890548455999998</v>
      </c>
      <c r="T126" s="12">
        <v>0.48326881861999998</v>
      </c>
      <c r="V126" s="12">
        <v>0.27407259358699998</v>
      </c>
      <c r="W126" s="12">
        <v>0.346775427902</v>
      </c>
      <c r="X126" s="12">
        <v>0.23666233874500001</v>
      </c>
      <c r="Y126" s="12">
        <v>0.34407383069699998</v>
      </c>
      <c r="Z126" s="12">
        <v>0.49526416190700001</v>
      </c>
      <c r="AA126" s="12">
        <v>0.53357134594300004</v>
      </c>
      <c r="AB126" s="12">
        <v>0.60406520641899997</v>
      </c>
      <c r="AC126" s="12">
        <v>0.38812278754200003</v>
      </c>
      <c r="AE126" s="12">
        <v>0.37916735095300003</v>
      </c>
      <c r="AF126" s="12">
        <v>0.39496775168600001</v>
      </c>
      <c r="AG126" s="12">
        <v>0.301522612583</v>
      </c>
      <c r="AH126" s="12">
        <v>0.27528971653700002</v>
      </c>
      <c r="AI126" s="12">
        <v>0.31251570448999999</v>
      </c>
      <c r="AJ126" s="12">
        <v>0.37083531640700002</v>
      </c>
      <c r="AK126" s="12">
        <v>0.40927317368900001</v>
      </c>
      <c r="AL126" s="12">
        <v>0.32265845108800001</v>
      </c>
      <c r="AM126" s="12">
        <v>0.384542937049</v>
      </c>
      <c r="AN126" s="12">
        <v>0.44148066405800002</v>
      </c>
      <c r="AO126" s="12">
        <v>0.400379764581</v>
      </c>
      <c r="AP126" s="12">
        <v>0.61100525307499998</v>
      </c>
      <c r="AR126" s="12">
        <v>0.37746220568700001</v>
      </c>
      <c r="AS126" s="12">
        <v>0.30110791339699999</v>
      </c>
      <c r="AT126" s="12">
        <v>0.52375543296299998</v>
      </c>
      <c r="AU126" s="12">
        <v>0.50032009876399997</v>
      </c>
      <c r="AW126" s="12">
        <v>0.38983752302199998</v>
      </c>
      <c r="AX126" s="12">
        <v>0.379470432488</v>
      </c>
      <c r="AY126" s="12">
        <v>0.406782385094</v>
      </c>
      <c r="AZ126" s="12">
        <v>0.34692693644099998</v>
      </c>
      <c r="BA126" s="12">
        <v>0.38967485938099999</v>
      </c>
      <c r="BB126" s="12">
        <v>0.40123680929900002</v>
      </c>
      <c r="BD126" s="12">
        <v>0.43510929844599999</v>
      </c>
      <c r="BE126" s="12">
        <v>0.23291375179000001</v>
      </c>
      <c r="BF126" s="12">
        <v>0.44256260300799999</v>
      </c>
      <c r="BH126" s="12">
        <v>0.434612667896</v>
      </c>
      <c r="BI126" s="12">
        <v>0.225699984306</v>
      </c>
      <c r="BJ126" s="12">
        <v>0.26691918446000001</v>
      </c>
    </row>
    <row r="127" spans="2:62" ht="46" customHeight="1" x14ac:dyDescent="0.35">
      <c r="B127" s="20" t="s">
        <v>107</v>
      </c>
      <c r="C127" s="12">
        <v>0.38111264612399998</v>
      </c>
      <c r="D127" s="12">
        <v>0.37077281007500001</v>
      </c>
      <c r="E127" s="12">
        <v>0.39686682836699999</v>
      </c>
      <c r="F127" s="12">
        <v>0.34339424863500001</v>
      </c>
      <c r="G127" s="12">
        <v>0.40170192757599998</v>
      </c>
      <c r="I127" s="12">
        <v>0.38484771010800001</v>
      </c>
      <c r="J127" s="12">
        <v>0.48837381036900002</v>
      </c>
      <c r="K127" s="12">
        <v>0.33287685917799997</v>
      </c>
      <c r="L127" s="12">
        <v>0.37231788729900001</v>
      </c>
      <c r="M127" s="12">
        <v>0.38407380762999999</v>
      </c>
      <c r="N127" s="12">
        <v>0.39989556041000002</v>
      </c>
      <c r="P127" s="12">
        <v>0.338042363008</v>
      </c>
      <c r="Q127" s="12">
        <v>0.42531274928599999</v>
      </c>
      <c r="R127" s="12">
        <v>0.39683168886100001</v>
      </c>
      <c r="S127" s="12">
        <v>0.36209910566600001</v>
      </c>
      <c r="T127" s="12">
        <v>0.51673118137999996</v>
      </c>
      <c r="V127" s="12">
        <v>0.33264382763200001</v>
      </c>
      <c r="W127" s="12">
        <v>0.34308776229100002</v>
      </c>
      <c r="X127" s="12">
        <v>0.49959925656699999</v>
      </c>
      <c r="Y127" s="12">
        <v>0.48369614992499999</v>
      </c>
      <c r="Z127" s="12">
        <v>0.32236680932099998</v>
      </c>
      <c r="AA127" s="12">
        <v>0.42038510040600002</v>
      </c>
      <c r="AB127" s="12">
        <v>0.28396420208000001</v>
      </c>
      <c r="AC127" s="12">
        <v>0.20984381543300001</v>
      </c>
      <c r="AE127" s="12">
        <v>0.40534918149299998</v>
      </c>
      <c r="AF127" s="12">
        <v>0.30899350344199999</v>
      </c>
      <c r="AG127" s="12">
        <v>0.54949798489000001</v>
      </c>
      <c r="AH127" s="12">
        <v>0.58852385135100005</v>
      </c>
      <c r="AI127" s="12">
        <v>0.34197517014500001</v>
      </c>
      <c r="AJ127" s="12">
        <v>0.42165589513399998</v>
      </c>
      <c r="AK127" s="12">
        <v>0.43024631396399998</v>
      </c>
      <c r="AL127" s="12">
        <v>0.35696920298000001</v>
      </c>
      <c r="AM127" s="12">
        <v>0.36270232446</v>
      </c>
      <c r="AN127" s="12">
        <v>0.266741266275</v>
      </c>
      <c r="AO127" s="12">
        <v>0.261841747721</v>
      </c>
      <c r="AP127" s="12">
        <v>0.25394950444199998</v>
      </c>
      <c r="AR127" s="12">
        <v>0.36324259907299999</v>
      </c>
      <c r="AS127" s="12">
        <v>0.50289516265</v>
      </c>
      <c r="AT127" s="12">
        <v>0.25601948663899998</v>
      </c>
      <c r="AU127" s="12">
        <v>0</v>
      </c>
      <c r="AW127" s="12">
        <v>0.38501798105700002</v>
      </c>
      <c r="AX127" s="12">
        <v>0.39582672436299998</v>
      </c>
      <c r="AY127" s="12">
        <v>0.38241852397600001</v>
      </c>
      <c r="AZ127" s="12">
        <v>0.40818589051199999</v>
      </c>
      <c r="BA127" s="12">
        <v>0.38297025130000001</v>
      </c>
      <c r="BB127" s="12">
        <v>0.39237427543300002</v>
      </c>
      <c r="BD127" s="12">
        <v>0.39386151971700001</v>
      </c>
      <c r="BE127" s="12">
        <v>0.35224419010500002</v>
      </c>
      <c r="BF127" s="12">
        <v>0.40810721313999998</v>
      </c>
      <c r="BH127" s="12">
        <v>0.371175625121</v>
      </c>
      <c r="BI127" s="12">
        <v>0.429928089402</v>
      </c>
      <c r="BJ127" s="12">
        <v>0.32201595058400001</v>
      </c>
    </row>
    <row r="128" spans="2:62" ht="46" customHeight="1" x14ac:dyDescent="0.35">
      <c r="B128" s="20" t="s">
        <v>108</v>
      </c>
      <c r="C128" s="12">
        <v>0.19786431714</v>
      </c>
      <c r="D128" s="12">
        <v>0.239486800513</v>
      </c>
      <c r="E128" s="12">
        <v>0.146051716079</v>
      </c>
      <c r="F128" s="12">
        <v>0.23922980349199999</v>
      </c>
      <c r="G128" s="12">
        <v>0.20424949416099999</v>
      </c>
      <c r="I128" s="12">
        <v>0.24324853331400001</v>
      </c>
      <c r="J128" s="12">
        <v>0.23160499271900001</v>
      </c>
      <c r="K128" s="12">
        <v>0.233976007757</v>
      </c>
      <c r="L128" s="12">
        <v>0.18008538458500001</v>
      </c>
      <c r="M128" s="12">
        <v>0.11651819604499999</v>
      </c>
      <c r="N128" s="12">
        <v>0.10101987099</v>
      </c>
      <c r="P128" s="12">
        <v>0.27554100497099998</v>
      </c>
      <c r="Q128" s="12">
        <v>0.21434954241199999</v>
      </c>
      <c r="R128" s="12">
        <v>0.190727372526</v>
      </c>
      <c r="S128" s="12">
        <v>0.113997563523</v>
      </c>
      <c r="T128" s="12">
        <v>0</v>
      </c>
      <c r="V128" s="12">
        <v>0.31507922592600002</v>
      </c>
      <c r="W128" s="12">
        <v>0.234890522874</v>
      </c>
      <c r="X128" s="12">
        <v>0.22756184406999999</v>
      </c>
      <c r="Y128" s="12">
        <v>0.156718728132</v>
      </c>
      <c r="Z128" s="12">
        <v>0.13640683368000001</v>
      </c>
      <c r="AA128" s="12">
        <v>4.6043553651300001E-2</v>
      </c>
      <c r="AB128" s="12">
        <v>0.111970591501</v>
      </c>
      <c r="AC128" s="12">
        <v>0.225120796879</v>
      </c>
      <c r="AE128" s="12">
        <v>0.16688597348600001</v>
      </c>
      <c r="AF128" s="12">
        <v>0.199476338507</v>
      </c>
      <c r="AG128" s="12">
        <v>0.14897940252700001</v>
      </c>
      <c r="AH128" s="12">
        <v>0.11333095273799999</v>
      </c>
      <c r="AI128" s="12">
        <v>0.28219663693899999</v>
      </c>
      <c r="AJ128" s="12">
        <v>0.18321741285900001</v>
      </c>
      <c r="AK128" s="12">
        <v>0.139638409874</v>
      </c>
      <c r="AL128" s="12">
        <v>0.27039711160800001</v>
      </c>
      <c r="AM128" s="12">
        <v>0.230965134775</v>
      </c>
      <c r="AN128" s="12">
        <v>0.18779715567300001</v>
      </c>
      <c r="AO128" s="12">
        <v>0.33777848769699997</v>
      </c>
      <c r="AP128" s="12">
        <v>3.8984828346799998E-2</v>
      </c>
      <c r="AR128" s="12">
        <v>0.20929429811200001</v>
      </c>
      <c r="AS128" s="12">
        <v>0.15493193244600001</v>
      </c>
      <c r="AT128" s="12">
        <v>0.170604576525</v>
      </c>
      <c r="AU128" s="12">
        <v>0</v>
      </c>
      <c r="AW128" s="12">
        <v>0.18357045987000001</v>
      </c>
      <c r="AX128" s="12">
        <v>0.17298986026400001</v>
      </c>
      <c r="AY128" s="12">
        <v>0.16468460123799999</v>
      </c>
      <c r="AZ128" s="12">
        <v>0.200318775216</v>
      </c>
      <c r="BA128" s="12">
        <v>0.18337559937199999</v>
      </c>
      <c r="BB128" s="12">
        <v>0.168154723467</v>
      </c>
      <c r="BD128" s="12">
        <v>0.145164123314</v>
      </c>
      <c r="BE128" s="12">
        <v>0.321413603416</v>
      </c>
      <c r="BF128" s="12">
        <v>5.1034827760799997E-2</v>
      </c>
      <c r="BH128" s="12">
        <v>0.15600858260100001</v>
      </c>
      <c r="BI128" s="12">
        <v>0.27028032195000001</v>
      </c>
      <c r="BJ128" s="12">
        <v>0.33142899658899999</v>
      </c>
    </row>
    <row r="129" spans="2:62" ht="46" customHeight="1" x14ac:dyDescent="0.35">
      <c r="B129" s="20" t="s">
        <v>109</v>
      </c>
      <c r="C129" s="12">
        <v>3.2726839353500001E-2</v>
      </c>
      <c r="D129" s="12">
        <v>2.8156964682500001E-2</v>
      </c>
      <c r="E129" s="12">
        <v>2.95764225833E-2</v>
      </c>
      <c r="F129" s="12">
        <v>0.106379539126</v>
      </c>
      <c r="G129" s="12">
        <v>0</v>
      </c>
      <c r="I129" s="12">
        <v>0.104564574674</v>
      </c>
      <c r="J129" s="12">
        <v>0</v>
      </c>
      <c r="K129" s="12">
        <v>2.80265457497E-2</v>
      </c>
      <c r="L129" s="12">
        <v>3.4458808782599999E-2</v>
      </c>
      <c r="M129" s="12">
        <v>0</v>
      </c>
      <c r="N129" s="12">
        <v>0.104593641778</v>
      </c>
      <c r="P129" s="12">
        <v>2.84741480034E-2</v>
      </c>
      <c r="Q129" s="12">
        <v>3.7334976762899999E-2</v>
      </c>
      <c r="R129" s="12">
        <v>2.8326590194700001E-2</v>
      </c>
      <c r="S129" s="12">
        <v>3.7294012494699998E-2</v>
      </c>
      <c r="T129" s="12">
        <v>0</v>
      </c>
      <c r="V129" s="12">
        <v>4.8445979407499999E-2</v>
      </c>
      <c r="W129" s="12">
        <v>4.6940059765599999E-2</v>
      </c>
      <c r="X129" s="12">
        <v>3.6176560619000001E-2</v>
      </c>
      <c r="Y129" s="12">
        <v>0</v>
      </c>
      <c r="Z129" s="12">
        <v>2.9905587703699998E-2</v>
      </c>
      <c r="AA129" s="12">
        <v>0</v>
      </c>
      <c r="AB129" s="12">
        <v>0</v>
      </c>
      <c r="AC129" s="12">
        <v>0.104419911928</v>
      </c>
      <c r="AE129" s="12">
        <v>4.85974940678E-2</v>
      </c>
      <c r="AF129" s="12">
        <v>4.9231616390899999E-2</v>
      </c>
      <c r="AG129" s="12">
        <v>0</v>
      </c>
      <c r="AH129" s="12">
        <v>2.28554793731E-2</v>
      </c>
      <c r="AI129" s="12">
        <v>6.3312488427000005E-2</v>
      </c>
      <c r="AJ129" s="12">
        <v>0</v>
      </c>
      <c r="AK129" s="12">
        <v>2.0842102473100001E-2</v>
      </c>
      <c r="AL129" s="12">
        <v>3.2313275012000001E-2</v>
      </c>
      <c r="AM129" s="12">
        <v>2.1789603715500001E-2</v>
      </c>
      <c r="AN129" s="12">
        <v>6.4477881802700004E-2</v>
      </c>
      <c r="AO129" s="12">
        <v>0</v>
      </c>
      <c r="AP129" s="12">
        <v>0</v>
      </c>
      <c r="AR129" s="12">
        <v>3.2725634900200001E-2</v>
      </c>
      <c r="AS129" s="12">
        <v>4.1064991507100003E-2</v>
      </c>
      <c r="AT129" s="12">
        <v>0</v>
      </c>
      <c r="AU129" s="12">
        <v>0</v>
      </c>
      <c r="AW129" s="12">
        <v>2.5382086704099999E-2</v>
      </c>
      <c r="AX129" s="12">
        <v>3.47504858409E-2</v>
      </c>
      <c r="AY129" s="12">
        <v>3.2561627989899998E-2</v>
      </c>
      <c r="AZ129" s="12">
        <v>3.1844117544600002E-2</v>
      </c>
      <c r="BA129" s="12">
        <v>2.8515827523400001E-2</v>
      </c>
      <c r="BB129" s="12">
        <v>2.11781308505E-2</v>
      </c>
      <c r="BD129" s="12">
        <v>2.24048545169E-2</v>
      </c>
      <c r="BE129" s="12">
        <v>5.7400174568900002E-2</v>
      </c>
      <c r="BF129" s="12">
        <v>0</v>
      </c>
      <c r="BH129" s="12">
        <v>2.57060117873E-2</v>
      </c>
      <c r="BI129" s="12">
        <v>4.43770381654E-2</v>
      </c>
      <c r="BJ129" s="12">
        <v>5.6557294756700002E-2</v>
      </c>
    </row>
    <row r="130" spans="2:62" ht="46" customHeight="1" x14ac:dyDescent="0.35">
      <c r="B130" s="20" t="s">
        <v>110</v>
      </c>
      <c r="C130" s="12">
        <v>7.0923545385800004E-3</v>
      </c>
      <c r="D130" s="12">
        <v>6.6984992562399998E-3</v>
      </c>
      <c r="E130" s="12">
        <v>8.5360392675300004E-3</v>
      </c>
      <c r="F130" s="12">
        <v>0</v>
      </c>
      <c r="G130" s="12">
        <v>0</v>
      </c>
      <c r="I130" s="12">
        <v>0</v>
      </c>
      <c r="J130" s="12">
        <v>1.3571509255200001E-2</v>
      </c>
      <c r="K130" s="12">
        <v>0</v>
      </c>
      <c r="L130" s="12">
        <v>0</v>
      </c>
      <c r="M130" s="12">
        <v>2.8588337991900001E-2</v>
      </c>
      <c r="N130" s="12">
        <v>0</v>
      </c>
      <c r="P130" s="12">
        <v>1.33313157282E-2</v>
      </c>
      <c r="Q130" s="12">
        <v>7.7486280352399997E-3</v>
      </c>
      <c r="R130" s="12">
        <v>7.4026791350899996E-3</v>
      </c>
      <c r="S130" s="12">
        <v>0</v>
      </c>
      <c r="T130" s="12">
        <v>0</v>
      </c>
      <c r="V130" s="12">
        <v>0</v>
      </c>
      <c r="W130" s="12">
        <v>1.5867702469599999E-2</v>
      </c>
      <c r="X130" s="12">
        <v>0</v>
      </c>
      <c r="Y130" s="12">
        <v>0</v>
      </c>
      <c r="Z130" s="12">
        <v>1.6056607387700001E-2</v>
      </c>
      <c r="AA130" s="12">
        <v>0</v>
      </c>
      <c r="AB130" s="12">
        <v>0</v>
      </c>
      <c r="AC130" s="12">
        <v>3.5523758145700003E-2</v>
      </c>
      <c r="AE130" s="12">
        <v>0</v>
      </c>
      <c r="AF130" s="12">
        <v>1.37096497958E-2</v>
      </c>
      <c r="AG130" s="12">
        <v>0</v>
      </c>
      <c r="AH130" s="12">
        <v>0</v>
      </c>
      <c r="AI130" s="12">
        <v>0</v>
      </c>
      <c r="AJ130" s="12">
        <v>0</v>
      </c>
      <c r="AK130" s="12">
        <v>0</v>
      </c>
      <c r="AL130" s="12">
        <v>1.76619593121E-2</v>
      </c>
      <c r="AM130" s="12">
        <v>0</v>
      </c>
      <c r="AN130" s="12">
        <v>3.9503032190899998E-2</v>
      </c>
      <c r="AO130" s="12">
        <v>0</v>
      </c>
      <c r="AP130" s="12">
        <v>0</v>
      </c>
      <c r="AR130" s="12">
        <v>6.5396537618300004E-3</v>
      </c>
      <c r="AS130" s="12">
        <v>0</v>
      </c>
      <c r="AT130" s="12">
        <v>4.9620503872699999E-2</v>
      </c>
      <c r="AU130" s="12">
        <v>0</v>
      </c>
      <c r="AW130" s="12">
        <v>8.7860655407700008E-3</v>
      </c>
      <c r="AX130" s="12">
        <v>9.2041796552899992E-3</v>
      </c>
      <c r="AY130" s="12">
        <v>7.5760036937200003E-3</v>
      </c>
      <c r="AZ130" s="12">
        <v>2.3412864012600002E-3</v>
      </c>
      <c r="BA130" s="12">
        <v>4.7317837949399999E-3</v>
      </c>
      <c r="BB130" s="12">
        <v>6.8652936283799997E-3</v>
      </c>
      <c r="BD130" s="12">
        <v>0</v>
      </c>
      <c r="BE130" s="12">
        <v>2.2204292903600001E-2</v>
      </c>
      <c r="BF130" s="12">
        <v>0</v>
      </c>
      <c r="BH130" s="12">
        <v>0</v>
      </c>
      <c r="BI130" s="12">
        <v>2.97145661764E-2</v>
      </c>
      <c r="BJ130" s="12">
        <v>0</v>
      </c>
    </row>
    <row r="131" spans="2:62" ht="32" customHeight="1" x14ac:dyDescent="0.35">
      <c r="B131" s="20" t="s">
        <v>42</v>
      </c>
      <c r="C131" s="12">
        <v>1.03938041579E-2</v>
      </c>
      <c r="D131" s="12">
        <v>4.4852641531099996E-3</v>
      </c>
      <c r="E131" s="12">
        <v>1.25997363073E-2</v>
      </c>
      <c r="F131" s="12">
        <v>4.8557737274700002E-2</v>
      </c>
      <c r="G131" s="12">
        <v>0</v>
      </c>
      <c r="I131" s="12">
        <v>2.7415623492799999E-2</v>
      </c>
      <c r="J131" s="12">
        <v>3.2684964355100002E-2</v>
      </c>
      <c r="K131" s="12">
        <v>0</v>
      </c>
      <c r="L131" s="12">
        <v>0</v>
      </c>
      <c r="M131" s="12">
        <v>1.2106064570499999E-2</v>
      </c>
      <c r="N131" s="12">
        <v>0</v>
      </c>
      <c r="P131" s="12">
        <v>1.93768254818E-2</v>
      </c>
      <c r="Q131" s="12">
        <v>1.46604582811E-2</v>
      </c>
      <c r="R131" s="12">
        <v>0</v>
      </c>
      <c r="S131" s="12">
        <v>7.7038337564099999E-3</v>
      </c>
      <c r="T131" s="12">
        <v>0</v>
      </c>
      <c r="V131" s="12">
        <v>2.9758373448199999E-2</v>
      </c>
      <c r="W131" s="12">
        <v>1.2438524697899999E-2</v>
      </c>
      <c r="X131" s="12">
        <v>0</v>
      </c>
      <c r="Y131" s="12">
        <v>1.55112912461E-2</v>
      </c>
      <c r="Z131" s="12">
        <v>0</v>
      </c>
      <c r="AA131" s="12">
        <v>0</v>
      </c>
      <c r="AB131" s="12">
        <v>0</v>
      </c>
      <c r="AC131" s="12">
        <v>3.6968930071899997E-2</v>
      </c>
      <c r="AE131" s="12">
        <v>0</v>
      </c>
      <c r="AF131" s="12">
        <v>3.3621140178100001E-2</v>
      </c>
      <c r="AG131" s="12">
        <v>0</v>
      </c>
      <c r="AH131" s="12">
        <v>0</v>
      </c>
      <c r="AI131" s="12">
        <v>0</v>
      </c>
      <c r="AJ131" s="12">
        <v>2.4291375600000002E-2</v>
      </c>
      <c r="AK131" s="12">
        <v>0</v>
      </c>
      <c r="AL131" s="12">
        <v>0</v>
      </c>
      <c r="AM131" s="12">
        <v>0</v>
      </c>
      <c r="AN131" s="12">
        <v>0</v>
      </c>
      <c r="AO131" s="12">
        <v>0</v>
      </c>
      <c r="AP131" s="12">
        <v>9.6060414137000005E-2</v>
      </c>
      <c r="AR131" s="12">
        <v>1.0735608466399999E-2</v>
      </c>
      <c r="AS131" s="12">
        <v>0</v>
      </c>
      <c r="AT131" s="12">
        <v>0</v>
      </c>
      <c r="AU131" s="12">
        <v>0.49967990123599998</v>
      </c>
      <c r="AW131" s="12">
        <v>7.40588380589E-3</v>
      </c>
      <c r="AX131" s="12">
        <v>7.7583173878299997E-3</v>
      </c>
      <c r="AY131" s="12">
        <v>5.9768580084800004E-3</v>
      </c>
      <c r="AZ131" s="12">
        <v>1.03829938852E-2</v>
      </c>
      <c r="BA131" s="12">
        <v>1.07316786285E-2</v>
      </c>
      <c r="BB131" s="12">
        <v>1.01907673218E-2</v>
      </c>
      <c r="BD131" s="12">
        <v>3.4602040058499999E-3</v>
      </c>
      <c r="BE131" s="12">
        <v>1.3823987216799999E-2</v>
      </c>
      <c r="BF131" s="12">
        <v>9.8295356091E-2</v>
      </c>
      <c r="BH131" s="12">
        <v>1.2497112594299999E-2</v>
      </c>
      <c r="BI131" s="12">
        <v>0</v>
      </c>
      <c r="BJ131" s="12">
        <v>2.30785736102E-2</v>
      </c>
    </row>
    <row r="133" spans="2:62" x14ac:dyDescent="0.35">
      <c r="B133" s="25" t="s">
        <v>111</v>
      </c>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row>
    <row r="134" spans="2:62" x14ac:dyDescent="0.35">
      <c r="B134" s="17" t="s">
        <v>15</v>
      </c>
    </row>
    <row r="135" spans="2:62" x14ac:dyDescent="0.35">
      <c r="B135" s="18" t="s">
        <v>74</v>
      </c>
      <c r="C135" s="15">
        <v>500</v>
      </c>
      <c r="D135" s="15">
        <v>252</v>
      </c>
      <c r="E135" s="15">
        <v>220</v>
      </c>
      <c r="F135" s="15">
        <v>24</v>
      </c>
      <c r="G135" s="15">
        <v>4</v>
      </c>
      <c r="I135" s="15">
        <v>66</v>
      </c>
      <c r="J135" s="15">
        <v>69</v>
      </c>
      <c r="K135" s="15">
        <v>149</v>
      </c>
      <c r="L135" s="15">
        <v>116</v>
      </c>
      <c r="M135" s="15">
        <v>89</v>
      </c>
      <c r="N135" s="15">
        <v>11</v>
      </c>
      <c r="P135" s="15">
        <v>98</v>
      </c>
      <c r="Q135" s="15">
        <v>133</v>
      </c>
      <c r="R135" s="15">
        <v>134</v>
      </c>
      <c r="S135" s="15">
        <v>133</v>
      </c>
      <c r="T135" s="15">
        <v>2</v>
      </c>
      <c r="V135" s="15">
        <v>58</v>
      </c>
      <c r="W135" s="15">
        <v>97</v>
      </c>
      <c r="X135" s="15">
        <v>104</v>
      </c>
      <c r="Y135" s="15">
        <v>62</v>
      </c>
      <c r="Z135" s="15">
        <v>65</v>
      </c>
      <c r="AA135" s="15">
        <v>40</v>
      </c>
      <c r="AB135" s="15">
        <v>49</v>
      </c>
      <c r="AC135" s="15">
        <v>25</v>
      </c>
      <c r="AE135" s="15">
        <v>40</v>
      </c>
      <c r="AF135" s="15">
        <v>69</v>
      </c>
      <c r="AG135" s="15">
        <v>35</v>
      </c>
      <c r="AH135" s="15">
        <v>44</v>
      </c>
      <c r="AI135" s="15">
        <v>65</v>
      </c>
      <c r="AJ135" s="15">
        <v>40</v>
      </c>
      <c r="AK135" s="15">
        <v>44</v>
      </c>
      <c r="AL135" s="15">
        <v>56</v>
      </c>
      <c r="AM135" s="15">
        <v>44</v>
      </c>
      <c r="AN135" s="15">
        <v>30</v>
      </c>
      <c r="AO135" s="15">
        <v>10</v>
      </c>
      <c r="AP135" s="15">
        <v>23</v>
      </c>
      <c r="AR135" s="15">
        <v>392</v>
      </c>
      <c r="AS135" s="15">
        <v>88</v>
      </c>
      <c r="AT135" s="15">
        <v>18</v>
      </c>
      <c r="AU135" s="15">
        <v>2</v>
      </c>
      <c r="AW135" s="15">
        <v>406</v>
      </c>
      <c r="AX135" s="15">
        <v>389</v>
      </c>
      <c r="AY135" s="15">
        <v>348</v>
      </c>
      <c r="AZ135" s="15">
        <v>411</v>
      </c>
      <c r="BA135" s="15">
        <v>401</v>
      </c>
      <c r="BB135" s="15">
        <v>385</v>
      </c>
      <c r="BD135" s="15">
        <v>328</v>
      </c>
      <c r="BE135" s="15">
        <v>153</v>
      </c>
      <c r="BF135" s="15">
        <v>19</v>
      </c>
      <c r="BH135" s="15">
        <v>341</v>
      </c>
      <c r="BI135" s="15">
        <v>117</v>
      </c>
      <c r="BJ135" s="15">
        <v>42</v>
      </c>
    </row>
    <row r="136" spans="2:62" x14ac:dyDescent="0.35">
      <c r="B136" s="19" t="s">
        <v>75</v>
      </c>
      <c r="C136" s="10">
        <v>500</v>
      </c>
      <c r="D136" s="10">
        <v>248</v>
      </c>
      <c r="E136" s="10">
        <v>221</v>
      </c>
      <c r="F136" s="10">
        <v>27</v>
      </c>
      <c r="G136" s="10">
        <v>4</v>
      </c>
      <c r="I136" s="10">
        <v>68</v>
      </c>
      <c r="J136" s="10">
        <v>68</v>
      </c>
      <c r="K136" s="10">
        <v>145</v>
      </c>
      <c r="L136" s="10">
        <v>115</v>
      </c>
      <c r="M136" s="10">
        <v>92</v>
      </c>
      <c r="N136" s="10">
        <v>11</v>
      </c>
      <c r="P136" s="10">
        <v>125</v>
      </c>
      <c r="Q136" s="10">
        <v>125</v>
      </c>
      <c r="R136" s="10">
        <v>125</v>
      </c>
      <c r="S136" s="10">
        <v>125</v>
      </c>
      <c r="T136" s="10">
        <v>2</v>
      </c>
      <c r="V136" s="10">
        <v>68</v>
      </c>
      <c r="W136" s="10">
        <v>105</v>
      </c>
      <c r="X136" s="10">
        <v>101</v>
      </c>
      <c r="Y136" s="10">
        <v>59</v>
      </c>
      <c r="Z136" s="10">
        <v>60</v>
      </c>
      <c r="AA136" s="10">
        <v>37</v>
      </c>
      <c r="AB136" s="10">
        <v>44</v>
      </c>
      <c r="AC136" s="10">
        <v>26</v>
      </c>
      <c r="AE136" s="10">
        <v>38</v>
      </c>
      <c r="AF136" s="10">
        <v>67</v>
      </c>
      <c r="AG136" s="10">
        <v>34</v>
      </c>
      <c r="AH136" s="10">
        <v>42</v>
      </c>
      <c r="AI136" s="10">
        <v>63</v>
      </c>
      <c r="AJ136" s="10">
        <v>38</v>
      </c>
      <c r="AK136" s="10">
        <v>42</v>
      </c>
      <c r="AL136" s="10">
        <v>55</v>
      </c>
      <c r="AM136" s="10">
        <v>42</v>
      </c>
      <c r="AN136" s="10">
        <v>42</v>
      </c>
      <c r="AO136" s="10">
        <v>17</v>
      </c>
      <c r="AP136" s="10">
        <v>21</v>
      </c>
      <c r="AR136" s="10">
        <v>395</v>
      </c>
      <c r="AS136" s="10">
        <v>84</v>
      </c>
      <c r="AT136" s="10">
        <v>19</v>
      </c>
      <c r="AU136" s="10">
        <v>2</v>
      </c>
      <c r="AW136" s="10">
        <v>404</v>
      </c>
      <c r="AX136" s="10">
        <v>385</v>
      </c>
      <c r="AY136" s="10">
        <v>346</v>
      </c>
      <c r="AZ136" s="10">
        <v>412</v>
      </c>
      <c r="BA136" s="10">
        <v>399</v>
      </c>
      <c r="BB136" s="10">
        <v>382</v>
      </c>
      <c r="BD136" s="10">
        <v>321</v>
      </c>
      <c r="BE136" s="10">
        <v>160</v>
      </c>
      <c r="BF136" s="10">
        <v>19</v>
      </c>
      <c r="BH136" s="10">
        <v>339</v>
      </c>
      <c r="BI136" s="10">
        <v>119</v>
      </c>
      <c r="BJ136" s="10">
        <v>42</v>
      </c>
    </row>
    <row r="137" spans="2:62" ht="32" customHeight="1" x14ac:dyDescent="0.35">
      <c r="B137" s="20" t="s">
        <v>112</v>
      </c>
      <c r="C137" s="12">
        <v>0.165632027407</v>
      </c>
      <c r="D137" s="12">
        <v>0.159033672115</v>
      </c>
      <c r="E137" s="12">
        <v>0.178016429537</v>
      </c>
      <c r="F137" s="12">
        <v>0.15188712434500001</v>
      </c>
      <c r="G137" s="12">
        <v>0</v>
      </c>
      <c r="I137" s="12">
        <v>0.17095323118399999</v>
      </c>
      <c r="J137" s="12">
        <v>0.177758283987</v>
      </c>
      <c r="K137" s="12">
        <v>0.19086436664299999</v>
      </c>
      <c r="L137" s="12">
        <v>0.117801969305</v>
      </c>
      <c r="M137" s="12">
        <v>0.171134885579</v>
      </c>
      <c r="N137" s="12">
        <v>0.18025552546500001</v>
      </c>
      <c r="P137" s="12">
        <v>8.4761198035399998E-2</v>
      </c>
      <c r="Q137" s="12">
        <v>0.10836140607</v>
      </c>
      <c r="R137" s="12">
        <v>0.223833068331</v>
      </c>
      <c r="S137" s="12">
        <v>0.248216175836</v>
      </c>
      <c r="T137" s="12">
        <v>0</v>
      </c>
      <c r="V137" s="12">
        <v>0.113552058121</v>
      </c>
      <c r="W137" s="12">
        <v>8.7053850700499993E-2</v>
      </c>
      <c r="X137" s="12">
        <v>0.169124115667</v>
      </c>
      <c r="Y137" s="12">
        <v>0.17580381376400001</v>
      </c>
      <c r="Z137" s="12">
        <v>0.183063290405</v>
      </c>
      <c r="AA137" s="12">
        <v>0.28383847565999998</v>
      </c>
      <c r="AB137" s="12">
        <v>0.36401681054399998</v>
      </c>
      <c r="AC137" s="12">
        <v>3.5523758145700003E-2</v>
      </c>
      <c r="AE137" s="12">
        <v>0.165992241437</v>
      </c>
      <c r="AF137" s="12">
        <v>0.11511779550700001</v>
      </c>
      <c r="AG137" s="12">
        <v>0.14093773389100001</v>
      </c>
      <c r="AH137" s="12">
        <v>0.102448015519</v>
      </c>
      <c r="AI137" s="12">
        <v>8.7162924935200004E-2</v>
      </c>
      <c r="AJ137" s="12">
        <v>0.218350930029</v>
      </c>
      <c r="AK137" s="12">
        <v>0.27749524837400003</v>
      </c>
      <c r="AL137" s="12">
        <v>0.212436822218</v>
      </c>
      <c r="AM137" s="12">
        <v>0.11072090056599999</v>
      </c>
      <c r="AN137" s="12">
        <v>0.20851477886100001</v>
      </c>
      <c r="AO137" s="12">
        <v>0.179070903787</v>
      </c>
      <c r="AP137" s="12">
        <v>0.30090810199399998</v>
      </c>
      <c r="AR137" s="12">
        <v>0.17572018523899999</v>
      </c>
      <c r="AS137" s="12">
        <v>0.14617640562000001</v>
      </c>
      <c r="AT137" s="12">
        <v>6.11217496138E-2</v>
      </c>
      <c r="AU137" s="12">
        <v>0</v>
      </c>
      <c r="AW137" s="12">
        <v>0.17421181583500001</v>
      </c>
      <c r="AX137" s="12">
        <v>0.18449246603700001</v>
      </c>
      <c r="AY137" s="12">
        <v>0.19395822385399999</v>
      </c>
      <c r="AZ137" s="12">
        <v>0.15605577603599999</v>
      </c>
      <c r="BA137" s="12">
        <v>0.178658405001</v>
      </c>
      <c r="BB137" s="12">
        <v>0.17972567733799999</v>
      </c>
      <c r="BD137" s="12">
        <v>0.20805674133800001</v>
      </c>
      <c r="BE137" s="12">
        <v>9.4593581803899998E-2</v>
      </c>
      <c r="BF137" s="12">
        <v>4.6222471961600002E-2</v>
      </c>
      <c r="BH137" s="12">
        <v>0.199032512563</v>
      </c>
      <c r="BI137" s="12">
        <v>0.11301625766200001</v>
      </c>
      <c r="BJ137" s="12">
        <v>4.4198494343499997E-2</v>
      </c>
    </row>
    <row r="138" spans="2:62" ht="32" customHeight="1" x14ac:dyDescent="0.35">
      <c r="B138" s="20" t="s">
        <v>113</v>
      </c>
      <c r="C138" s="12">
        <v>0.36093417942799999</v>
      </c>
      <c r="D138" s="12">
        <v>0.33994283636900002</v>
      </c>
      <c r="E138" s="12">
        <v>0.39682116365699999</v>
      </c>
      <c r="F138" s="12">
        <v>0.18680643790400001</v>
      </c>
      <c r="G138" s="12">
        <v>0.79814490220699996</v>
      </c>
      <c r="I138" s="12">
        <v>0.26553476450699998</v>
      </c>
      <c r="J138" s="12">
        <v>0.243336659836</v>
      </c>
      <c r="K138" s="12">
        <v>0.402544389048</v>
      </c>
      <c r="L138" s="12">
        <v>0.398092685911</v>
      </c>
      <c r="M138" s="12">
        <v>0.41072745882799999</v>
      </c>
      <c r="N138" s="12">
        <v>0.32325034180700002</v>
      </c>
      <c r="P138" s="12">
        <v>0.21801289464099999</v>
      </c>
      <c r="Q138" s="12">
        <v>0.39725301427499998</v>
      </c>
      <c r="R138" s="12">
        <v>0.452114372343</v>
      </c>
      <c r="S138" s="12">
        <v>0.37440378999200002</v>
      </c>
      <c r="T138" s="12">
        <v>0.48326881861999998</v>
      </c>
      <c r="V138" s="12">
        <v>0.25202521731299998</v>
      </c>
      <c r="W138" s="12">
        <v>0.30121066512599998</v>
      </c>
      <c r="X138" s="12">
        <v>0.37828525620100001</v>
      </c>
      <c r="Y138" s="12">
        <v>0.36447404932100003</v>
      </c>
      <c r="Z138" s="12">
        <v>0.465212494739</v>
      </c>
      <c r="AA138" s="12">
        <v>0.50598861480900004</v>
      </c>
      <c r="AB138" s="12">
        <v>0.40721290478599997</v>
      </c>
      <c r="AC138" s="12">
        <v>0.28357566481199997</v>
      </c>
      <c r="AE138" s="12">
        <v>0.49809936624200002</v>
      </c>
      <c r="AF138" s="12">
        <v>0.367507172928</v>
      </c>
      <c r="AG138" s="12">
        <v>0.297820952478</v>
      </c>
      <c r="AH138" s="12">
        <v>0.46226934868199998</v>
      </c>
      <c r="AI138" s="12">
        <v>0.34140489215600001</v>
      </c>
      <c r="AJ138" s="12">
        <v>0.29893900811099999</v>
      </c>
      <c r="AK138" s="12">
        <v>0.504634599711</v>
      </c>
      <c r="AL138" s="12">
        <v>0.25835168610199999</v>
      </c>
      <c r="AM138" s="12">
        <v>0.35585551405799998</v>
      </c>
      <c r="AN138" s="12">
        <v>0.337516312722</v>
      </c>
      <c r="AO138" s="12">
        <v>0.119973955565</v>
      </c>
      <c r="AP138" s="12">
        <v>0.39056814493100001</v>
      </c>
      <c r="AR138" s="12">
        <v>0.34134892759199997</v>
      </c>
      <c r="AS138" s="12">
        <v>0.41933542459500001</v>
      </c>
      <c r="AT138" s="12">
        <v>0.49279139012599998</v>
      </c>
      <c r="AU138" s="12">
        <v>0.50032009876399997</v>
      </c>
      <c r="AW138" s="12">
        <v>0.40326630557499998</v>
      </c>
      <c r="AX138" s="12">
        <v>0.369958368584</v>
      </c>
      <c r="AY138" s="12">
        <v>0.386101726782</v>
      </c>
      <c r="AZ138" s="12">
        <v>0.35891360209299999</v>
      </c>
      <c r="BA138" s="12">
        <v>0.388773604326</v>
      </c>
      <c r="BB138" s="12">
        <v>0.38308750959299998</v>
      </c>
      <c r="BD138" s="12">
        <v>0.43365716801699999</v>
      </c>
      <c r="BE138" s="12">
        <v>0.216216425248</v>
      </c>
      <c r="BF138" s="12">
        <v>0.34808292682300002</v>
      </c>
      <c r="BH138" s="12">
        <v>0.39718434218699999</v>
      </c>
      <c r="BI138" s="12">
        <v>0.30191962667200001</v>
      </c>
      <c r="BJ138" s="12">
        <v>0.23462384050099999</v>
      </c>
    </row>
    <row r="139" spans="2:62" ht="32" customHeight="1" x14ac:dyDescent="0.35">
      <c r="B139" s="20" t="s">
        <v>114</v>
      </c>
      <c r="C139" s="12">
        <v>0.38006077328400001</v>
      </c>
      <c r="D139" s="12">
        <v>0.43484381716600001</v>
      </c>
      <c r="E139" s="12">
        <v>0.311153039731</v>
      </c>
      <c r="F139" s="12">
        <v>0.471227320693</v>
      </c>
      <c r="G139" s="12">
        <v>0.20185509779300001</v>
      </c>
      <c r="I139" s="12">
        <v>0.35958370589400002</v>
      </c>
      <c r="J139" s="12">
        <v>0.43668555894</v>
      </c>
      <c r="K139" s="12">
        <v>0.37135161143700002</v>
      </c>
      <c r="L139" s="12">
        <v>0.38281950758900002</v>
      </c>
      <c r="M139" s="12">
        <v>0.37257300074999999</v>
      </c>
      <c r="N139" s="12">
        <v>0.30847891138599998</v>
      </c>
      <c r="P139" s="12">
        <v>0.63004259926700001</v>
      </c>
      <c r="Q139" s="12">
        <v>0.41176708256599998</v>
      </c>
      <c r="R139" s="12">
        <v>0.217648960833</v>
      </c>
      <c r="S139" s="12">
        <v>0.25860298312300001</v>
      </c>
      <c r="T139" s="12">
        <v>0.51673118137999996</v>
      </c>
      <c r="V139" s="12">
        <v>0.54896440525500001</v>
      </c>
      <c r="W139" s="12">
        <v>0.54581416578499997</v>
      </c>
      <c r="X139" s="12">
        <v>0.353040300714</v>
      </c>
      <c r="Y139" s="12">
        <v>0.376780112956</v>
      </c>
      <c r="Z139" s="12">
        <v>0.217735414411</v>
      </c>
      <c r="AA139" s="12">
        <v>0.161010212928</v>
      </c>
      <c r="AB139" s="12">
        <v>0.168201708985</v>
      </c>
      <c r="AC139" s="12">
        <v>0.431693653984</v>
      </c>
      <c r="AE139" s="12">
        <v>0.25453337607900001</v>
      </c>
      <c r="AF139" s="12">
        <v>0.4326998373</v>
      </c>
      <c r="AG139" s="12">
        <v>0.49890392536400002</v>
      </c>
      <c r="AH139" s="12">
        <v>0.37061212439699998</v>
      </c>
      <c r="AI139" s="12">
        <v>0.39698212813700001</v>
      </c>
      <c r="AJ139" s="12">
        <v>0.36546846347599998</v>
      </c>
      <c r="AK139" s="12">
        <v>0.197028049442</v>
      </c>
      <c r="AL139" s="12">
        <v>0.47930244332499999</v>
      </c>
      <c r="AM139" s="12">
        <v>0.32601027937900001</v>
      </c>
      <c r="AN139" s="12">
        <v>0.38949102661399998</v>
      </c>
      <c r="AO139" s="12">
        <v>0.700955140649</v>
      </c>
      <c r="AP139" s="12">
        <v>0.18237752288299999</v>
      </c>
      <c r="AR139" s="12">
        <v>0.389204388141</v>
      </c>
      <c r="AS139" s="12">
        <v>0.34032996697899998</v>
      </c>
      <c r="AT139" s="12">
        <v>0.40339386065799998</v>
      </c>
      <c r="AU139" s="12">
        <v>0</v>
      </c>
      <c r="AW139" s="12">
        <v>0.33795468688699998</v>
      </c>
      <c r="AX139" s="12">
        <v>0.34612834237899998</v>
      </c>
      <c r="AY139" s="12">
        <v>0.33190664029200001</v>
      </c>
      <c r="AZ139" s="12">
        <v>0.39105253131599998</v>
      </c>
      <c r="BA139" s="12">
        <v>0.33153945374299998</v>
      </c>
      <c r="BB139" s="12">
        <v>0.353095473331</v>
      </c>
      <c r="BD139" s="12">
        <v>0.27960071652099999</v>
      </c>
      <c r="BE139" s="12">
        <v>0.572971489449</v>
      </c>
      <c r="BF139" s="12">
        <v>0.45636441736400002</v>
      </c>
      <c r="BH139" s="12">
        <v>0.32526677223099998</v>
      </c>
      <c r="BI139" s="12">
        <v>0.47090131535000002</v>
      </c>
      <c r="BJ139" s="12">
        <v>0.56628475784200005</v>
      </c>
    </row>
    <row r="140" spans="2:62" ht="32" customHeight="1" x14ac:dyDescent="0.35">
      <c r="B140" s="20" t="s">
        <v>115</v>
      </c>
      <c r="C140" s="12">
        <v>8.0229558923999994E-2</v>
      </c>
      <c r="D140" s="12">
        <v>5.1169004770999997E-2</v>
      </c>
      <c r="E140" s="12">
        <v>0.101102477732</v>
      </c>
      <c r="F140" s="12">
        <v>0.19007911705700001</v>
      </c>
      <c r="G140" s="12">
        <v>0</v>
      </c>
      <c r="I140" s="12">
        <v>0.18983508190699999</v>
      </c>
      <c r="J140" s="12">
        <v>0.12869327802399999</v>
      </c>
      <c r="K140" s="12">
        <v>2.9212972420799999E-2</v>
      </c>
      <c r="L140" s="12">
        <v>6.8226751180599995E-2</v>
      </c>
      <c r="M140" s="12">
        <v>4.5564654842000001E-2</v>
      </c>
      <c r="N140" s="12">
        <v>0.188015221343</v>
      </c>
      <c r="P140" s="12">
        <v>5.7806402165999998E-2</v>
      </c>
      <c r="Q140" s="12">
        <v>6.0379143699700003E-2</v>
      </c>
      <c r="R140" s="12">
        <v>9.9606902409799997E-2</v>
      </c>
      <c r="S140" s="12">
        <v>0.104406372991</v>
      </c>
      <c r="T140" s="12">
        <v>0</v>
      </c>
      <c r="V140" s="12">
        <v>6.8243133825700006E-2</v>
      </c>
      <c r="W140" s="12">
        <v>6.5921318387499997E-2</v>
      </c>
      <c r="X140" s="12">
        <v>8.1271727989300005E-2</v>
      </c>
      <c r="Y140" s="12">
        <v>6.7430732712899996E-2</v>
      </c>
      <c r="Z140" s="12">
        <v>0.119904774209</v>
      </c>
      <c r="AA140" s="12">
        <v>4.9162696603099999E-2</v>
      </c>
      <c r="AB140" s="12">
        <v>4.1748712873599998E-2</v>
      </c>
      <c r="AC140" s="12">
        <v>0.21223799298599999</v>
      </c>
      <c r="AE140" s="12">
        <v>8.1375016241899994E-2</v>
      </c>
      <c r="AF140" s="12">
        <v>7.0407810658299999E-2</v>
      </c>
      <c r="AG140" s="12">
        <v>6.2337388266799999E-2</v>
      </c>
      <c r="AH140" s="12">
        <v>6.4670511402000003E-2</v>
      </c>
      <c r="AI140" s="12">
        <v>0.14556033557199999</v>
      </c>
      <c r="AJ140" s="12">
        <v>7.1000187521799998E-2</v>
      </c>
      <c r="AK140" s="12">
        <v>0</v>
      </c>
      <c r="AL140" s="12">
        <v>4.9909048354900003E-2</v>
      </c>
      <c r="AM140" s="12">
        <v>0.179627885392</v>
      </c>
      <c r="AN140" s="12">
        <v>6.4477881802700004E-2</v>
      </c>
      <c r="AO140" s="12">
        <v>0</v>
      </c>
      <c r="AP140" s="12">
        <v>0.126146230192</v>
      </c>
      <c r="AR140" s="12">
        <v>8.4079677303099995E-2</v>
      </c>
      <c r="AS140" s="12">
        <v>8.2542422637600005E-2</v>
      </c>
      <c r="AT140" s="12">
        <v>0</v>
      </c>
      <c r="AU140" s="12">
        <v>0</v>
      </c>
      <c r="AW140" s="12">
        <v>7.0699578114199996E-2</v>
      </c>
      <c r="AX140" s="12">
        <v>8.48932729533E-2</v>
      </c>
      <c r="AY140" s="12">
        <v>7.7898112844900003E-2</v>
      </c>
      <c r="AZ140" s="12">
        <v>8.2312201149600001E-2</v>
      </c>
      <c r="BA140" s="12">
        <v>8.8970880207999994E-2</v>
      </c>
      <c r="BB140" s="12">
        <v>6.9191551567700002E-2</v>
      </c>
      <c r="BD140" s="12">
        <v>6.98317156774E-2</v>
      </c>
      <c r="BE140" s="12">
        <v>0.10463296967999999</v>
      </c>
      <c r="BF140" s="12">
        <v>5.1034827760799997E-2</v>
      </c>
      <c r="BH140" s="12">
        <v>7.3224987706600006E-2</v>
      </c>
      <c r="BI140" s="12">
        <v>9.1950688996300003E-2</v>
      </c>
      <c r="BJ140" s="12">
        <v>0.10372369470999999</v>
      </c>
    </row>
    <row r="141" spans="2:62" ht="32" customHeight="1" x14ac:dyDescent="0.35">
      <c r="B141" s="20" t="s">
        <v>116</v>
      </c>
      <c r="C141" s="12">
        <v>5.3929984189199998E-3</v>
      </c>
      <c r="D141" s="12">
        <v>6.9492710706600003E-3</v>
      </c>
      <c r="E141" s="12">
        <v>4.4100043337500002E-3</v>
      </c>
      <c r="F141" s="12">
        <v>0</v>
      </c>
      <c r="G141" s="12">
        <v>0</v>
      </c>
      <c r="I141" s="12">
        <v>0</v>
      </c>
      <c r="J141" s="12">
        <v>0</v>
      </c>
      <c r="K141" s="12">
        <v>6.0266604505099996E-3</v>
      </c>
      <c r="L141" s="12">
        <v>1.5764523524700001E-2</v>
      </c>
      <c r="M141" s="12">
        <v>0</v>
      </c>
      <c r="N141" s="12">
        <v>0</v>
      </c>
      <c r="P141" s="12">
        <v>0</v>
      </c>
      <c r="Q141" s="12">
        <v>1.48613780407E-2</v>
      </c>
      <c r="R141" s="12">
        <v>6.7966960834300004E-3</v>
      </c>
      <c r="S141" s="12">
        <v>0</v>
      </c>
      <c r="T141" s="12">
        <v>0</v>
      </c>
      <c r="V141" s="12">
        <v>0</v>
      </c>
      <c r="W141" s="12">
        <v>0</v>
      </c>
      <c r="X141" s="12">
        <v>1.82785994278E-2</v>
      </c>
      <c r="Y141" s="12">
        <v>0</v>
      </c>
      <c r="Z141" s="12">
        <v>1.4084026235399999E-2</v>
      </c>
      <c r="AA141" s="12">
        <v>0</v>
      </c>
      <c r="AB141" s="12">
        <v>0</v>
      </c>
      <c r="AC141" s="12">
        <v>0</v>
      </c>
      <c r="AE141" s="12">
        <v>0</v>
      </c>
      <c r="AF141" s="12">
        <v>0</v>
      </c>
      <c r="AG141" s="12">
        <v>0</v>
      </c>
      <c r="AH141" s="12">
        <v>0</v>
      </c>
      <c r="AI141" s="12">
        <v>2.88897192E-2</v>
      </c>
      <c r="AJ141" s="12">
        <v>0</v>
      </c>
      <c r="AK141" s="12">
        <v>2.0842102473100001E-2</v>
      </c>
      <c r="AL141" s="12">
        <v>0</v>
      </c>
      <c r="AM141" s="12">
        <v>0</v>
      </c>
      <c r="AN141" s="12">
        <v>0</v>
      </c>
      <c r="AO141" s="12">
        <v>0</v>
      </c>
      <c r="AP141" s="12">
        <v>0</v>
      </c>
      <c r="AR141" s="12">
        <v>4.3622095287599999E-3</v>
      </c>
      <c r="AS141" s="12">
        <v>1.1615780168900001E-2</v>
      </c>
      <c r="AT141" s="12">
        <v>0</v>
      </c>
      <c r="AU141" s="12">
        <v>0</v>
      </c>
      <c r="AW141" s="12">
        <v>4.2662785924300001E-3</v>
      </c>
      <c r="AX141" s="12">
        <v>4.4693036310700001E-3</v>
      </c>
      <c r="AY141" s="12">
        <v>4.9705618592500002E-3</v>
      </c>
      <c r="AZ141" s="12">
        <v>4.4904391012600001E-3</v>
      </c>
      <c r="BA141" s="12">
        <v>4.6412383430399998E-3</v>
      </c>
      <c r="BB141" s="12">
        <v>4.7628491771300003E-3</v>
      </c>
      <c r="BD141" s="12">
        <v>2.6346081389900002E-3</v>
      </c>
      <c r="BE141" s="12">
        <v>1.1585533819599999E-2</v>
      </c>
      <c r="BF141" s="12">
        <v>0</v>
      </c>
      <c r="BH141" s="12">
        <v>2.58249146372E-3</v>
      </c>
      <c r="BI141" s="12">
        <v>1.5256909654100001E-2</v>
      </c>
      <c r="BJ141" s="12">
        <v>0</v>
      </c>
    </row>
    <row r="142" spans="2:62" ht="32" customHeight="1" x14ac:dyDescent="0.35">
      <c r="B142" s="20" t="s">
        <v>42</v>
      </c>
      <c r="C142" s="12">
        <v>7.7504625384500004E-3</v>
      </c>
      <c r="D142" s="12">
        <v>8.0613985078599997E-3</v>
      </c>
      <c r="E142" s="12">
        <v>8.4968850101100005E-3</v>
      </c>
      <c r="F142" s="12">
        <v>0</v>
      </c>
      <c r="G142" s="12">
        <v>0</v>
      </c>
      <c r="I142" s="12">
        <v>1.40932165084E-2</v>
      </c>
      <c r="J142" s="12">
        <v>1.35262192122E-2</v>
      </c>
      <c r="K142" s="12">
        <v>0</v>
      </c>
      <c r="L142" s="12">
        <v>1.72945624891E-2</v>
      </c>
      <c r="M142" s="12">
        <v>0</v>
      </c>
      <c r="N142" s="12">
        <v>0</v>
      </c>
      <c r="P142" s="12">
        <v>9.3769058910000008E-3</v>
      </c>
      <c r="Q142" s="12">
        <v>7.3779753488100001E-3</v>
      </c>
      <c r="R142" s="12">
        <v>0</v>
      </c>
      <c r="S142" s="12">
        <v>1.43706780582E-2</v>
      </c>
      <c r="T142" s="12">
        <v>0</v>
      </c>
      <c r="V142" s="12">
        <v>1.7215185485399999E-2</v>
      </c>
      <c r="W142" s="12">
        <v>0</v>
      </c>
      <c r="X142" s="12">
        <v>0</v>
      </c>
      <c r="Y142" s="12">
        <v>1.55112912461E-2</v>
      </c>
      <c r="Z142" s="12">
        <v>0</v>
      </c>
      <c r="AA142" s="12">
        <v>0</v>
      </c>
      <c r="AB142" s="12">
        <v>1.8819862811599999E-2</v>
      </c>
      <c r="AC142" s="12">
        <v>3.6968930071899997E-2</v>
      </c>
      <c r="AE142" s="12">
        <v>0</v>
      </c>
      <c r="AF142" s="12">
        <v>1.4267383606499999E-2</v>
      </c>
      <c r="AG142" s="12">
        <v>0</v>
      </c>
      <c r="AH142" s="12">
        <v>0</v>
      </c>
      <c r="AI142" s="12">
        <v>0</v>
      </c>
      <c r="AJ142" s="12">
        <v>4.6241410861600003E-2</v>
      </c>
      <c r="AK142" s="12">
        <v>0</v>
      </c>
      <c r="AL142" s="12">
        <v>0</v>
      </c>
      <c r="AM142" s="12">
        <v>2.7785420605599999E-2</v>
      </c>
      <c r="AN142" s="12">
        <v>0</v>
      </c>
      <c r="AO142" s="12">
        <v>0</v>
      </c>
      <c r="AP142" s="12">
        <v>0</v>
      </c>
      <c r="AR142" s="12">
        <v>5.2846121959600001E-3</v>
      </c>
      <c r="AS142" s="12">
        <v>0</v>
      </c>
      <c r="AT142" s="12">
        <v>4.2692999602299997E-2</v>
      </c>
      <c r="AU142" s="12">
        <v>0.49967990123599998</v>
      </c>
      <c r="AW142" s="12">
        <v>9.6013349958299996E-3</v>
      </c>
      <c r="AX142" s="12">
        <v>1.0058246415500001E-2</v>
      </c>
      <c r="AY142" s="12">
        <v>5.1647343686299996E-3</v>
      </c>
      <c r="AZ142" s="12">
        <v>7.1754503041500002E-3</v>
      </c>
      <c r="BA142" s="12">
        <v>7.4164183789599998E-3</v>
      </c>
      <c r="BB142" s="12">
        <v>1.0136938993499999E-2</v>
      </c>
      <c r="BD142" s="12">
        <v>6.2190503072699996E-3</v>
      </c>
      <c r="BE142" s="12">
        <v>0</v>
      </c>
      <c r="BF142" s="12">
        <v>9.8295356091E-2</v>
      </c>
      <c r="BH142" s="12">
        <v>2.70889384877E-3</v>
      </c>
      <c r="BI142" s="12">
        <v>6.9552016650399999E-3</v>
      </c>
      <c r="BJ142" s="12">
        <v>5.1169212602899999E-2</v>
      </c>
    </row>
    <row r="144" spans="2:62" x14ac:dyDescent="0.35">
      <c r="B144" s="25" t="s">
        <v>117</v>
      </c>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row>
    <row r="145" spans="2:62" x14ac:dyDescent="0.35">
      <c r="B145" s="17" t="s">
        <v>15</v>
      </c>
    </row>
    <row r="146" spans="2:62" x14ac:dyDescent="0.35">
      <c r="B146" s="18" t="s">
        <v>74</v>
      </c>
      <c r="C146" s="15">
        <v>500</v>
      </c>
      <c r="D146" s="15">
        <v>252</v>
      </c>
      <c r="E146" s="15">
        <v>220</v>
      </c>
      <c r="F146" s="15">
        <v>24</v>
      </c>
      <c r="G146" s="15">
        <v>4</v>
      </c>
      <c r="I146" s="15">
        <v>66</v>
      </c>
      <c r="J146" s="15">
        <v>69</v>
      </c>
      <c r="K146" s="15">
        <v>149</v>
      </c>
      <c r="L146" s="15">
        <v>116</v>
      </c>
      <c r="M146" s="15">
        <v>89</v>
      </c>
      <c r="N146" s="15">
        <v>11</v>
      </c>
      <c r="P146" s="15">
        <v>98</v>
      </c>
      <c r="Q146" s="15">
        <v>133</v>
      </c>
      <c r="R146" s="15">
        <v>134</v>
      </c>
      <c r="S146" s="15">
        <v>133</v>
      </c>
      <c r="T146" s="15">
        <v>2</v>
      </c>
      <c r="V146" s="15">
        <v>58</v>
      </c>
      <c r="W146" s="15">
        <v>97</v>
      </c>
      <c r="X146" s="15">
        <v>104</v>
      </c>
      <c r="Y146" s="15">
        <v>62</v>
      </c>
      <c r="Z146" s="15">
        <v>65</v>
      </c>
      <c r="AA146" s="15">
        <v>40</v>
      </c>
      <c r="AB146" s="15">
        <v>49</v>
      </c>
      <c r="AC146" s="15">
        <v>25</v>
      </c>
      <c r="AE146" s="15">
        <v>40</v>
      </c>
      <c r="AF146" s="15">
        <v>69</v>
      </c>
      <c r="AG146" s="15">
        <v>35</v>
      </c>
      <c r="AH146" s="15">
        <v>44</v>
      </c>
      <c r="AI146" s="15">
        <v>65</v>
      </c>
      <c r="AJ146" s="15">
        <v>40</v>
      </c>
      <c r="AK146" s="15">
        <v>44</v>
      </c>
      <c r="AL146" s="15">
        <v>56</v>
      </c>
      <c r="AM146" s="15">
        <v>44</v>
      </c>
      <c r="AN146" s="15">
        <v>30</v>
      </c>
      <c r="AO146" s="15">
        <v>10</v>
      </c>
      <c r="AP146" s="15">
        <v>23</v>
      </c>
      <c r="AR146" s="15">
        <v>392</v>
      </c>
      <c r="AS146" s="15">
        <v>88</v>
      </c>
      <c r="AT146" s="15">
        <v>18</v>
      </c>
      <c r="AU146" s="15">
        <v>2</v>
      </c>
      <c r="AW146" s="15">
        <v>406</v>
      </c>
      <c r="AX146" s="15">
        <v>389</v>
      </c>
      <c r="AY146" s="15">
        <v>348</v>
      </c>
      <c r="AZ146" s="15">
        <v>411</v>
      </c>
      <c r="BA146" s="15">
        <v>401</v>
      </c>
      <c r="BB146" s="15">
        <v>385</v>
      </c>
      <c r="BD146" s="15">
        <v>328</v>
      </c>
      <c r="BE146" s="15">
        <v>153</v>
      </c>
      <c r="BF146" s="15">
        <v>19</v>
      </c>
      <c r="BH146" s="15">
        <v>341</v>
      </c>
      <c r="BI146" s="15">
        <v>117</v>
      </c>
      <c r="BJ146" s="15">
        <v>42</v>
      </c>
    </row>
    <row r="147" spans="2:62" x14ac:dyDescent="0.35">
      <c r="B147" s="19" t="s">
        <v>75</v>
      </c>
      <c r="C147" s="10">
        <v>500</v>
      </c>
      <c r="D147" s="10">
        <v>248</v>
      </c>
      <c r="E147" s="10">
        <v>221</v>
      </c>
      <c r="F147" s="10">
        <v>27</v>
      </c>
      <c r="G147" s="10">
        <v>4</v>
      </c>
      <c r="I147" s="10">
        <v>68</v>
      </c>
      <c r="J147" s="10">
        <v>68</v>
      </c>
      <c r="K147" s="10">
        <v>145</v>
      </c>
      <c r="L147" s="10">
        <v>115</v>
      </c>
      <c r="M147" s="10">
        <v>92</v>
      </c>
      <c r="N147" s="10">
        <v>11</v>
      </c>
      <c r="P147" s="10">
        <v>125</v>
      </c>
      <c r="Q147" s="10">
        <v>125</v>
      </c>
      <c r="R147" s="10">
        <v>125</v>
      </c>
      <c r="S147" s="10">
        <v>125</v>
      </c>
      <c r="T147" s="10">
        <v>2</v>
      </c>
      <c r="V147" s="10">
        <v>68</v>
      </c>
      <c r="W147" s="10">
        <v>105</v>
      </c>
      <c r="X147" s="10">
        <v>101</v>
      </c>
      <c r="Y147" s="10">
        <v>59</v>
      </c>
      <c r="Z147" s="10">
        <v>60</v>
      </c>
      <c r="AA147" s="10">
        <v>37</v>
      </c>
      <c r="AB147" s="10">
        <v>44</v>
      </c>
      <c r="AC147" s="10">
        <v>26</v>
      </c>
      <c r="AE147" s="10">
        <v>38</v>
      </c>
      <c r="AF147" s="10">
        <v>67</v>
      </c>
      <c r="AG147" s="10">
        <v>34</v>
      </c>
      <c r="AH147" s="10">
        <v>42</v>
      </c>
      <c r="AI147" s="10">
        <v>63</v>
      </c>
      <c r="AJ147" s="10">
        <v>38</v>
      </c>
      <c r="AK147" s="10">
        <v>42</v>
      </c>
      <c r="AL147" s="10">
        <v>55</v>
      </c>
      <c r="AM147" s="10">
        <v>42</v>
      </c>
      <c r="AN147" s="10">
        <v>42</v>
      </c>
      <c r="AO147" s="10">
        <v>17</v>
      </c>
      <c r="AP147" s="10">
        <v>21</v>
      </c>
      <c r="AR147" s="10">
        <v>395</v>
      </c>
      <c r="AS147" s="10">
        <v>84</v>
      </c>
      <c r="AT147" s="10">
        <v>19</v>
      </c>
      <c r="AU147" s="10">
        <v>2</v>
      </c>
      <c r="AW147" s="10">
        <v>404</v>
      </c>
      <c r="AX147" s="10">
        <v>385</v>
      </c>
      <c r="AY147" s="10">
        <v>346</v>
      </c>
      <c r="AZ147" s="10">
        <v>412</v>
      </c>
      <c r="BA147" s="10">
        <v>399</v>
      </c>
      <c r="BB147" s="10">
        <v>382</v>
      </c>
      <c r="BD147" s="10">
        <v>321</v>
      </c>
      <c r="BE147" s="10">
        <v>160</v>
      </c>
      <c r="BF147" s="10">
        <v>19</v>
      </c>
      <c r="BH147" s="10">
        <v>339</v>
      </c>
      <c r="BI147" s="10">
        <v>119</v>
      </c>
      <c r="BJ147" s="10">
        <v>42</v>
      </c>
    </row>
    <row r="148" spans="2:62" ht="32" customHeight="1" x14ac:dyDescent="0.35">
      <c r="B148" s="20" t="s">
        <v>112</v>
      </c>
      <c r="C148" s="12">
        <v>0.13356995969300001</v>
      </c>
      <c r="D148" s="12">
        <v>0.103470050248</v>
      </c>
      <c r="E148" s="12">
        <v>0.16802224045</v>
      </c>
      <c r="F148" s="12">
        <v>0.116090876614</v>
      </c>
      <c r="G148" s="12">
        <v>0.20424949416099999</v>
      </c>
      <c r="I148" s="12">
        <v>8.8151176612999996E-2</v>
      </c>
      <c r="J148" s="12">
        <v>0.14941817485200001</v>
      </c>
      <c r="K148" s="12">
        <v>0.138442650571</v>
      </c>
      <c r="L148" s="12">
        <v>0.10638286770200001</v>
      </c>
      <c r="M148" s="12">
        <v>0.179032455575</v>
      </c>
      <c r="N148" s="12">
        <v>0.157492728346</v>
      </c>
      <c r="P148" s="12">
        <v>6.7507146117600003E-2</v>
      </c>
      <c r="Q148" s="12">
        <v>0.107268699245</v>
      </c>
      <c r="R148" s="12">
        <v>0.22136666034300001</v>
      </c>
      <c r="S148" s="12">
        <v>0.13255560843200001</v>
      </c>
      <c r="T148" s="12">
        <v>0.48326881861999998</v>
      </c>
      <c r="V148" s="12">
        <v>6.4849751970799993E-2</v>
      </c>
      <c r="W148" s="12">
        <v>3.9702896635399998E-2</v>
      </c>
      <c r="X148" s="12">
        <v>0.18028985433799999</v>
      </c>
      <c r="Y148" s="12">
        <v>0.20224601202299999</v>
      </c>
      <c r="Z148" s="12">
        <v>0.199116130004</v>
      </c>
      <c r="AA148" s="12">
        <v>0.16747095907000001</v>
      </c>
      <c r="AB148" s="12">
        <v>0.18058068816</v>
      </c>
      <c r="AC148" s="12">
        <v>7.2540053375899999E-2</v>
      </c>
      <c r="AE148" s="12">
        <v>0.14687808482799999</v>
      </c>
      <c r="AF148" s="12">
        <v>0.160002230488</v>
      </c>
      <c r="AG148" s="12">
        <v>0.111945758301</v>
      </c>
      <c r="AH148" s="12">
        <v>0.10164801636199999</v>
      </c>
      <c r="AI148" s="12">
        <v>0.101189189976</v>
      </c>
      <c r="AJ148" s="12">
        <v>0.129150736529</v>
      </c>
      <c r="AK148" s="12">
        <v>8.6050354070400001E-2</v>
      </c>
      <c r="AL148" s="12">
        <v>0.101883245045</v>
      </c>
      <c r="AM148" s="12">
        <v>0.16081039877600001</v>
      </c>
      <c r="AN148" s="12">
        <v>0.15141074062000001</v>
      </c>
      <c r="AO148" s="12">
        <v>9.4084771320799995E-2</v>
      </c>
      <c r="AP148" s="12">
        <v>0.34742196703400002</v>
      </c>
      <c r="AR148" s="12">
        <v>0.12818533367900001</v>
      </c>
      <c r="AS148" s="12">
        <v>0.144402596326</v>
      </c>
      <c r="AT148" s="12">
        <v>0.15993857415400001</v>
      </c>
      <c r="AU148" s="12">
        <v>0.50032009876399997</v>
      </c>
      <c r="AW148" s="12">
        <v>0.14979171705899999</v>
      </c>
      <c r="AX148" s="12">
        <v>0.15137418038299999</v>
      </c>
      <c r="AY148" s="12">
        <v>0.14880814969299999</v>
      </c>
      <c r="AZ148" s="12">
        <v>0.120742964083</v>
      </c>
      <c r="BA148" s="12">
        <v>0.14853172577500001</v>
      </c>
      <c r="BB148" s="12">
        <v>0.14657803722099999</v>
      </c>
      <c r="BD148" s="12">
        <v>0.17732611543599999</v>
      </c>
      <c r="BE148" s="12">
        <v>5.54431693697E-2</v>
      </c>
      <c r="BF148" s="12">
        <v>5.1034827760799997E-2</v>
      </c>
      <c r="BH148" s="12">
        <v>0.163986063598</v>
      </c>
      <c r="BI148" s="12">
        <v>7.8367776187200006E-2</v>
      </c>
      <c r="BJ148" s="12">
        <v>4.3913525576599999E-2</v>
      </c>
    </row>
    <row r="149" spans="2:62" ht="32" customHeight="1" x14ac:dyDescent="0.35">
      <c r="B149" s="20" t="s">
        <v>113</v>
      </c>
      <c r="C149" s="12">
        <v>0.28335086802300002</v>
      </c>
      <c r="D149" s="12">
        <v>0.25821894730900002</v>
      </c>
      <c r="E149" s="12">
        <v>0.31136909222600001</v>
      </c>
      <c r="F149" s="12">
        <v>0.26511560129099998</v>
      </c>
      <c r="G149" s="12">
        <v>0.40170192757599998</v>
      </c>
      <c r="I149" s="12">
        <v>0.184513392177</v>
      </c>
      <c r="J149" s="12">
        <v>0.239219633249</v>
      </c>
      <c r="K149" s="12">
        <v>0.32650847313800002</v>
      </c>
      <c r="L149" s="12">
        <v>0.28328463789800001</v>
      </c>
      <c r="M149" s="12">
        <v>0.33348014151900002</v>
      </c>
      <c r="N149" s="12">
        <v>0.183372089692</v>
      </c>
      <c r="P149" s="12">
        <v>0.20958047567099999</v>
      </c>
      <c r="Q149" s="12">
        <v>0.296362225762</v>
      </c>
      <c r="R149" s="12">
        <v>0.28277185530900001</v>
      </c>
      <c r="S149" s="12">
        <v>0.34921162540599998</v>
      </c>
      <c r="T149" s="12">
        <v>0</v>
      </c>
      <c r="V149" s="12">
        <v>0.26123739863599998</v>
      </c>
      <c r="W149" s="12">
        <v>0.227001991243</v>
      </c>
      <c r="X149" s="12">
        <v>0.29568472355600001</v>
      </c>
      <c r="Y149" s="12">
        <v>0.23926388972500001</v>
      </c>
      <c r="Z149" s="12">
        <v>0.28937344783399999</v>
      </c>
      <c r="AA149" s="12">
        <v>0.45714278900900002</v>
      </c>
      <c r="AB149" s="12">
        <v>0.42975177187899999</v>
      </c>
      <c r="AC149" s="12">
        <v>0.110156399269</v>
      </c>
      <c r="AE149" s="12">
        <v>0.19770559526699999</v>
      </c>
      <c r="AF149" s="12">
        <v>0.216404751619</v>
      </c>
      <c r="AG149" s="12">
        <v>0.28487463637900001</v>
      </c>
      <c r="AH149" s="12">
        <v>0.29685691285900001</v>
      </c>
      <c r="AI149" s="12">
        <v>0.29591879287799999</v>
      </c>
      <c r="AJ149" s="12">
        <v>0.193629519104</v>
      </c>
      <c r="AK149" s="12">
        <v>0.47203028279800002</v>
      </c>
      <c r="AL149" s="12">
        <v>0.40756491776699999</v>
      </c>
      <c r="AM149" s="12">
        <v>0.20030935278000001</v>
      </c>
      <c r="AN149" s="12">
        <v>0.28635487172399998</v>
      </c>
      <c r="AO149" s="12">
        <v>0.20496008803099999</v>
      </c>
      <c r="AP149" s="12">
        <v>0.26855675489800002</v>
      </c>
      <c r="AR149" s="12">
        <v>0.26614946601299999</v>
      </c>
      <c r="AS149" s="12">
        <v>0.34940584857000001</v>
      </c>
      <c r="AT149" s="12">
        <v>0.37551640523300001</v>
      </c>
      <c r="AU149" s="12">
        <v>0</v>
      </c>
      <c r="AW149" s="12">
        <v>0.293714772244</v>
      </c>
      <c r="AX149" s="12">
        <v>0.27718494967700003</v>
      </c>
      <c r="AY149" s="12">
        <v>0.283942963725</v>
      </c>
      <c r="AZ149" s="12">
        <v>0.28587259205900001</v>
      </c>
      <c r="BA149" s="12">
        <v>0.291463368123</v>
      </c>
      <c r="BB149" s="12">
        <v>0.30040987002699998</v>
      </c>
      <c r="BD149" s="12">
        <v>0.333622534074</v>
      </c>
      <c r="BE149" s="12">
        <v>0.202564816067</v>
      </c>
      <c r="BF149" s="12">
        <v>0.113498645168</v>
      </c>
      <c r="BH149" s="12">
        <v>0.307038238327</v>
      </c>
      <c r="BI149" s="12">
        <v>0.25908715011</v>
      </c>
      <c r="BJ149" s="12">
        <v>0.159754891875</v>
      </c>
    </row>
    <row r="150" spans="2:62" ht="32" customHeight="1" x14ac:dyDescent="0.35">
      <c r="B150" s="20" t="s">
        <v>114</v>
      </c>
      <c r="C150" s="12">
        <v>0.47251156172499997</v>
      </c>
      <c r="D150" s="12">
        <v>0.57395491552400002</v>
      </c>
      <c r="E150" s="12">
        <v>0.36327422886999999</v>
      </c>
      <c r="F150" s="12">
        <v>0.51345095627199999</v>
      </c>
      <c r="G150" s="12">
        <v>0</v>
      </c>
      <c r="I150" s="12">
        <v>0.525325903313</v>
      </c>
      <c r="J150" s="12">
        <v>0.44110559162599999</v>
      </c>
      <c r="K150" s="12">
        <v>0.46806163123799999</v>
      </c>
      <c r="L150" s="12">
        <v>0.48816206783100002</v>
      </c>
      <c r="M150" s="12">
        <v>0.43373878481299999</v>
      </c>
      <c r="N150" s="12">
        <v>0.55454154018400004</v>
      </c>
      <c r="P150" s="12">
        <v>0.620632394388</v>
      </c>
      <c r="Q150" s="12">
        <v>0.508346144597</v>
      </c>
      <c r="R150" s="12">
        <v>0.38510179512499998</v>
      </c>
      <c r="S150" s="12">
        <v>0.38350791459099998</v>
      </c>
      <c r="T150" s="12">
        <v>0</v>
      </c>
      <c r="V150" s="12">
        <v>0.51531948953200002</v>
      </c>
      <c r="W150" s="12">
        <v>0.63411981816399998</v>
      </c>
      <c r="X150" s="12">
        <v>0.45097252316699998</v>
      </c>
      <c r="Y150" s="12">
        <v>0.46319422525699999</v>
      </c>
      <c r="Z150" s="12">
        <v>0.41911790908399998</v>
      </c>
      <c r="AA150" s="12">
        <v>0.35197209986400002</v>
      </c>
      <c r="AB150" s="12">
        <v>0.26358895634899998</v>
      </c>
      <c r="AC150" s="12">
        <v>0.46508743655700002</v>
      </c>
      <c r="AE150" s="12">
        <v>0.55096810404700003</v>
      </c>
      <c r="AF150" s="12">
        <v>0.503917420645</v>
      </c>
      <c r="AG150" s="12">
        <v>0.51283940337599998</v>
      </c>
      <c r="AH150" s="12">
        <v>0.52654084404000001</v>
      </c>
      <c r="AI150" s="12">
        <v>0.445939872332</v>
      </c>
      <c r="AJ150" s="12">
        <v>0.559978145983</v>
      </c>
      <c r="AK150" s="12">
        <v>0.34314780432199998</v>
      </c>
      <c r="AL150" s="12">
        <v>0.387638072281</v>
      </c>
      <c r="AM150" s="12">
        <v>0.50248918987199997</v>
      </c>
      <c r="AN150" s="12">
        <v>0.42823773288599998</v>
      </c>
      <c r="AO150" s="12">
        <v>0.60307762750600002</v>
      </c>
      <c r="AP150" s="12">
        <v>0.38402127806800002</v>
      </c>
      <c r="AR150" s="12">
        <v>0.512755002322</v>
      </c>
      <c r="AS150" s="12">
        <v>0.357632752025</v>
      </c>
      <c r="AT150" s="12">
        <v>0.19783965982000001</v>
      </c>
      <c r="AU150" s="12">
        <v>0</v>
      </c>
      <c r="AW150" s="12">
        <v>0.44919800202999999</v>
      </c>
      <c r="AX150" s="12">
        <v>0.44954810152800001</v>
      </c>
      <c r="AY150" s="12">
        <v>0.45778081866199999</v>
      </c>
      <c r="AZ150" s="12">
        <v>0.49008021408000002</v>
      </c>
      <c r="BA150" s="12">
        <v>0.453274046225</v>
      </c>
      <c r="BB150" s="12">
        <v>0.44596596076900002</v>
      </c>
      <c r="BD150" s="12">
        <v>0.39025260594200001</v>
      </c>
      <c r="BE150" s="12">
        <v>0.61721541304500005</v>
      </c>
      <c r="BF150" s="12">
        <v>0.64581323235800003</v>
      </c>
      <c r="BH150" s="12">
        <v>0.43571091989900002</v>
      </c>
      <c r="BI150" s="12">
        <v>0.53920496062599998</v>
      </c>
      <c r="BJ150" s="12">
        <v>0.58126336534099998</v>
      </c>
    </row>
    <row r="151" spans="2:62" ht="32" customHeight="1" x14ac:dyDescent="0.35">
      <c r="B151" s="20" t="s">
        <v>115</v>
      </c>
      <c r="C151" s="12">
        <v>7.5939834024799993E-2</v>
      </c>
      <c r="D151" s="12">
        <v>5.1638368758E-2</v>
      </c>
      <c r="E151" s="12">
        <v>0.105511726333</v>
      </c>
      <c r="F151" s="12">
        <v>6.9325378245399999E-2</v>
      </c>
      <c r="G151" s="12">
        <v>0</v>
      </c>
      <c r="I151" s="12">
        <v>0.16066455885600001</v>
      </c>
      <c r="J151" s="12">
        <v>0.14210823999399999</v>
      </c>
      <c r="K151" s="12">
        <v>4.77262289085E-2</v>
      </c>
      <c r="L151" s="12">
        <v>7.2972016602099996E-2</v>
      </c>
      <c r="M151" s="12">
        <v>9.0082432932100005E-3</v>
      </c>
      <c r="N151" s="12">
        <v>0.104593641778</v>
      </c>
      <c r="P151" s="12">
        <v>5.9168442501300003E-2</v>
      </c>
      <c r="Q151" s="12">
        <v>5.1631750291799998E-2</v>
      </c>
      <c r="R151" s="12">
        <v>8.1024487432799996E-2</v>
      </c>
      <c r="S151" s="12">
        <v>0.104898956775</v>
      </c>
      <c r="T151" s="12">
        <v>0.51673118137999996</v>
      </c>
      <c r="V151" s="12">
        <v>8.5693821137299994E-2</v>
      </c>
      <c r="W151" s="12">
        <v>5.0875025556099997E-2</v>
      </c>
      <c r="X151" s="12">
        <v>7.3052898938500005E-2</v>
      </c>
      <c r="Y151" s="12">
        <v>9.5295872994899999E-2</v>
      </c>
      <c r="Z151" s="12">
        <v>6.0819877154499997E-2</v>
      </c>
      <c r="AA151" s="12">
        <v>2.3414152056799999E-2</v>
      </c>
      <c r="AB151" s="12">
        <v>8.5511536096600005E-2</v>
      </c>
      <c r="AC151" s="12">
        <v>0.21223799298599999</v>
      </c>
      <c r="AE151" s="12">
        <v>0.104448215858</v>
      </c>
      <c r="AF151" s="12">
        <v>5.7524760744200001E-2</v>
      </c>
      <c r="AG151" s="12">
        <v>5.6015583490300003E-2</v>
      </c>
      <c r="AH151" s="12">
        <v>7.4954226739299995E-2</v>
      </c>
      <c r="AI151" s="12">
        <v>0.14148896254599999</v>
      </c>
      <c r="AJ151" s="12">
        <v>9.5291563121799996E-2</v>
      </c>
      <c r="AK151" s="12">
        <v>7.6592189312299996E-2</v>
      </c>
      <c r="AL151" s="12">
        <v>5.1290405114900003E-2</v>
      </c>
      <c r="AM151" s="12">
        <v>6.4148048935400007E-2</v>
      </c>
      <c r="AN151" s="12">
        <v>9.2460704645900005E-2</v>
      </c>
      <c r="AO151" s="12">
        <v>0</v>
      </c>
      <c r="AP151" s="12">
        <v>0</v>
      </c>
      <c r="AR151" s="12">
        <v>6.7027251916700004E-2</v>
      </c>
      <c r="AS151" s="12">
        <v>0.13720683465899999</v>
      </c>
      <c r="AT151" s="12">
        <v>0</v>
      </c>
      <c r="AU151" s="12">
        <v>0</v>
      </c>
      <c r="AW151" s="12">
        <v>6.9648015349100006E-2</v>
      </c>
      <c r="AX151" s="12">
        <v>8.1483922665900002E-2</v>
      </c>
      <c r="AY151" s="12">
        <v>6.8412906701100007E-2</v>
      </c>
      <c r="AZ151" s="12">
        <v>7.0423598194900003E-2</v>
      </c>
      <c r="BA151" s="12">
        <v>7.7138525892900003E-2</v>
      </c>
      <c r="BB151" s="12">
        <v>7.3681670579499994E-2</v>
      </c>
      <c r="BD151" s="12">
        <v>6.20554649232E-2</v>
      </c>
      <c r="BE151" s="12">
        <v>0.107194716323</v>
      </c>
      <c r="BF151" s="12">
        <v>4.80857905662E-2</v>
      </c>
      <c r="BH151" s="12">
        <v>5.9205953338000002E-2</v>
      </c>
      <c r="BI151" s="12">
        <v>0.108713393063</v>
      </c>
      <c r="BJ151" s="12">
        <v>0.118364713481</v>
      </c>
    </row>
    <row r="152" spans="2:62" ht="32" customHeight="1" x14ac:dyDescent="0.35">
      <c r="B152" s="20" t="s">
        <v>116</v>
      </c>
      <c r="C152" s="12">
        <v>1.6985749196600002E-2</v>
      </c>
      <c r="D152" s="12">
        <v>4.6563196538800004E-3</v>
      </c>
      <c r="E152" s="12">
        <v>2.8842985930800001E-2</v>
      </c>
      <c r="F152" s="12">
        <v>3.6017187577499998E-2</v>
      </c>
      <c r="G152" s="12">
        <v>0</v>
      </c>
      <c r="I152" s="12">
        <v>1.36258762658E-2</v>
      </c>
      <c r="J152" s="12">
        <v>2.8148360278400002E-2</v>
      </c>
      <c r="K152" s="12">
        <v>1.9261016144500001E-2</v>
      </c>
      <c r="L152" s="12">
        <v>1.67936402883E-2</v>
      </c>
      <c r="M152" s="12">
        <v>9.9726682946200008E-3</v>
      </c>
      <c r="N152" s="12">
        <v>0</v>
      </c>
      <c r="P152" s="12">
        <v>9.2669813136700002E-3</v>
      </c>
      <c r="Q152" s="12">
        <v>2.8690084427499998E-2</v>
      </c>
      <c r="R152" s="12">
        <v>1.48018326576E-2</v>
      </c>
      <c r="S152" s="12">
        <v>1.54552167381E-2</v>
      </c>
      <c r="T152" s="12">
        <v>0</v>
      </c>
      <c r="V152" s="12">
        <v>4.1545809889400001E-2</v>
      </c>
      <c r="W152" s="12">
        <v>3.5861743703999999E-2</v>
      </c>
      <c r="X152" s="12">
        <v>0</v>
      </c>
      <c r="Y152" s="12">
        <v>0</v>
      </c>
      <c r="Z152" s="12">
        <v>1.6062316158900001E-2</v>
      </c>
      <c r="AA152" s="12">
        <v>0</v>
      </c>
      <c r="AB152" s="12">
        <v>2.1747184703400001E-2</v>
      </c>
      <c r="AC152" s="12">
        <v>0</v>
      </c>
      <c r="AE152" s="12">
        <v>0</v>
      </c>
      <c r="AF152" s="12">
        <v>1.4267383606499999E-2</v>
      </c>
      <c r="AG152" s="12">
        <v>3.4324618454100002E-2</v>
      </c>
      <c r="AH152" s="12">
        <v>0</v>
      </c>
      <c r="AI152" s="12">
        <v>1.54631822677E-2</v>
      </c>
      <c r="AJ152" s="12">
        <v>0</v>
      </c>
      <c r="AK152" s="12">
        <v>0</v>
      </c>
      <c r="AL152" s="12">
        <v>3.4645799321200002E-2</v>
      </c>
      <c r="AM152" s="12">
        <v>4.4457589031E-2</v>
      </c>
      <c r="AN152" s="12">
        <v>0</v>
      </c>
      <c r="AO152" s="12">
        <v>9.7877513142899997E-2</v>
      </c>
      <c r="AP152" s="12">
        <v>0</v>
      </c>
      <c r="AR152" s="12">
        <v>1.24902312748E-2</v>
      </c>
      <c r="AS152" s="12">
        <v>1.13519684204E-2</v>
      </c>
      <c r="AT152" s="12">
        <v>0.134248177159</v>
      </c>
      <c r="AU152" s="12">
        <v>0</v>
      </c>
      <c r="AW152" s="12">
        <v>1.57924087181E-2</v>
      </c>
      <c r="AX152" s="12">
        <v>2.2043439359200001E-2</v>
      </c>
      <c r="AY152" s="12">
        <v>2.1729938520500001E-2</v>
      </c>
      <c r="AZ152" s="12">
        <v>1.60615963702E-2</v>
      </c>
      <c r="BA152" s="12">
        <v>1.6586131887200001E-2</v>
      </c>
      <c r="BB152" s="12">
        <v>1.7281146892700001E-2</v>
      </c>
      <c r="BD152" s="12">
        <v>1.76995669674E-2</v>
      </c>
      <c r="BE152" s="12">
        <v>1.7581885195100001E-2</v>
      </c>
      <c r="BF152" s="12">
        <v>0</v>
      </c>
      <c r="BH152" s="12">
        <v>1.94995734777E-2</v>
      </c>
      <c r="BI152" s="12">
        <v>7.6715183486E-3</v>
      </c>
      <c r="BJ152" s="12">
        <v>2.3221018051700001E-2</v>
      </c>
    </row>
    <row r="153" spans="2:62" ht="32" customHeight="1" x14ac:dyDescent="0.35">
      <c r="B153" s="20" t="s">
        <v>42</v>
      </c>
      <c r="C153" s="12">
        <v>1.7642027336499999E-2</v>
      </c>
      <c r="D153" s="12">
        <v>8.0613985078599997E-3</v>
      </c>
      <c r="E153" s="12">
        <v>2.2979726190200001E-2</v>
      </c>
      <c r="F153" s="12">
        <v>0</v>
      </c>
      <c r="G153" s="12">
        <v>0.39404857826299999</v>
      </c>
      <c r="I153" s="12">
        <v>2.77190927742E-2</v>
      </c>
      <c r="J153" s="12">
        <v>0</v>
      </c>
      <c r="K153" s="12">
        <v>0</v>
      </c>
      <c r="L153" s="12">
        <v>3.24047696781E-2</v>
      </c>
      <c r="M153" s="12">
        <v>3.4767706505299999E-2</v>
      </c>
      <c r="N153" s="12">
        <v>0</v>
      </c>
      <c r="P153" s="12">
        <v>3.3844560008199999E-2</v>
      </c>
      <c r="Q153" s="12">
        <v>7.7010956769400004E-3</v>
      </c>
      <c r="R153" s="12">
        <v>1.49333691319E-2</v>
      </c>
      <c r="S153" s="12">
        <v>1.43706780582E-2</v>
      </c>
      <c r="T153" s="12">
        <v>0</v>
      </c>
      <c r="V153" s="12">
        <v>3.1353728834900001E-2</v>
      </c>
      <c r="W153" s="12">
        <v>1.2438524697899999E-2</v>
      </c>
      <c r="X153" s="12">
        <v>0</v>
      </c>
      <c r="Y153" s="12">
        <v>0</v>
      </c>
      <c r="Z153" s="12">
        <v>1.5510319764900001E-2</v>
      </c>
      <c r="AA153" s="12">
        <v>0</v>
      </c>
      <c r="AB153" s="12">
        <v>1.8819862811599999E-2</v>
      </c>
      <c r="AC153" s="12">
        <v>0.13997811781200001</v>
      </c>
      <c r="AE153" s="12">
        <v>0</v>
      </c>
      <c r="AF153" s="12">
        <v>4.7883452897099998E-2</v>
      </c>
      <c r="AG153" s="12">
        <v>0</v>
      </c>
      <c r="AH153" s="12">
        <v>0</v>
      </c>
      <c r="AI153" s="12">
        <v>0</v>
      </c>
      <c r="AJ153" s="12">
        <v>2.1950035261599998E-2</v>
      </c>
      <c r="AK153" s="12">
        <v>2.2179369497100001E-2</v>
      </c>
      <c r="AL153" s="12">
        <v>1.6977560470599999E-2</v>
      </c>
      <c r="AM153" s="12">
        <v>2.7785420605599999E-2</v>
      </c>
      <c r="AN153" s="12">
        <v>4.1535950125100002E-2</v>
      </c>
      <c r="AO153" s="12">
        <v>0</v>
      </c>
      <c r="AP153" s="12">
        <v>0</v>
      </c>
      <c r="AR153" s="12">
        <v>1.33927147946E-2</v>
      </c>
      <c r="AS153" s="12">
        <v>0</v>
      </c>
      <c r="AT153" s="12">
        <v>0.13245718363299999</v>
      </c>
      <c r="AU153" s="12">
        <v>0.49967990123599998</v>
      </c>
      <c r="AW153" s="12">
        <v>2.1855084599499999E-2</v>
      </c>
      <c r="AX153" s="12">
        <v>1.8365406387199999E-2</v>
      </c>
      <c r="AY153" s="12">
        <v>1.93252226987E-2</v>
      </c>
      <c r="AZ153" s="12">
        <v>1.68190352125E-2</v>
      </c>
      <c r="BA153" s="12">
        <v>1.3006202097700001E-2</v>
      </c>
      <c r="BB153" s="12">
        <v>1.6083314510400001E-2</v>
      </c>
      <c r="BD153" s="12">
        <v>1.9043712656100002E-2</v>
      </c>
      <c r="BE153" s="12">
        <v>0</v>
      </c>
      <c r="BF153" s="12">
        <v>0.14156750414700001</v>
      </c>
      <c r="BH153" s="12">
        <v>1.4559251361400001E-2</v>
      </c>
      <c r="BI153" s="12">
        <v>6.9552016650399999E-3</v>
      </c>
      <c r="BJ153" s="12">
        <v>7.3482485674099998E-2</v>
      </c>
    </row>
    <row r="155" spans="2:62" x14ac:dyDescent="0.35">
      <c r="B155" s="25" t="s">
        <v>118</v>
      </c>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row>
    <row r="156" spans="2:62" x14ac:dyDescent="0.35">
      <c r="B156" s="17" t="s">
        <v>15</v>
      </c>
    </row>
    <row r="157" spans="2:62" x14ac:dyDescent="0.35">
      <c r="B157" s="18" t="s">
        <v>74</v>
      </c>
      <c r="C157" s="15">
        <v>500</v>
      </c>
      <c r="D157" s="15">
        <v>252</v>
      </c>
      <c r="E157" s="15">
        <v>220</v>
      </c>
      <c r="F157" s="15">
        <v>24</v>
      </c>
      <c r="G157" s="15">
        <v>4</v>
      </c>
      <c r="I157" s="15">
        <v>66</v>
      </c>
      <c r="J157" s="15">
        <v>69</v>
      </c>
      <c r="K157" s="15">
        <v>149</v>
      </c>
      <c r="L157" s="15">
        <v>116</v>
      </c>
      <c r="M157" s="15">
        <v>89</v>
      </c>
      <c r="N157" s="15">
        <v>11</v>
      </c>
      <c r="P157" s="15">
        <v>98</v>
      </c>
      <c r="Q157" s="15">
        <v>133</v>
      </c>
      <c r="R157" s="15">
        <v>134</v>
      </c>
      <c r="S157" s="15">
        <v>133</v>
      </c>
      <c r="T157" s="15">
        <v>2</v>
      </c>
      <c r="V157" s="15">
        <v>58</v>
      </c>
      <c r="W157" s="15">
        <v>97</v>
      </c>
      <c r="X157" s="15">
        <v>104</v>
      </c>
      <c r="Y157" s="15">
        <v>62</v>
      </c>
      <c r="Z157" s="15">
        <v>65</v>
      </c>
      <c r="AA157" s="15">
        <v>40</v>
      </c>
      <c r="AB157" s="15">
        <v>49</v>
      </c>
      <c r="AC157" s="15">
        <v>25</v>
      </c>
      <c r="AE157" s="15">
        <v>40</v>
      </c>
      <c r="AF157" s="15">
        <v>69</v>
      </c>
      <c r="AG157" s="15">
        <v>35</v>
      </c>
      <c r="AH157" s="15">
        <v>44</v>
      </c>
      <c r="AI157" s="15">
        <v>65</v>
      </c>
      <c r="AJ157" s="15">
        <v>40</v>
      </c>
      <c r="AK157" s="15">
        <v>44</v>
      </c>
      <c r="AL157" s="15">
        <v>56</v>
      </c>
      <c r="AM157" s="15">
        <v>44</v>
      </c>
      <c r="AN157" s="15">
        <v>30</v>
      </c>
      <c r="AO157" s="15">
        <v>10</v>
      </c>
      <c r="AP157" s="15">
        <v>23</v>
      </c>
      <c r="AR157" s="15">
        <v>392</v>
      </c>
      <c r="AS157" s="15">
        <v>88</v>
      </c>
      <c r="AT157" s="15">
        <v>18</v>
      </c>
      <c r="AU157" s="15">
        <v>2</v>
      </c>
      <c r="AW157" s="15">
        <v>406</v>
      </c>
      <c r="AX157" s="15">
        <v>389</v>
      </c>
      <c r="AY157" s="15">
        <v>348</v>
      </c>
      <c r="AZ157" s="15">
        <v>411</v>
      </c>
      <c r="BA157" s="15">
        <v>401</v>
      </c>
      <c r="BB157" s="15">
        <v>385</v>
      </c>
      <c r="BD157" s="15">
        <v>328</v>
      </c>
      <c r="BE157" s="15">
        <v>153</v>
      </c>
      <c r="BF157" s="15">
        <v>19</v>
      </c>
      <c r="BH157" s="15">
        <v>341</v>
      </c>
      <c r="BI157" s="15">
        <v>117</v>
      </c>
      <c r="BJ157" s="15">
        <v>42</v>
      </c>
    </row>
    <row r="158" spans="2:62" x14ac:dyDescent="0.35">
      <c r="B158" s="19" t="s">
        <v>75</v>
      </c>
      <c r="C158" s="10">
        <v>500</v>
      </c>
      <c r="D158" s="10">
        <v>248</v>
      </c>
      <c r="E158" s="10">
        <v>221</v>
      </c>
      <c r="F158" s="10">
        <v>27</v>
      </c>
      <c r="G158" s="10">
        <v>4</v>
      </c>
      <c r="I158" s="10">
        <v>68</v>
      </c>
      <c r="J158" s="10">
        <v>68</v>
      </c>
      <c r="K158" s="10">
        <v>145</v>
      </c>
      <c r="L158" s="10">
        <v>115</v>
      </c>
      <c r="M158" s="10">
        <v>92</v>
      </c>
      <c r="N158" s="10">
        <v>11</v>
      </c>
      <c r="P158" s="10">
        <v>125</v>
      </c>
      <c r="Q158" s="10">
        <v>125</v>
      </c>
      <c r="R158" s="10">
        <v>125</v>
      </c>
      <c r="S158" s="10">
        <v>125</v>
      </c>
      <c r="T158" s="10">
        <v>2</v>
      </c>
      <c r="V158" s="10">
        <v>68</v>
      </c>
      <c r="W158" s="10">
        <v>105</v>
      </c>
      <c r="X158" s="10">
        <v>101</v>
      </c>
      <c r="Y158" s="10">
        <v>59</v>
      </c>
      <c r="Z158" s="10">
        <v>60</v>
      </c>
      <c r="AA158" s="10">
        <v>37</v>
      </c>
      <c r="AB158" s="10">
        <v>44</v>
      </c>
      <c r="AC158" s="10">
        <v>26</v>
      </c>
      <c r="AE158" s="10">
        <v>38</v>
      </c>
      <c r="AF158" s="10">
        <v>67</v>
      </c>
      <c r="AG158" s="10">
        <v>34</v>
      </c>
      <c r="AH158" s="10">
        <v>42</v>
      </c>
      <c r="AI158" s="10">
        <v>63</v>
      </c>
      <c r="AJ158" s="10">
        <v>38</v>
      </c>
      <c r="AK158" s="10">
        <v>42</v>
      </c>
      <c r="AL158" s="10">
        <v>55</v>
      </c>
      <c r="AM158" s="10">
        <v>42</v>
      </c>
      <c r="AN158" s="10">
        <v>42</v>
      </c>
      <c r="AO158" s="10">
        <v>17</v>
      </c>
      <c r="AP158" s="10">
        <v>21</v>
      </c>
      <c r="AR158" s="10">
        <v>395</v>
      </c>
      <c r="AS158" s="10">
        <v>84</v>
      </c>
      <c r="AT158" s="10">
        <v>19</v>
      </c>
      <c r="AU158" s="10">
        <v>2</v>
      </c>
      <c r="AW158" s="10">
        <v>404</v>
      </c>
      <c r="AX158" s="10">
        <v>385</v>
      </c>
      <c r="AY158" s="10">
        <v>346</v>
      </c>
      <c r="AZ158" s="10">
        <v>412</v>
      </c>
      <c r="BA158" s="10">
        <v>399</v>
      </c>
      <c r="BB158" s="10">
        <v>382</v>
      </c>
      <c r="BD158" s="10">
        <v>321</v>
      </c>
      <c r="BE158" s="10">
        <v>160</v>
      </c>
      <c r="BF158" s="10">
        <v>19</v>
      </c>
      <c r="BH158" s="10">
        <v>339</v>
      </c>
      <c r="BI158" s="10">
        <v>119</v>
      </c>
      <c r="BJ158" s="10">
        <v>42</v>
      </c>
    </row>
    <row r="159" spans="2:62" ht="32" customHeight="1" x14ac:dyDescent="0.35">
      <c r="B159" s="20" t="s">
        <v>119</v>
      </c>
      <c r="C159" s="12">
        <v>0.32515018347500002</v>
      </c>
      <c r="D159" s="12">
        <v>0.36666394593000001</v>
      </c>
      <c r="E159" s="12">
        <v>0.253053505146</v>
      </c>
      <c r="F159" s="12">
        <v>0.52448192606900002</v>
      </c>
      <c r="G159" s="12">
        <v>0.39404857826299999</v>
      </c>
      <c r="I159" s="12">
        <v>0.42223779884599999</v>
      </c>
      <c r="J159" s="12">
        <v>0.38658053665100001</v>
      </c>
      <c r="K159" s="12">
        <v>0.37200653331400002</v>
      </c>
      <c r="L159" s="12">
        <v>0.25470129485100002</v>
      </c>
      <c r="M159" s="12">
        <v>0.26265187302699999</v>
      </c>
      <c r="N159" s="12">
        <v>0</v>
      </c>
      <c r="P159" s="12">
        <v>0.486529284384</v>
      </c>
      <c r="Q159" s="12">
        <v>0.34130883013000002</v>
      </c>
      <c r="R159" s="12">
        <v>0.27446422077100002</v>
      </c>
      <c r="S159" s="12">
        <v>0.203488289105</v>
      </c>
      <c r="T159" s="12">
        <v>0</v>
      </c>
      <c r="V159" s="12">
        <v>0.41672260080500001</v>
      </c>
      <c r="W159" s="12">
        <v>0.40533376819400002</v>
      </c>
      <c r="X159" s="12">
        <v>0.388598417912</v>
      </c>
      <c r="Y159" s="12">
        <v>0.22768454545200001</v>
      </c>
      <c r="Z159" s="12">
        <v>0.18038984674899999</v>
      </c>
      <c r="AA159" s="12">
        <v>0.18292260439999999</v>
      </c>
      <c r="AB159" s="12">
        <v>0.22749597237800001</v>
      </c>
      <c r="AC159" s="12">
        <v>0.44152701707600001</v>
      </c>
      <c r="AE159" s="12">
        <v>0.281438657072</v>
      </c>
      <c r="AF159" s="12">
        <v>0.359798649543</v>
      </c>
      <c r="AG159" s="12">
        <v>0.24560806842300001</v>
      </c>
      <c r="AH159" s="12">
        <v>0.30854718939300002</v>
      </c>
      <c r="AI159" s="12">
        <v>0.43178806657500002</v>
      </c>
      <c r="AJ159" s="12">
        <v>0.38099328572300001</v>
      </c>
      <c r="AK159" s="12">
        <v>0.150401546484</v>
      </c>
      <c r="AL159" s="12">
        <v>0.42924846395400001</v>
      </c>
      <c r="AM159" s="12">
        <v>0.32353696577300001</v>
      </c>
      <c r="AN159" s="12">
        <v>0.31255691740199998</v>
      </c>
      <c r="AO159" s="12">
        <v>0.39466014738799998</v>
      </c>
      <c r="AP159" s="12">
        <v>8.4644719876500005E-2</v>
      </c>
      <c r="AR159" s="12">
        <v>0.32813752777100003</v>
      </c>
      <c r="AS159" s="12">
        <v>0.31248474697099998</v>
      </c>
      <c r="AT159" s="12">
        <v>0.351256142858</v>
      </c>
      <c r="AU159" s="12">
        <v>0</v>
      </c>
      <c r="AW159" s="12">
        <v>0.29139954226999998</v>
      </c>
      <c r="AX159" s="12">
        <v>0.304619803518</v>
      </c>
      <c r="AY159" s="12">
        <v>0.30110854194800002</v>
      </c>
      <c r="AZ159" s="12">
        <v>0.34112234258899998</v>
      </c>
      <c r="BA159" s="12">
        <v>0.30131695388000002</v>
      </c>
      <c r="BB159" s="12">
        <v>0.28643896119899998</v>
      </c>
      <c r="BD159" s="12">
        <v>0.22972972504600001</v>
      </c>
      <c r="BE159" s="12">
        <v>0.50816671353999998</v>
      </c>
      <c r="BF159" s="12">
        <v>0.39943840942999997</v>
      </c>
      <c r="BH159" s="12">
        <v>0.28596075819599998</v>
      </c>
      <c r="BI159" s="12">
        <v>0.388378158784</v>
      </c>
      <c r="BJ159" s="12">
        <v>0.46334358684900001</v>
      </c>
    </row>
    <row r="160" spans="2:62" ht="32" customHeight="1" x14ac:dyDescent="0.35">
      <c r="B160" s="20" t="s">
        <v>120</v>
      </c>
      <c r="C160" s="12">
        <v>0.20931154581799999</v>
      </c>
      <c r="D160" s="12">
        <v>0.20379820943400001</v>
      </c>
      <c r="E160" s="12">
        <v>0.21950280839200001</v>
      </c>
      <c r="F160" s="12">
        <v>0.21084069452900001</v>
      </c>
      <c r="G160" s="12">
        <v>0</v>
      </c>
      <c r="I160" s="12">
        <v>0.115532213716</v>
      </c>
      <c r="J160" s="12">
        <v>0.20590507265399999</v>
      </c>
      <c r="K160" s="12">
        <v>0.221967012598</v>
      </c>
      <c r="L160" s="12">
        <v>0.18929875392000001</v>
      </c>
      <c r="M160" s="12">
        <v>0.26964834399799997</v>
      </c>
      <c r="N160" s="12">
        <v>0.34477074903900001</v>
      </c>
      <c r="P160" s="12">
        <v>0.13930252308999999</v>
      </c>
      <c r="Q160" s="12">
        <v>0.122191593704</v>
      </c>
      <c r="R160" s="12">
        <v>0.244837509861</v>
      </c>
      <c r="S160" s="12">
        <v>0.32654178263700001</v>
      </c>
      <c r="T160" s="12">
        <v>0.48326881861999998</v>
      </c>
      <c r="V160" s="12">
        <v>0.23129467634600001</v>
      </c>
      <c r="W160" s="12">
        <v>9.30710881618E-2</v>
      </c>
      <c r="X160" s="12">
        <v>0.135952609891</v>
      </c>
      <c r="Y160" s="12">
        <v>0.227051879337</v>
      </c>
      <c r="Z160" s="12">
        <v>0.32980667926599999</v>
      </c>
      <c r="AA160" s="12">
        <v>0.39081603500599998</v>
      </c>
      <c r="AB160" s="12">
        <v>0.35977368390499997</v>
      </c>
      <c r="AC160" s="12">
        <v>7.2540053375899999E-2</v>
      </c>
      <c r="AE160" s="12">
        <v>0.171756555172</v>
      </c>
      <c r="AF160" s="12">
        <v>0.13932265743300001</v>
      </c>
      <c r="AG160" s="12">
        <v>0.19426420388000001</v>
      </c>
      <c r="AH160" s="12">
        <v>0.18697106676200001</v>
      </c>
      <c r="AI160" s="12">
        <v>0.13091716136100001</v>
      </c>
      <c r="AJ160" s="12">
        <v>0.27241760636000001</v>
      </c>
      <c r="AK160" s="12">
        <v>0.246553096808</v>
      </c>
      <c r="AL160" s="12">
        <v>0.20175298665700001</v>
      </c>
      <c r="AM160" s="12">
        <v>0.223413502845</v>
      </c>
      <c r="AN160" s="12">
        <v>0.31372904978900001</v>
      </c>
      <c r="AO160" s="12">
        <v>9.4084771320799995E-2</v>
      </c>
      <c r="AP160" s="12">
        <v>0.49153557023400002</v>
      </c>
      <c r="AR160" s="12">
        <v>0.217571489162</v>
      </c>
      <c r="AS160" s="12">
        <v>0.172186134376</v>
      </c>
      <c r="AT160" s="12">
        <v>0.17308766869799999</v>
      </c>
      <c r="AU160" s="12">
        <v>0.50032009876399997</v>
      </c>
      <c r="AW160" s="12">
        <v>0.22770182658900001</v>
      </c>
      <c r="AX160" s="12">
        <v>0.22144063508199999</v>
      </c>
      <c r="AY160" s="12">
        <v>0.222257167517</v>
      </c>
      <c r="AZ160" s="12">
        <v>0.19930312161700001</v>
      </c>
      <c r="BA160" s="12">
        <v>0.226666308102</v>
      </c>
      <c r="BB160" s="12">
        <v>0.234482257961</v>
      </c>
      <c r="BD160" s="12">
        <v>0.25707083857500002</v>
      </c>
      <c r="BE160" s="12">
        <v>0.118572218841</v>
      </c>
      <c r="BF160" s="12">
        <v>0.16491393313300001</v>
      </c>
      <c r="BH160" s="12">
        <v>0.24533308882900001</v>
      </c>
      <c r="BI160" s="12">
        <v>0.15731274212400001</v>
      </c>
      <c r="BJ160" s="12">
        <v>6.4720658910199999E-2</v>
      </c>
    </row>
    <row r="161" spans="2:62" ht="32" customHeight="1" x14ac:dyDescent="0.35">
      <c r="B161" s="20" t="s">
        <v>121</v>
      </c>
      <c r="C161" s="12">
        <v>0.35791826456800002</v>
      </c>
      <c r="D161" s="12">
        <v>0.361139893243</v>
      </c>
      <c r="E161" s="12">
        <v>0.37925180166700001</v>
      </c>
      <c r="F161" s="12">
        <v>0.14454419552200001</v>
      </c>
      <c r="G161" s="12">
        <v>0.40409632394400002</v>
      </c>
      <c r="I161" s="12">
        <v>0.25951370743199997</v>
      </c>
      <c r="J161" s="12">
        <v>0.29160279285099999</v>
      </c>
      <c r="K161" s="12">
        <v>0.35905620113999998</v>
      </c>
      <c r="L161" s="12">
        <v>0.461257381636</v>
      </c>
      <c r="M161" s="12">
        <v>0.35070756564099997</v>
      </c>
      <c r="N161" s="12">
        <v>0.33706613841499999</v>
      </c>
      <c r="P161" s="12">
        <v>0.24568699548100001</v>
      </c>
      <c r="Q161" s="12">
        <v>0.462180347002</v>
      </c>
      <c r="R161" s="12">
        <v>0.39079211959299998</v>
      </c>
      <c r="S161" s="12">
        <v>0.33047870103499999</v>
      </c>
      <c r="T161" s="12">
        <v>0.51673118137999996</v>
      </c>
      <c r="V161" s="12">
        <v>0.251536970084</v>
      </c>
      <c r="W161" s="12">
        <v>0.36712456643800001</v>
      </c>
      <c r="X161" s="12">
        <v>0.399070300323</v>
      </c>
      <c r="Y161" s="12">
        <v>0.47028491163399999</v>
      </c>
      <c r="Z161" s="12">
        <v>0.33646802112099999</v>
      </c>
      <c r="AA161" s="12">
        <v>0.40051281604799999</v>
      </c>
      <c r="AB161" s="12">
        <v>0.37394352006999998</v>
      </c>
      <c r="AC161" s="12">
        <v>0.14350537827500001</v>
      </c>
      <c r="AE161" s="12">
        <v>0.471185007135</v>
      </c>
      <c r="AF161" s="12">
        <v>0.35029634961200001</v>
      </c>
      <c r="AG161" s="12">
        <v>0.415178278608</v>
      </c>
      <c r="AH161" s="12">
        <v>0.41996603275900002</v>
      </c>
      <c r="AI161" s="12">
        <v>0.36060872709199998</v>
      </c>
      <c r="AJ161" s="12">
        <v>0.25175630936499999</v>
      </c>
      <c r="AK161" s="12">
        <v>0.50732251292899999</v>
      </c>
      <c r="AL161" s="12">
        <v>0.28375930287099999</v>
      </c>
      <c r="AM161" s="12">
        <v>0.35426932141200002</v>
      </c>
      <c r="AN161" s="12">
        <v>0.238754447412</v>
      </c>
      <c r="AO161" s="12">
        <v>0.30283760117399999</v>
      </c>
      <c r="AP161" s="12">
        <v>0.32943168462299999</v>
      </c>
      <c r="AR161" s="12">
        <v>0.35226853514299999</v>
      </c>
      <c r="AS161" s="12">
        <v>0.41374006918</v>
      </c>
      <c r="AT161" s="12">
        <v>0.267070118445</v>
      </c>
      <c r="AU161" s="12">
        <v>0</v>
      </c>
      <c r="AW161" s="12">
        <v>0.37612385399800002</v>
      </c>
      <c r="AX161" s="12">
        <v>0.373401866099</v>
      </c>
      <c r="AY161" s="12">
        <v>0.38735214339399998</v>
      </c>
      <c r="AZ161" s="12">
        <v>0.36012648500299999</v>
      </c>
      <c r="BA161" s="12">
        <v>0.38160100224799998</v>
      </c>
      <c r="BB161" s="12">
        <v>0.37671412948299998</v>
      </c>
      <c r="BD161" s="12">
        <v>0.40988160968499998</v>
      </c>
      <c r="BE161" s="12">
        <v>0.26748858481900001</v>
      </c>
      <c r="BF161" s="12">
        <v>0.24024653983800001</v>
      </c>
      <c r="BH161" s="12">
        <v>0.37198081895700003</v>
      </c>
      <c r="BI161" s="12">
        <v>0.35043828678700001</v>
      </c>
      <c r="BJ161" s="12">
        <v>0.26465809685899999</v>
      </c>
    </row>
    <row r="162" spans="2:62" ht="32" customHeight="1" x14ac:dyDescent="0.35">
      <c r="B162" s="20" t="s">
        <v>122</v>
      </c>
      <c r="C162" s="12">
        <v>1.76531249965E-2</v>
      </c>
      <c r="D162" s="12">
        <v>1.01135908009E-2</v>
      </c>
      <c r="E162" s="12">
        <v>2.27134723708E-2</v>
      </c>
      <c r="F162" s="12">
        <v>4.8557737274700002E-2</v>
      </c>
      <c r="G162" s="12">
        <v>0</v>
      </c>
      <c r="I162" s="12">
        <v>1.39995188018E-2</v>
      </c>
      <c r="J162" s="12">
        <v>4.7048736600699997E-2</v>
      </c>
      <c r="K162" s="12">
        <v>0</v>
      </c>
      <c r="L162" s="12">
        <v>2.6137640801599998E-2</v>
      </c>
      <c r="M162" s="12">
        <v>1.8079752218200001E-2</v>
      </c>
      <c r="N162" s="12">
        <v>0</v>
      </c>
      <c r="P162" s="12">
        <v>3.4231871464899997E-2</v>
      </c>
      <c r="Q162" s="12">
        <v>7.6498955409899996E-3</v>
      </c>
      <c r="R162" s="12">
        <v>1.37969836653E-2</v>
      </c>
      <c r="S162" s="12">
        <v>1.52155199787E-2</v>
      </c>
      <c r="T162" s="12">
        <v>0</v>
      </c>
      <c r="V162" s="12">
        <v>1.91858032883E-2</v>
      </c>
      <c r="W162" s="12">
        <v>4.6520160081800002E-2</v>
      </c>
      <c r="X162" s="12">
        <v>0</v>
      </c>
      <c r="Y162" s="12">
        <v>0</v>
      </c>
      <c r="Z162" s="12">
        <v>2.8589932156199999E-2</v>
      </c>
      <c r="AA162" s="12">
        <v>0</v>
      </c>
      <c r="AB162" s="12">
        <v>0</v>
      </c>
      <c r="AC162" s="12">
        <v>3.6292643350700003E-2</v>
      </c>
      <c r="AE162" s="12">
        <v>0</v>
      </c>
      <c r="AF162" s="12">
        <v>3.8707513143300003E-2</v>
      </c>
      <c r="AG162" s="12">
        <v>2.8012769812600001E-2</v>
      </c>
      <c r="AH162" s="12">
        <v>0</v>
      </c>
      <c r="AI162" s="12">
        <v>1.34265369323E-2</v>
      </c>
      <c r="AJ162" s="12">
        <v>0</v>
      </c>
      <c r="AK162" s="12">
        <v>0</v>
      </c>
      <c r="AL162" s="12">
        <v>0</v>
      </c>
      <c r="AM162" s="12">
        <v>4.5344030025000003E-2</v>
      </c>
      <c r="AN162" s="12">
        <v>3.9503032190899998E-2</v>
      </c>
      <c r="AO162" s="12">
        <v>0</v>
      </c>
      <c r="AP162" s="12">
        <v>4.1486165503400001E-2</v>
      </c>
      <c r="AR162" s="12">
        <v>1.7562343415000001E-2</v>
      </c>
      <c r="AS162" s="12">
        <v>2.2574847694400001E-2</v>
      </c>
      <c r="AT162" s="12">
        <v>0</v>
      </c>
      <c r="AU162" s="12">
        <v>0</v>
      </c>
      <c r="AW162" s="12">
        <v>1.8645223933299999E-2</v>
      </c>
      <c r="AX162" s="12">
        <v>1.4798301854999999E-2</v>
      </c>
      <c r="AY162" s="12">
        <v>1.6255815784899999E-2</v>
      </c>
      <c r="AZ162" s="12">
        <v>1.2181673658799999E-2</v>
      </c>
      <c r="BA162" s="12">
        <v>1.5854405056100002E-2</v>
      </c>
      <c r="BB162" s="12">
        <v>1.4002053610899999E-2</v>
      </c>
      <c r="BD162" s="12">
        <v>1.53307064462E-2</v>
      </c>
      <c r="BE162" s="12">
        <v>2.4435334532800002E-2</v>
      </c>
      <c r="BF162" s="12">
        <v>0</v>
      </c>
      <c r="BH162" s="12">
        <v>1.02440600988E-2</v>
      </c>
      <c r="BI162" s="12">
        <v>3.69629797234E-2</v>
      </c>
      <c r="BJ162" s="12">
        <v>2.2656388471299999E-2</v>
      </c>
    </row>
    <row r="163" spans="2:62" ht="32" customHeight="1" x14ac:dyDescent="0.35">
      <c r="B163" s="20" t="s">
        <v>123</v>
      </c>
      <c r="C163" s="12">
        <v>6.8583675266300007E-2</v>
      </c>
      <c r="D163" s="12">
        <v>2.8000057424499999E-2</v>
      </c>
      <c r="E163" s="12">
        <v>0.1110543246</v>
      </c>
      <c r="F163" s="12">
        <v>7.1575446605300005E-2</v>
      </c>
      <c r="G163" s="12">
        <v>0.20185509779300001</v>
      </c>
      <c r="I163" s="12">
        <v>0.16099766842999999</v>
      </c>
      <c r="J163" s="12">
        <v>6.8862861244200005E-2</v>
      </c>
      <c r="K163" s="12">
        <v>3.2794992839200003E-2</v>
      </c>
      <c r="L163" s="12">
        <v>4.39603703207E-2</v>
      </c>
      <c r="M163" s="12">
        <v>7.2633873367699997E-2</v>
      </c>
      <c r="N163" s="12">
        <v>0.188015221343</v>
      </c>
      <c r="P163" s="12">
        <v>4.9132542385199998E-2</v>
      </c>
      <c r="Q163" s="12">
        <v>5.9670050755800001E-2</v>
      </c>
      <c r="R163" s="12">
        <v>6.8660796497899995E-2</v>
      </c>
      <c r="S163" s="12">
        <v>9.7966011007400003E-2</v>
      </c>
      <c r="T163" s="12">
        <v>0</v>
      </c>
      <c r="V163" s="12">
        <v>1.7615254067499999E-2</v>
      </c>
      <c r="W163" s="12">
        <v>7.5511892427100005E-2</v>
      </c>
      <c r="X163" s="12">
        <v>6.7769975731000007E-2</v>
      </c>
      <c r="Y163" s="12">
        <v>7.49786635773E-2</v>
      </c>
      <c r="Z163" s="12">
        <v>0.124745520708</v>
      </c>
      <c r="AA163" s="12">
        <v>2.57485445463E-2</v>
      </c>
      <c r="AB163" s="12">
        <v>1.9966960835300002E-2</v>
      </c>
      <c r="AC163" s="12">
        <v>0.17613035350100001</v>
      </c>
      <c r="AE163" s="12">
        <v>7.5619780620800006E-2</v>
      </c>
      <c r="AF163" s="12">
        <v>7.8253690090899997E-2</v>
      </c>
      <c r="AG163" s="12">
        <v>0.116936679278</v>
      </c>
      <c r="AH163" s="12">
        <v>8.4515711085100004E-2</v>
      </c>
      <c r="AI163" s="12">
        <v>6.3259508040300005E-2</v>
      </c>
      <c r="AJ163" s="12">
        <v>7.2882763291199998E-2</v>
      </c>
      <c r="AK163" s="12">
        <v>6.7440406000600001E-2</v>
      </c>
      <c r="AL163" s="12">
        <v>5.2307758633400002E-2</v>
      </c>
      <c r="AM163" s="12">
        <v>5.3436179946200001E-2</v>
      </c>
      <c r="AN163" s="12">
        <v>9.5456553205199995E-2</v>
      </c>
      <c r="AO163" s="12">
        <v>0</v>
      </c>
      <c r="AP163" s="12">
        <v>0</v>
      </c>
      <c r="AR163" s="12">
        <v>6.1907391724500001E-2</v>
      </c>
      <c r="AS163" s="12">
        <v>7.90142017787E-2</v>
      </c>
      <c r="AT163" s="12">
        <v>0.16589307039699999</v>
      </c>
      <c r="AU163" s="12">
        <v>0</v>
      </c>
      <c r="AW163" s="12">
        <v>6.6794731170700006E-2</v>
      </c>
      <c r="AX163" s="12">
        <v>6.3222636483600006E-2</v>
      </c>
      <c r="AY163" s="12">
        <v>5.3929974292999998E-2</v>
      </c>
      <c r="AZ163" s="12">
        <v>6.8327446657600002E-2</v>
      </c>
      <c r="BA163" s="12">
        <v>5.9509886254999998E-2</v>
      </c>
      <c r="BB163" s="12">
        <v>6.8208985256699994E-2</v>
      </c>
      <c r="BD163" s="12">
        <v>7.0376647064E-2</v>
      </c>
      <c r="BE163" s="12">
        <v>5.5814509777399997E-2</v>
      </c>
      <c r="BF163" s="12">
        <v>0.14519155207500001</v>
      </c>
      <c r="BH163" s="12">
        <v>6.5532693560700003E-2</v>
      </c>
      <c r="BI163" s="12">
        <v>5.99526309173E-2</v>
      </c>
      <c r="BJ163" s="12">
        <v>0.118261489907</v>
      </c>
    </row>
    <row r="164" spans="2:62" ht="32" customHeight="1" x14ac:dyDescent="0.35">
      <c r="B164" s="20" t="s">
        <v>42</v>
      </c>
      <c r="C164" s="12">
        <v>2.1383205875700001E-2</v>
      </c>
      <c r="D164" s="12">
        <v>3.0284303167900001E-2</v>
      </c>
      <c r="E164" s="12">
        <v>1.44240878247E-2</v>
      </c>
      <c r="F164" s="12">
        <v>0</v>
      </c>
      <c r="G164" s="12">
        <v>0</v>
      </c>
      <c r="I164" s="12">
        <v>2.77190927742E-2</v>
      </c>
      <c r="J164" s="12">
        <v>0</v>
      </c>
      <c r="K164" s="12">
        <v>1.41752601091E-2</v>
      </c>
      <c r="L164" s="12">
        <v>2.46445584711E-2</v>
      </c>
      <c r="M164" s="12">
        <v>2.6278591748099999E-2</v>
      </c>
      <c r="N164" s="12">
        <v>0.13014789120299999</v>
      </c>
      <c r="P164" s="12">
        <v>4.5116783193799997E-2</v>
      </c>
      <c r="Q164" s="12">
        <v>6.9992828680599996E-3</v>
      </c>
      <c r="R164" s="12">
        <v>7.4483696127999998E-3</v>
      </c>
      <c r="S164" s="12">
        <v>2.6309696237E-2</v>
      </c>
      <c r="T164" s="12">
        <v>0</v>
      </c>
      <c r="V164" s="12">
        <v>6.3644695408700006E-2</v>
      </c>
      <c r="W164" s="12">
        <v>1.2438524697899999E-2</v>
      </c>
      <c r="X164" s="12">
        <v>8.6086961435700004E-3</v>
      </c>
      <c r="Y164" s="12">
        <v>0</v>
      </c>
      <c r="Z164" s="12">
        <v>0</v>
      </c>
      <c r="AA164" s="12">
        <v>0</v>
      </c>
      <c r="AB164" s="12">
        <v>1.8819862811599999E-2</v>
      </c>
      <c r="AC164" s="12">
        <v>0.13000455442200001</v>
      </c>
      <c r="AE164" s="12">
        <v>0</v>
      </c>
      <c r="AF164" s="12">
        <v>3.3621140178100001E-2</v>
      </c>
      <c r="AG164" s="12">
        <v>0</v>
      </c>
      <c r="AH164" s="12">
        <v>0</v>
      </c>
      <c r="AI164" s="12">
        <v>0</v>
      </c>
      <c r="AJ164" s="12">
        <v>2.1950035261599998E-2</v>
      </c>
      <c r="AK164" s="12">
        <v>2.8282437778200002E-2</v>
      </c>
      <c r="AL164" s="12">
        <v>3.2931487884299997E-2</v>
      </c>
      <c r="AM164" s="12">
        <v>0</v>
      </c>
      <c r="AN164" s="12">
        <v>0</v>
      </c>
      <c r="AO164" s="12">
        <v>0.20841748011799999</v>
      </c>
      <c r="AP164" s="12">
        <v>5.2901859763799998E-2</v>
      </c>
      <c r="AR164" s="12">
        <v>2.25527127839E-2</v>
      </c>
      <c r="AS164" s="12">
        <v>0</v>
      </c>
      <c r="AT164" s="12">
        <v>4.2692999602299997E-2</v>
      </c>
      <c r="AU164" s="12">
        <v>0.49967990123599998</v>
      </c>
      <c r="AW164" s="12">
        <v>1.9334822040100001E-2</v>
      </c>
      <c r="AX164" s="12">
        <v>2.2516756962699998E-2</v>
      </c>
      <c r="AY164" s="12">
        <v>1.9096357063800001E-2</v>
      </c>
      <c r="AZ164" s="12">
        <v>1.8938930474300002E-2</v>
      </c>
      <c r="BA164" s="12">
        <v>1.50514444589E-2</v>
      </c>
      <c r="BB164" s="12">
        <v>2.0153612489500001E-2</v>
      </c>
      <c r="BD164" s="12">
        <v>1.7610473183800001E-2</v>
      </c>
      <c r="BE164" s="12">
        <v>2.55226384893E-2</v>
      </c>
      <c r="BF164" s="12">
        <v>5.02095655248E-2</v>
      </c>
      <c r="BH164" s="12">
        <v>2.0948580358299999E-2</v>
      </c>
      <c r="BI164" s="12">
        <v>6.9552016650399999E-3</v>
      </c>
      <c r="BJ164" s="12">
        <v>6.63597790035E-2</v>
      </c>
    </row>
    <row r="166" spans="2:62" x14ac:dyDescent="0.35">
      <c r="B166" s="25" t="s">
        <v>124</v>
      </c>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row>
    <row r="167" spans="2:62" x14ac:dyDescent="0.35">
      <c r="B167" s="17" t="s">
        <v>15</v>
      </c>
    </row>
    <row r="168" spans="2:62" x14ac:dyDescent="0.35">
      <c r="B168" s="18" t="s">
        <v>74</v>
      </c>
      <c r="C168" s="15">
        <v>500</v>
      </c>
      <c r="D168" s="15">
        <v>252</v>
      </c>
      <c r="E168" s="15">
        <v>220</v>
      </c>
      <c r="F168" s="15">
        <v>24</v>
      </c>
      <c r="G168" s="15">
        <v>4</v>
      </c>
      <c r="I168" s="15">
        <v>66</v>
      </c>
      <c r="J168" s="15">
        <v>69</v>
      </c>
      <c r="K168" s="15">
        <v>149</v>
      </c>
      <c r="L168" s="15">
        <v>116</v>
      </c>
      <c r="M168" s="15">
        <v>89</v>
      </c>
      <c r="N168" s="15">
        <v>11</v>
      </c>
      <c r="P168" s="15">
        <v>98</v>
      </c>
      <c r="Q168" s="15">
        <v>133</v>
      </c>
      <c r="R168" s="15">
        <v>134</v>
      </c>
      <c r="S168" s="15">
        <v>133</v>
      </c>
      <c r="T168" s="15">
        <v>2</v>
      </c>
      <c r="V168" s="15">
        <v>58</v>
      </c>
      <c r="W168" s="15">
        <v>97</v>
      </c>
      <c r="X168" s="15">
        <v>104</v>
      </c>
      <c r="Y168" s="15">
        <v>62</v>
      </c>
      <c r="Z168" s="15">
        <v>65</v>
      </c>
      <c r="AA168" s="15">
        <v>40</v>
      </c>
      <c r="AB168" s="15">
        <v>49</v>
      </c>
      <c r="AC168" s="15">
        <v>25</v>
      </c>
      <c r="AE168" s="15">
        <v>40</v>
      </c>
      <c r="AF168" s="15">
        <v>69</v>
      </c>
      <c r="AG168" s="15">
        <v>35</v>
      </c>
      <c r="AH168" s="15">
        <v>44</v>
      </c>
      <c r="AI168" s="15">
        <v>65</v>
      </c>
      <c r="AJ168" s="15">
        <v>40</v>
      </c>
      <c r="AK168" s="15">
        <v>44</v>
      </c>
      <c r="AL168" s="15">
        <v>56</v>
      </c>
      <c r="AM168" s="15">
        <v>44</v>
      </c>
      <c r="AN168" s="15">
        <v>30</v>
      </c>
      <c r="AO168" s="15">
        <v>10</v>
      </c>
      <c r="AP168" s="15">
        <v>23</v>
      </c>
      <c r="AR168" s="15">
        <v>392</v>
      </c>
      <c r="AS168" s="15">
        <v>88</v>
      </c>
      <c r="AT168" s="15">
        <v>18</v>
      </c>
      <c r="AU168" s="15">
        <v>2</v>
      </c>
      <c r="AW168" s="15">
        <v>406</v>
      </c>
      <c r="AX168" s="15">
        <v>389</v>
      </c>
      <c r="AY168" s="15">
        <v>348</v>
      </c>
      <c r="AZ168" s="15">
        <v>411</v>
      </c>
      <c r="BA168" s="15">
        <v>401</v>
      </c>
      <c r="BB168" s="15">
        <v>385</v>
      </c>
      <c r="BD168" s="15">
        <v>328</v>
      </c>
      <c r="BE168" s="15">
        <v>153</v>
      </c>
      <c r="BF168" s="15">
        <v>19</v>
      </c>
      <c r="BH168" s="15">
        <v>341</v>
      </c>
      <c r="BI168" s="15">
        <v>117</v>
      </c>
      <c r="BJ168" s="15">
        <v>42</v>
      </c>
    </row>
    <row r="169" spans="2:62" x14ac:dyDescent="0.35">
      <c r="B169" s="19" t="s">
        <v>75</v>
      </c>
      <c r="C169" s="10">
        <v>500</v>
      </c>
      <c r="D169" s="10">
        <v>248</v>
      </c>
      <c r="E169" s="10">
        <v>221</v>
      </c>
      <c r="F169" s="10">
        <v>27</v>
      </c>
      <c r="G169" s="10">
        <v>4</v>
      </c>
      <c r="I169" s="10">
        <v>68</v>
      </c>
      <c r="J169" s="10">
        <v>68</v>
      </c>
      <c r="K169" s="10">
        <v>145</v>
      </c>
      <c r="L169" s="10">
        <v>115</v>
      </c>
      <c r="M169" s="10">
        <v>92</v>
      </c>
      <c r="N169" s="10">
        <v>11</v>
      </c>
      <c r="P169" s="10">
        <v>125</v>
      </c>
      <c r="Q169" s="10">
        <v>125</v>
      </c>
      <c r="R169" s="10">
        <v>125</v>
      </c>
      <c r="S169" s="10">
        <v>125</v>
      </c>
      <c r="T169" s="10">
        <v>2</v>
      </c>
      <c r="V169" s="10">
        <v>68</v>
      </c>
      <c r="W169" s="10">
        <v>105</v>
      </c>
      <c r="X169" s="10">
        <v>101</v>
      </c>
      <c r="Y169" s="10">
        <v>59</v>
      </c>
      <c r="Z169" s="10">
        <v>60</v>
      </c>
      <c r="AA169" s="10">
        <v>37</v>
      </c>
      <c r="AB169" s="10">
        <v>44</v>
      </c>
      <c r="AC169" s="10">
        <v>26</v>
      </c>
      <c r="AE169" s="10">
        <v>38</v>
      </c>
      <c r="AF169" s="10">
        <v>67</v>
      </c>
      <c r="AG169" s="10">
        <v>34</v>
      </c>
      <c r="AH169" s="10">
        <v>42</v>
      </c>
      <c r="AI169" s="10">
        <v>63</v>
      </c>
      <c r="AJ169" s="10">
        <v>38</v>
      </c>
      <c r="AK169" s="10">
        <v>42</v>
      </c>
      <c r="AL169" s="10">
        <v>55</v>
      </c>
      <c r="AM169" s="10">
        <v>42</v>
      </c>
      <c r="AN169" s="10">
        <v>42</v>
      </c>
      <c r="AO169" s="10">
        <v>17</v>
      </c>
      <c r="AP169" s="10">
        <v>21</v>
      </c>
      <c r="AR169" s="10">
        <v>395</v>
      </c>
      <c r="AS169" s="10">
        <v>84</v>
      </c>
      <c r="AT169" s="10">
        <v>19</v>
      </c>
      <c r="AU169" s="10">
        <v>2</v>
      </c>
      <c r="AW169" s="10">
        <v>404</v>
      </c>
      <c r="AX169" s="10">
        <v>385</v>
      </c>
      <c r="AY169" s="10">
        <v>346</v>
      </c>
      <c r="AZ169" s="10">
        <v>412</v>
      </c>
      <c r="BA169" s="10">
        <v>399</v>
      </c>
      <c r="BB169" s="10">
        <v>382</v>
      </c>
      <c r="BD169" s="10">
        <v>321</v>
      </c>
      <c r="BE169" s="10">
        <v>160</v>
      </c>
      <c r="BF169" s="10">
        <v>19</v>
      </c>
      <c r="BH169" s="10">
        <v>339</v>
      </c>
      <c r="BI169" s="10">
        <v>119</v>
      </c>
      <c r="BJ169" s="10">
        <v>42</v>
      </c>
    </row>
    <row r="170" spans="2:62" ht="32" customHeight="1" x14ac:dyDescent="0.35">
      <c r="B170" s="20" t="s">
        <v>119</v>
      </c>
      <c r="C170" s="12">
        <v>0.389028143602</v>
      </c>
      <c r="D170" s="12">
        <v>0.42477330292999999</v>
      </c>
      <c r="E170" s="12">
        <v>0.34183176625099998</v>
      </c>
      <c r="F170" s="12">
        <v>0.51202994294500004</v>
      </c>
      <c r="G170" s="12">
        <v>0</v>
      </c>
      <c r="I170" s="12">
        <v>0.52258068224499998</v>
      </c>
      <c r="J170" s="12">
        <v>0.39646125815599997</v>
      </c>
      <c r="K170" s="12">
        <v>0.43194926761199998</v>
      </c>
      <c r="L170" s="12">
        <v>0.31912522706899998</v>
      </c>
      <c r="M170" s="12">
        <v>0.29355816094699999</v>
      </c>
      <c r="N170" s="12">
        <v>0.47723039099100001</v>
      </c>
      <c r="P170" s="12">
        <v>0.49000685525600002</v>
      </c>
      <c r="Q170" s="12">
        <v>0.42823213644800001</v>
      </c>
      <c r="R170" s="12">
        <v>0.37370116075799997</v>
      </c>
      <c r="S170" s="12">
        <v>0.27038190170300003</v>
      </c>
      <c r="T170" s="12">
        <v>0</v>
      </c>
      <c r="V170" s="12">
        <v>0.45431925004500001</v>
      </c>
      <c r="W170" s="12">
        <v>0.53582273703799999</v>
      </c>
      <c r="X170" s="12">
        <v>0.40395225762600001</v>
      </c>
      <c r="Y170" s="12">
        <v>0.32716122299700001</v>
      </c>
      <c r="Z170" s="12">
        <v>0.20997637705800001</v>
      </c>
      <c r="AA170" s="12">
        <v>0.25720460762300001</v>
      </c>
      <c r="AB170" s="12">
        <v>0.25445228721000002</v>
      </c>
      <c r="AC170" s="12">
        <v>0.54094964000400003</v>
      </c>
      <c r="AE170" s="12">
        <v>0.32241821274600002</v>
      </c>
      <c r="AF170" s="12">
        <v>0.46091764563299997</v>
      </c>
      <c r="AG170" s="12">
        <v>0.36658465727099998</v>
      </c>
      <c r="AH170" s="12">
        <v>0.53601643418599998</v>
      </c>
      <c r="AI170" s="12">
        <v>0.42389229693199998</v>
      </c>
      <c r="AJ170" s="12">
        <v>0.38191081486099998</v>
      </c>
      <c r="AK170" s="12">
        <v>0.18955872145300001</v>
      </c>
      <c r="AL170" s="12">
        <v>0.40124087898100003</v>
      </c>
      <c r="AM170" s="12">
        <v>0.38029383119100002</v>
      </c>
      <c r="AN170" s="12">
        <v>0.34887064963600001</v>
      </c>
      <c r="AO170" s="12">
        <v>0.61596900818300004</v>
      </c>
      <c r="AP170" s="12">
        <v>0.21244799412599999</v>
      </c>
      <c r="AR170" s="12">
        <v>0.41449661370500002</v>
      </c>
      <c r="AS170" s="12">
        <v>0.31380337127000002</v>
      </c>
      <c r="AT170" s="12">
        <v>0.23497024086900001</v>
      </c>
      <c r="AU170" s="12">
        <v>0</v>
      </c>
      <c r="AW170" s="12">
        <v>0.36234832648300003</v>
      </c>
      <c r="AX170" s="12">
        <v>0.36272549110399999</v>
      </c>
      <c r="AY170" s="12">
        <v>0.35018755424199999</v>
      </c>
      <c r="AZ170" s="12">
        <v>0.40161628622599999</v>
      </c>
      <c r="BA170" s="12">
        <v>0.36372811017599999</v>
      </c>
      <c r="BB170" s="12">
        <v>0.35820365576800001</v>
      </c>
      <c r="BD170" s="12">
        <v>0.28242607142100001</v>
      </c>
      <c r="BE170" s="12">
        <v>0.575389004629</v>
      </c>
      <c r="BF170" s="12">
        <v>0.62336018381000002</v>
      </c>
      <c r="BH170" s="12">
        <v>0.342312173449</v>
      </c>
      <c r="BI170" s="12">
        <v>0.48054953879700002</v>
      </c>
      <c r="BJ170" s="12">
        <v>0.50738681777899997</v>
      </c>
    </row>
    <row r="171" spans="2:62" ht="32" customHeight="1" x14ac:dyDescent="0.35">
      <c r="B171" s="20" t="s">
        <v>120</v>
      </c>
      <c r="C171" s="12">
        <v>0.154549447349</v>
      </c>
      <c r="D171" s="12">
        <v>0.13176054600600001</v>
      </c>
      <c r="E171" s="12">
        <v>0.18402526091499999</v>
      </c>
      <c r="F171" s="12">
        <v>0.114368620423</v>
      </c>
      <c r="G171" s="12">
        <v>0.20185509779300001</v>
      </c>
      <c r="I171" s="12">
        <v>8.1390785072600003E-2</v>
      </c>
      <c r="J171" s="12">
        <v>0.18313067054900001</v>
      </c>
      <c r="K171" s="12">
        <v>0.18911803064400001</v>
      </c>
      <c r="L171" s="12">
        <v>0.14448432555999999</v>
      </c>
      <c r="M171" s="12">
        <v>0.145678845079</v>
      </c>
      <c r="N171" s="12">
        <v>0.15383293161200001</v>
      </c>
      <c r="P171" s="12">
        <v>0.11142486946500001</v>
      </c>
      <c r="Q171" s="12">
        <v>8.1625608273E-2</v>
      </c>
      <c r="R171" s="12">
        <v>0.19317208355900001</v>
      </c>
      <c r="S171" s="12">
        <v>0.23444207191399999</v>
      </c>
      <c r="T171" s="12">
        <v>0</v>
      </c>
      <c r="V171" s="12">
        <v>0.150956915962</v>
      </c>
      <c r="W171" s="12">
        <v>7.4755166626100003E-2</v>
      </c>
      <c r="X171" s="12">
        <v>0.16840690458499999</v>
      </c>
      <c r="Y171" s="12">
        <v>0.111369586731</v>
      </c>
      <c r="Z171" s="12">
        <v>0.25416908510800001</v>
      </c>
      <c r="AA171" s="12">
        <v>0.23861910515400001</v>
      </c>
      <c r="AB171" s="12">
        <v>0.23926723618500001</v>
      </c>
      <c r="AC171" s="12">
        <v>3.5523758145700003E-2</v>
      </c>
      <c r="AE171" s="12">
        <v>0.16037329836799999</v>
      </c>
      <c r="AF171" s="12">
        <v>0.18694231514699999</v>
      </c>
      <c r="AG171" s="12">
        <v>0.110539421956</v>
      </c>
      <c r="AH171" s="12">
        <v>0.112817378727</v>
      </c>
      <c r="AI171" s="12">
        <v>0.15832141752199999</v>
      </c>
      <c r="AJ171" s="12">
        <v>0.228058771267</v>
      </c>
      <c r="AK171" s="12">
        <v>0.17657242707699999</v>
      </c>
      <c r="AL171" s="12">
        <v>8.3603072860800001E-2</v>
      </c>
      <c r="AM171" s="12">
        <v>0.13208239892599999</v>
      </c>
      <c r="AN171" s="12">
        <v>0.10395400143</v>
      </c>
      <c r="AO171" s="12">
        <v>9.4084771320799995E-2</v>
      </c>
      <c r="AP171" s="12">
        <v>0.385568166682</v>
      </c>
      <c r="AR171" s="12">
        <v>0.146415774232</v>
      </c>
      <c r="AS171" s="12">
        <v>0.21112005706</v>
      </c>
      <c r="AT171" s="12">
        <v>9.0823220132099994E-2</v>
      </c>
      <c r="AU171" s="12">
        <v>0</v>
      </c>
      <c r="AW171" s="12">
        <v>0.167475322229</v>
      </c>
      <c r="AX171" s="12">
        <v>0.17641559691</v>
      </c>
      <c r="AY171" s="12">
        <v>0.17451128770900001</v>
      </c>
      <c r="AZ171" s="12">
        <v>0.134822037729</v>
      </c>
      <c r="BA171" s="12">
        <v>0.16133701530299999</v>
      </c>
      <c r="BB171" s="12">
        <v>0.16894708370700001</v>
      </c>
      <c r="BD171" s="12">
        <v>0.20131409889999999</v>
      </c>
      <c r="BE171" s="12">
        <v>6.7129940812200001E-2</v>
      </c>
      <c r="BF171" s="12">
        <v>9.9120618327000004E-2</v>
      </c>
      <c r="BH171" s="12">
        <v>0.181717948135</v>
      </c>
      <c r="BI171" s="12">
        <v>0.131173846747</v>
      </c>
      <c r="BJ171" s="12">
        <v>0</v>
      </c>
    </row>
    <row r="172" spans="2:62" ht="32" customHeight="1" x14ac:dyDescent="0.35">
      <c r="B172" s="20" t="s">
        <v>121</v>
      </c>
      <c r="C172" s="12">
        <v>0.35867935224800002</v>
      </c>
      <c r="D172" s="12">
        <v>0.394122090905</v>
      </c>
      <c r="E172" s="12">
        <v>0.33510100557900002</v>
      </c>
      <c r="F172" s="12">
        <v>0.152745169002</v>
      </c>
      <c r="G172" s="12">
        <v>0.79814490220699996</v>
      </c>
      <c r="I172" s="12">
        <v>0.22114986944600001</v>
      </c>
      <c r="J172" s="12">
        <v>0.304169499866</v>
      </c>
      <c r="K172" s="12">
        <v>0.35832109589400002</v>
      </c>
      <c r="L172" s="12">
        <v>0.40608567722700001</v>
      </c>
      <c r="M172" s="12">
        <v>0.45361973370499997</v>
      </c>
      <c r="N172" s="12">
        <v>0.26434303561900002</v>
      </c>
      <c r="P172" s="12">
        <v>0.28075379819599999</v>
      </c>
      <c r="Q172" s="12">
        <v>0.40149068795300002</v>
      </c>
      <c r="R172" s="12">
        <v>0.37523126522799999</v>
      </c>
      <c r="S172" s="12">
        <v>0.37525302063499999</v>
      </c>
      <c r="T172" s="12">
        <v>0.48326881861999998</v>
      </c>
      <c r="V172" s="12">
        <v>0.25282806005800001</v>
      </c>
      <c r="W172" s="12">
        <v>0.277900014094</v>
      </c>
      <c r="X172" s="12">
        <v>0.34638412110099998</v>
      </c>
      <c r="Y172" s="12">
        <v>0.47602223700099999</v>
      </c>
      <c r="Z172" s="12">
        <v>0.390365034286</v>
      </c>
      <c r="AA172" s="12">
        <v>0.50417628722300001</v>
      </c>
      <c r="AB172" s="12">
        <v>0.465579202182</v>
      </c>
      <c r="AC172" s="12">
        <v>0.27855458685399997</v>
      </c>
      <c r="AE172" s="12">
        <v>0.41040802752599997</v>
      </c>
      <c r="AF172" s="12">
        <v>0.23517883598600001</v>
      </c>
      <c r="AG172" s="12">
        <v>0.320504551847</v>
      </c>
      <c r="AH172" s="12">
        <v>0.35116618708800001</v>
      </c>
      <c r="AI172" s="12">
        <v>0.33349597539300002</v>
      </c>
      <c r="AJ172" s="12">
        <v>0.29613890320399999</v>
      </c>
      <c r="AK172" s="12">
        <v>0.49672768563500003</v>
      </c>
      <c r="AL172" s="12">
        <v>0.446203683731</v>
      </c>
      <c r="AM172" s="12">
        <v>0.422597339347</v>
      </c>
      <c r="AN172" s="12">
        <v>0.39946219725499998</v>
      </c>
      <c r="AO172" s="12">
        <v>0.28994622049699997</v>
      </c>
      <c r="AP172" s="12">
        <v>0.26692325189600002</v>
      </c>
      <c r="AR172" s="12">
        <v>0.34512864995499998</v>
      </c>
      <c r="AS172" s="12">
        <v>0.382979240409</v>
      </c>
      <c r="AT172" s="12">
        <v>0.51495412021700004</v>
      </c>
      <c r="AU172" s="12">
        <v>0.50032009876399997</v>
      </c>
      <c r="AW172" s="12">
        <v>0.37833372548200001</v>
      </c>
      <c r="AX172" s="12">
        <v>0.36328569753000001</v>
      </c>
      <c r="AY172" s="12">
        <v>0.38093765651</v>
      </c>
      <c r="AZ172" s="12">
        <v>0.36951867445999997</v>
      </c>
      <c r="BA172" s="12">
        <v>0.37368503187000002</v>
      </c>
      <c r="BB172" s="12">
        <v>0.37378755597800001</v>
      </c>
      <c r="BD172" s="12">
        <v>0.417249502243</v>
      </c>
      <c r="BE172" s="12">
        <v>0.25660102508600002</v>
      </c>
      <c r="BF172" s="12">
        <v>0.227309632338</v>
      </c>
      <c r="BH172" s="12">
        <v>0.39238480138100001</v>
      </c>
      <c r="BI172" s="12">
        <v>0.257429825522</v>
      </c>
      <c r="BJ172" s="12">
        <v>0.37441062238700001</v>
      </c>
    </row>
    <row r="173" spans="2:62" ht="32" customHeight="1" x14ac:dyDescent="0.35">
      <c r="B173" s="20" t="s">
        <v>123</v>
      </c>
      <c r="C173" s="12">
        <v>6.8361220466299999E-2</v>
      </c>
      <c r="D173" s="12">
        <v>2.1155412877900001E-2</v>
      </c>
      <c r="E173" s="12">
        <v>0.116188033597</v>
      </c>
      <c r="F173" s="12">
        <v>0.12174471356700001</v>
      </c>
      <c r="G173" s="12">
        <v>0</v>
      </c>
      <c r="I173" s="12">
        <v>0.14678592792699999</v>
      </c>
      <c r="J173" s="12">
        <v>9.7079826285400003E-2</v>
      </c>
      <c r="K173" s="12">
        <v>1.46144385906E-2</v>
      </c>
      <c r="L173" s="12">
        <v>8.1229633257799999E-2</v>
      </c>
      <c r="M173" s="12">
        <v>5.3350811127599998E-2</v>
      </c>
      <c r="N173" s="12">
        <v>0.104593641778</v>
      </c>
      <c r="P173" s="12">
        <v>5.9897487946300003E-2</v>
      </c>
      <c r="Q173" s="12">
        <v>6.8117719943899993E-2</v>
      </c>
      <c r="R173" s="12">
        <v>5.1253157410999999E-2</v>
      </c>
      <c r="S173" s="12">
        <v>8.70198512836E-2</v>
      </c>
      <c r="T173" s="12">
        <v>0.51673118137999996</v>
      </c>
      <c r="V173" s="12">
        <v>7.8437472627000002E-2</v>
      </c>
      <c r="W173" s="12">
        <v>6.1668745257699997E-2</v>
      </c>
      <c r="X173" s="12">
        <v>5.6387540360800001E-2</v>
      </c>
      <c r="Y173" s="12">
        <v>8.5446953271700002E-2</v>
      </c>
      <c r="Z173" s="12">
        <v>0.13107465019699999</v>
      </c>
      <c r="AA173" s="12">
        <v>0</v>
      </c>
      <c r="AB173" s="12">
        <v>2.18814116115E-2</v>
      </c>
      <c r="AC173" s="12">
        <v>0.108003084924</v>
      </c>
      <c r="AE173" s="12">
        <v>0.10680046136</v>
      </c>
      <c r="AF173" s="12">
        <v>5.1103256570300001E-2</v>
      </c>
      <c r="AG173" s="12">
        <v>0.20237136892499999</v>
      </c>
      <c r="AH173" s="12">
        <v>0</v>
      </c>
      <c r="AI173" s="12">
        <v>8.4290310152299999E-2</v>
      </c>
      <c r="AJ173" s="12">
        <v>7.1941475406500005E-2</v>
      </c>
      <c r="AK173" s="12">
        <v>0.137141165835</v>
      </c>
      <c r="AL173" s="12">
        <v>5.2998437013399999E-2</v>
      </c>
      <c r="AM173" s="12">
        <v>2.2667985315499999E-2</v>
      </c>
      <c r="AN173" s="12">
        <v>3.2238940901399997E-2</v>
      </c>
      <c r="AO173" s="12">
        <v>0</v>
      </c>
      <c r="AP173" s="12">
        <v>4.31738991851E-2</v>
      </c>
      <c r="AR173" s="12">
        <v>6.1274674783199999E-2</v>
      </c>
      <c r="AS173" s="12">
        <v>9.2097331260500001E-2</v>
      </c>
      <c r="AT173" s="12">
        <v>0.11655941918</v>
      </c>
      <c r="AU173" s="12">
        <v>0</v>
      </c>
      <c r="AW173" s="12">
        <v>6.0826856805699998E-2</v>
      </c>
      <c r="AX173" s="12">
        <v>7.1104710936199994E-2</v>
      </c>
      <c r="AY173" s="12">
        <v>6.2137761734399999E-2</v>
      </c>
      <c r="AZ173" s="12">
        <v>6.8992193281899997E-2</v>
      </c>
      <c r="BA173" s="12">
        <v>6.8562749396599995E-2</v>
      </c>
      <c r="BB173" s="12">
        <v>7.4665638712800006E-2</v>
      </c>
      <c r="BD173" s="12">
        <v>6.81891839838E-2</v>
      </c>
      <c r="BE173" s="12">
        <v>7.6884079400500002E-2</v>
      </c>
      <c r="BF173" s="12">
        <v>0</v>
      </c>
      <c r="BH173" s="12">
        <v>6.22456786713E-2</v>
      </c>
      <c r="BI173" s="12">
        <v>8.3719977757599998E-2</v>
      </c>
      <c r="BJ173" s="12">
        <v>7.4156053901300006E-2</v>
      </c>
    </row>
    <row r="174" spans="2:62" ht="32" customHeight="1" x14ac:dyDescent="0.35">
      <c r="B174" s="20" t="s">
        <v>122</v>
      </c>
      <c r="C174" s="12">
        <v>1.2268647757500001E-2</v>
      </c>
      <c r="D174" s="12">
        <v>1.0193809686299999E-2</v>
      </c>
      <c r="E174" s="12">
        <v>4.3113788629499999E-3</v>
      </c>
      <c r="F174" s="12">
        <v>9.9111554062599999E-2</v>
      </c>
      <c r="G174" s="12">
        <v>0</v>
      </c>
      <c r="I174" s="12">
        <v>1.39995188018E-2</v>
      </c>
      <c r="J174" s="12">
        <v>1.9158745142899999E-2</v>
      </c>
      <c r="K174" s="12">
        <v>0</v>
      </c>
      <c r="L174" s="12">
        <v>1.1728083145E-2</v>
      </c>
      <c r="M174" s="12">
        <v>2.7513857393599999E-2</v>
      </c>
      <c r="N174" s="12">
        <v>0</v>
      </c>
      <c r="P174" s="12">
        <v>2.3781593596599999E-2</v>
      </c>
      <c r="Q174" s="12">
        <v>6.9563472596400003E-3</v>
      </c>
      <c r="R174" s="12">
        <v>0</v>
      </c>
      <c r="S174" s="12">
        <v>1.85324764063E-2</v>
      </c>
      <c r="T174" s="12">
        <v>0</v>
      </c>
      <c r="V174" s="12">
        <v>1.9974480665800001E-2</v>
      </c>
      <c r="W174" s="12">
        <v>3.7414812286E-2</v>
      </c>
      <c r="X174" s="12">
        <v>0</v>
      </c>
      <c r="Y174" s="12">
        <v>0</v>
      </c>
      <c r="Z174" s="12">
        <v>1.44148533512E-2</v>
      </c>
      <c r="AA174" s="12">
        <v>0</v>
      </c>
      <c r="AB174" s="12">
        <v>0</v>
      </c>
      <c r="AC174" s="12">
        <v>0</v>
      </c>
      <c r="AE174" s="12">
        <v>0</v>
      </c>
      <c r="AF174" s="12">
        <v>3.2236806485700001E-2</v>
      </c>
      <c r="AG174" s="12">
        <v>0</v>
      </c>
      <c r="AH174" s="12">
        <v>0</v>
      </c>
      <c r="AI174" s="12">
        <v>0</v>
      </c>
      <c r="AJ174" s="12">
        <v>0</v>
      </c>
      <c r="AK174" s="12">
        <v>0</v>
      </c>
      <c r="AL174" s="12">
        <v>0</v>
      </c>
      <c r="AM174" s="12">
        <v>2.26760447095E-2</v>
      </c>
      <c r="AN174" s="12">
        <v>7.1741973092300002E-2</v>
      </c>
      <c r="AO174" s="12">
        <v>0</v>
      </c>
      <c r="AP174" s="12">
        <v>0</v>
      </c>
      <c r="AR174" s="12">
        <v>1.5540250286700001E-2</v>
      </c>
      <c r="AS174" s="12">
        <v>0</v>
      </c>
      <c r="AT174" s="12">
        <v>0</v>
      </c>
      <c r="AU174" s="12">
        <v>0</v>
      </c>
      <c r="AW174" s="12">
        <v>1.1974890454300001E-2</v>
      </c>
      <c r="AX174" s="12">
        <v>9.0289206419499994E-3</v>
      </c>
      <c r="AY174" s="12">
        <v>1.00415662657E-2</v>
      </c>
      <c r="AZ174" s="12">
        <v>1.0859177824500001E-2</v>
      </c>
      <c r="BA174" s="12">
        <v>1.12238539164E-2</v>
      </c>
      <c r="BB174" s="12">
        <v>9.0995600966100008E-3</v>
      </c>
      <c r="BD174" s="12">
        <v>9.8802508578100003E-3</v>
      </c>
      <c r="BE174" s="12">
        <v>1.8539495889400001E-2</v>
      </c>
      <c r="BF174" s="12">
        <v>0</v>
      </c>
      <c r="BH174" s="12">
        <v>6.3910080378799996E-3</v>
      </c>
      <c r="BI174" s="12">
        <v>3.3241979279400001E-2</v>
      </c>
      <c r="BJ174" s="12">
        <v>0</v>
      </c>
    </row>
    <row r="175" spans="2:62" ht="32" customHeight="1" x14ac:dyDescent="0.35">
      <c r="B175" s="20" t="s">
        <v>42</v>
      </c>
      <c r="C175" s="12">
        <v>1.7113188576599998E-2</v>
      </c>
      <c r="D175" s="12">
        <v>1.79948375953E-2</v>
      </c>
      <c r="E175" s="12">
        <v>1.8542554795800002E-2</v>
      </c>
      <c r="F175" s="12">
        <v>0</v>
      </c>
      <c r="G175" s="12">
        <v>0</v>
      </c>
      <c r="I175" s="12">
        <v>1.40932165084E-2</v>
      </c>
      <c r="J175" s="12">
        <v>0</v>
      </c>
      <c r="K175" s="12">
        <v>5.9971672596700002E-3</v>
      </c>
      <c r="L175" s="12">
        <v>3.7347053740600003E-2</v>
      </c>
      <c r="M175" s="12">
        <v>2.6278591748099999E-2</v>
      </c>
      <c r="N175" s="12">
        <v>0</v>
      </c>
      <c r="P175" s="12">
        <v>3.4135395539499999E-2</v>
      </c>
      <c r="Q175" s="12">
        <v>1.3577500122500001E-2</v>
      </c>
      <c r="R175" s="12">
        <v>6.64233304447E-3</v>
      </c>
      <c r="S175" s="12">
        <v>1.43706780582E-2</v>
      </c>
      <c r="T175" s="12">
        <v>0</v>
      </c>
      <c r="V175" s="12">
        <v>4.34838206432E-2</v>
      </c>
      <c r="W175" s="12">
        <v>1.2438524697899999E-2</v>
      </c>
      <c r="X175" s="12">
        <v>2.4869176326300001E-2</v>
      </c>
      <c r="Y175" s="12">
        <v>0</v>
      </c>
      <c r="Z175" s="12">
        <v>0</v>
      </c>
      <c r="AA175" s="12">
        <v>0</v>
      </c>
      <c r="AB175" s="12">
        <v>1.8819862811599999E-2</v>
      </c>
      <c r="AC175" s="12">
        <v>3.6968930071899997E-2</v>
      </c>
      <c r="AE175" s="12">
        <v>0</v>
      </c>
      <c r="AF175" s="12">
        <v>3.3621140178100001E-2</v>
      </c>
      <c r="AG175" s="12">
        <v>0</v>
      </c>
      <c r="AH175" s="12">
        <v>0</v>
      </c>
      <c r="AI175" s="12">
        <v>0</v>
      </c>
      <c r="AJ175" s="12">
        <v>2.1950035261599998E-2</v>
      </c>
      <c r="AK175" s="12">
        <v>0</v>
      </c>
      <c r="AL175" s="12">
        <v>1.5953927413700001E-2</v>
      </c>
      <c r="AM175" s="12">
        <v>1.9682400510399999E-2</v>
      </c>
      <c r="AN175" s="12">
        <v>4.3732237685200001E-2</v>
      </c>
      <c r="AO175" s="12">
        <v>0</v>
      </c>
      <c r="AP175" s="12">
        <v>9.1886688110699999E-2</v>
      </c>
      <c r="AR175" s="12">
        <v>1.7144037038299999E-2</v>
      </c>
      <c r="AS175" s="12">
        <v>0</v>
      </c>
      <c r="AT175" s="12">
        <v>4.2692999602299997E-2</v>
      </c>
      <c r="AU175" s="12">
        <v>0.49967990123599998</v>
      </c>
      <c r="AW175" s="12">
        <v>1.9040878545100001E-2</v>
      </c>
      <c r="AX175" s="12">
        <v>1.7439582876799999E-2</v>
      </c>
      <c r="AY175" s="12">
        <v>2.2184173539700001E-2</v>
      </c>
      <c r="AZ175" s="12">
        <v>1.41916304785E-2</v>
      </c>
      <c r="BA175" s="12">
        <v>2.1463239337699998E-2</v>
      </c>
      <c r="BB175" s="12">
        <v>1.5296505738399999E-2</v>
      </c>
      <c r="BD175" s="12">
        <v>2.0940892593900001E-2</v>
      </c>
      <c r="BE175" s="12">
        <v>5.4564541833899997E-3</v>
      </c>
      <c r="BF175" s="12">
        <v>5.02095655248E-2</v>
      </c>
      <c r="BH175" s="12">
        <v>1.4948390325399999E-2</v>
      </c>
      <c r="BI175" s="12">
        <v>1.38848318975E-2</v>
      </c>
      <c r="BJ175" s="12">
        <v>4.4046505932199997E-2</v>
      </c>
    </row>
    <row r="177" spans="2:62" x14ac:dyDescent="0.35">
      <c r="B177" s="25" t="s">
        <v>125</v>
      </c>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row>
    <row r="178" spans="2:62" ht="29" x14ac:dyDescent="0.35">
      <c r="B178" s="17" t="s">
        <v>16</v>
      </c>
    </row>
    <row r="179" spans="2:62" x14ac:dyDescent="0.35">
      <c r="B179" s="18" t="s">
        <v>74</v>
      </c>
      <c r="C179" s="15">
        <v>328</v>
      </c>
      <c r="D179" s="15">
        <v>154</v>
      </c>
      <c r="E179" s="15">
        <v>160</v>
      </c>
      <c r="F179" s="15">
        <v>12</v>
      </c>
      <c r="G179" s="15">
        <v>2</v>
      </c>
      <c r="I179" s="15">
        <v>36</v>
      </c>
      <c r="J179" s="15">
        <v>48</v>
      </c>
      <c r="K179" s="15">
        <v>87</v>
      </c>
      <c r="L179" s="15">
        <v>89</v>
      </c>
      <c r="M179" s="15">
        <v>61</v>
      </c>
      <c r="N179" s="15">
        <v>7</v>
      </c>
      <c r="P179" s="15">
        <v>41</v>
      </c>
      <c r="Q179" s="15">
        <v>81</v>
      </c>
      <c r="R179" s="15">
        <v>103</v>
      </c>
      <c r="S179" s="15">
        <v>101</v>
      </c>
      <c r="T179" s="15">
        <v>2</v>
      </c>
      <c r="V179" s="15">
        <v>28</v>
      </c>
      <c r="W179" s="15">
        <v>54</v>
      </c>
      <c r="X179" s="15">
        <v>70</v>
      </c>
      <c r="Y179" s="15">
        <v>43</v>
      </c>
      <c r="Z179" s="15">
        <v>49</v>
      </c>
      <c r="AA179" s="15">
        <v>30</v>
      </c>
      <c r="AB179" s="15">
        <v>42</v>
      </c>
      <c r="AC179" s="15">
        <v>12</v>
      </c>
      <c r="AE179" s="15">
        <v>31</v>
      </c>
      <c r="AF179" s="15">
        <v>47</v>
      </c>
      <c r="AG179" s="15">
        <v>23</v>
      </c>
      <c r="AH179" s="15">
        <v>22</v>
      </c>
      <c r="AI179" s="15">
        <v>37</v>
      </c>
      <c r="AJ179" s="15">
        <v>25</v>
      </c>
      <c r="AK179" s="15">
        <v>30</v>
      </c>
      <c r="AL179" s="15">
        <v>39</v>
      </c>
      <c r="AM179" s="15">
        <v>30</v>
      </c>
      <c r="AN179" s="15">
        <v>21</v>
      </c>
      <c r="AO179" s="15">
        <v>6</v>
      </c>
      <c r="AP179" s="15">
        <v>17</v>
      </c>
      <c r="AR179" s="15">
        <v>253</v>
      </c>
      <c r="AS179" s="15">
        <v>62</v>
      </c>
      <c r="AT179" s="15">
        <v>12</v>
      </c>
      <c r="AU179" s="15">
        <v>1</v>
      </c>
      <c r="AW179" s="15">
        <v>289</v>
      </c>
      <c r="AX179" s="15">
        <v>267</v>
      </c>
      <c r="AY179" s="15">
        <v>243</v>
      </c>
      <c r="AZ179" s="15">
        <v>275</v>
      </c>
      <c r="BA179" s="15">
        <v>271</v>
      </c>
      <c r="BB179" s="15">
        <v>271</v>
      </c>
      <c r="BD179" s="15">
        <v>328</v>
      </c>
      <c r="BE179" s="15">
        <v>0</v>
      </c>
      <c r="BF179" s="15">
        <v>0</v>
      </c>
      <c r="BH179" s="15">
        <v>250</v>
      </c>
      <c r="BI179" s="15">
        <v>58</v>
      </c>
      <c r="BJ179" s="15">
        <v>20</v>
      </c>
    </row>
    <row r="180" spans="2:62" x14ac:dyDescent="0.35">
      <c r="B180" s="19" t="s">
        <v>75</v>
      </c>
      <c r="C180" s="10">
        <v>321</v>
      </c>
      <c r="D180" s="10">
        <v>145</v>
      </c>
      <c r="E180" s="10">
        <v>161</v>
      </c>
      <c r="F180" s="10">
        <v>14</v>
      </c>
      <c r="G180" s="10">
        <v>2</v>
      </c>
      <c r="I180" s="10">
        <v>38</v>
      </c>
      <c r="J180" s="10">
        <v>47</v>
      </c>
      <c r="K180" s="10">
        <v>82</v>
      </c>
      <c r="L180" s="10">
        <v>86</v>
      </c>
      <c r="M180" s="10">
        <v>61</v>
      </c>
      <c r="N180" s="10">
        <v>7</v>
      </c>
      <c r="P180" s="10">
        <v>53</v>
      </c>
      <c r="Q180" s="10">
        <v>76</v>
      </c>
      <c r="R180" s="10">
        <v>96</v>
      </c>
      <c r="S180" s="10">
        <v>95</v>
      </c>
      <c r="T180" s="10">
        <v>2</v>
      </c>
      <c r="V180" s="10">
        <v>33</v>
      </c>
      <c r="W180" s="10">
        <v>55</v>
      </c>
      <c r="X180" s="10">
        <v>69</v>
      </c>
      <c r="Y180" s="10">
        <v>41</v>
      </c>
      <c r="Z180" s="10">
        <v>46</v>
      </c>
      <c r="AA180" s="10">
        <v>27</v>
      </c>
      <c r="AB180" s="10">
        <v>38</v>
      </c>
      <c r="AC180" s="10">
        <v>13</v>
      </c>
      <c r="AE180" s="10">
        <v>29</v>
      </c>
      <c r="AF180" s="10">
        <v>45</v>
      </c>
      <c r="AG180" s="10">
        <v>22</v>
      </c>
      <c r="AH180" s="10">
        <v>21</v>
      </c>
      <c r="AI180" s="10">
        <v>35</v>
      </c>
      <c r="AJ180" s="10">
        <v>23</v>
      </c>
      <c r="AK180" s="10">
        <v>28</v>
      </c>
      <c r="AL180" s="10">
        <v>37</v>
      </c>
      <c r="AM180" s="10">
        <v>29</v>
      </c>
      <c r="AN180" s="10">
        <v>28</v>
      </c>
      <c r="AO180" s="10">
        <v>10</v>
      </c>
      <c r="AP180" s="10">
        <v>15</v>
      </c>
      <c r="AR180" s="10">
        <v>249</v>
      </c>
      <c r="AS180" s="10">
        <v>58</v>
      </c>
      <c r="AT180" s="10">
        <v>13</v>
      </c>
      <c r="AU180" s="10">
        <v>1</v>
      </c>
      <c r="AW180" s="10">
        <v>283</v>
      </c>
      <c r="AX180" s="10">
        <v>260</v>
      </c>
      <c r="AY180" s="10">
        <v>238</v>
      </c>
      <c r="AZ180" s="10">
        <v>270</v>
      </c>
      <c r="BA180" s="10">
        <v>267</v>
      </c>
      <c r="BB180" s="10">
        <v>264</v>
      </c>
      <c r="BD180" s="10">
        <v>321</v>
      </c>
      <c r="BE180" s="10">
        <v>0</v>
      </c>
      <c r="BF180" s="10">
        <v>0</v>
      </c>
      <c r="BH180" s="10">
        <v>245</v>
      </c>
      <c r="BI180" s="10">
        <v>58</v>
      </c>
      <c r="BJ180" s="10">
        <v>18</v>
      </c>
    </row>
    <row r="181" spans="2:62" ht="32" customHeight="1" x14ac:dyDescent="0.35">
      <c r="B181" s="20" t="s">
        <v>126</v>
      </c>
      <c r="C181" s="12">
        <v>0.18846048610400001</v>
      </c>
      <c r="D181" s="12">
        <v>0.18150938405100001</v>
      </c>
      <c r="E181" s="12">
        <v>0.20704448515099999</v>
      </c>
      <c r="F181" s="12">
        <v>6.7313346884300004E-2</v>
      </c>
      <c r="G181" s="12">
        <v>0</v>
      </c>
      <c r="I181" s="12">
        <v>0.146142739848</v>
      </c>
      <c r="J181" s="12">
        <v>0.206532463424</v>
      </c>
      <c r="K181" s="12">
        <v>0.15563052150699999</v>
      </c>
      <c r="L181" s="12">
        <v>0.187808525694</v>
      </c>
      <c r="M181" s="12">
        <v>0.23708334220300001</v>
      </c>
      <c r="N181" s="12">
        <v>0.26041378960400002</v>
      </c>
      <c r="P181" s="12">
        <v>0.13673941924999999</v>
      </c>
      <c r="Q181" s="12">
        <v>0.19879482116899999</v>
      </c>
      <c r="R181" s="12">
        <v>0.200693312171</v>
      </c>
      <c r="S181" s="12">
        <v>0.19056152435599999</v>
      </c>
      <c r="T181" s="12">
        <v>0.48326881861999998</v>
      </c>
      <c r="V181" s="12">
        <v>0.19551838844399999</v>
      </c>
      <c r="W181" s="12">
        <v>0.18928364419599999</v>
      </c>
      <c r="X181" s="12">
        <v>0.176464620101</v>
      </c>
      <c r="Y181" s="12">
        <v>0.16669761398999999</v>
      </c>
      <c r="Z181" s="12">
        <v>0.21284357912499999</v>
      </c>
      <c r="AA181" s="12">
        <v>0.19246706321000001</v>
      </c>
      <c r="AB181" s="12">
        <v>0.23230982823599999</v>
      </c>
      <c r="AC181" s="12">
        <v>7.5141531395299999E-2</v>
      </c>
      <c r="AE181" s="12">
        <v>0.22728620893199999</v>
      </c>
      <c r="AF181" s="12">
        <v>0.24902511341200001</v>
      </c>
      <c r="AG181" s="12">
        <v>9.3215356860000001E-2</v>
      </c>
      <c r="AH181" s="12">
        <v>0.16893192601199999</v>
      </c>
      <c r="AI181" s="12">
        <v>0.18514655886299999</v>
      </c>
      <c r="AJ181" s="12">
        <v>0.16754640164000001</v>
      </c>
      <c r="AK181" s="12">
        <v>0.16498210281799999</v>
      </c>
      <c r="AL181" s="12">
        <v>0.197605278414</v>
      </c>
      <c r="AM181" s="12">
        <v>0.19606124663300001</v>
      </c>
      <c r="AN181" s="12">
        <v>0.12586718773</v>
      </c>
      <c r="AO181" s="12">
        <v>0.152195343397</v>
      </c>
      <c r="AP181" s="12">
        <v>0.284871307485</v>
      </c>
      <c r="AR181" s="12">
        <v>0.19437362826599999</v>
      </c>
      <c r="AS181" s="12">
        <v>0.174550072729</v>
      </c>
      <c r="AT181" s="12">
        <v>7.37574013084E-2</v>
      </c>
      <c r="AU181" s="12">
        <v>1</v>
      </c>
      <c r="AW181" s="12">
        <v>0.18642319568599999</v>
      </c>
      <c r="AX181" s="12">
        <v>0.19527223909999999</v>
      </c>
      <c r="AY181" s="12">
        <v>0.18157029931099999</v>
      </c>
      <c r="AZ181" s="12">
        <v>0.17349430901499999</v>
      </c>
      <c r="BA181" s="12">
        <v>0.19397966038299999</v>
      </c>
      <c r="BB181" s="12">
        <v>0.20292362163</v>
      </c>
      <c r="BD181" s="12">
        <v>0.18846048610400001</v>
      </c>
      <c r="BH181" s="12">
        <v>0.20676538520099999</v>
      </c>
      <c r="BI181" s="12">
        <v>0.14167237150500001</v>
      </c>
      <c r="BJ181" s="12">
        <v>9.1496092895499995E-2</v>
      </c>
    </row>
    <row r="182" spans="2:62" ht="32" customHeight="1" x14ac:dyDescent="0.35">
      <c r="B182" s="20" t="s">
        <v>127</v>
      </c>
      <c r="C182" s="12">
        <v>0.81153951389599999</v>
      </c>
      <c r="D182" s="12">
        <v>0.81849061594899997</v>
      </c>
      <c r="E182" s="12">
        <v>0.79295551484899995</v>
      </c>
      <c r="F182" s="12">
        <v>0.93268665311599996</v>
      </c>
      <c r="G182" s="12">
        <v>1</v>
      </c>
      <c r="I182" s="12">
        <v>0.85385726015200003</v>
      </c>
      <c r="J182" s="12">
        <v>0.793467536576</v>
      </c>
      <c r="K182" s="12">
        <v>0.84436947849300004</v>
      </c>
      <c r="L182" s="12">
        <v>0.81219147430600003</v>
      </c>
      <c r="M182" s="12">
        <v>0.76291665779700002</v>
      </c>
      <c r="N182" s="12">
        <v>0.73958621039600003</v>
      </c>
      <c r="P182" s="12">
        <v>0.86326058075000001</v>
      </c>
      <c r="Q182" s="12">
        <v>0.80120517883099995</v>
      </c>
      <c r="R182" s="12">
        <v>0.79930668782900005</v>
      </c>
      <c r="S182" s="12">
        <v>0.80943847564399996</v>
      </c>
      <c r="T182" s="12">
        <v>0.51673118137999996</v>
      </c>
      <c r="V182" s="12">
        <v>0.80448161155599995</v>
      </c>
      <c r="W182" s="12">
        <v>0.81071635580400003</v>
      </c>
      <c r="X182" s="12">
        <v>0.82353537989900005</v>
      </c>
      <c r="Y182" s="12">
        <v>0.83330238600999995</v>
      </c>
      <c r="Z182" s="12">
        <v>0.78715642087500004</v>
      </c>
      <c r="AA182" s="12">
        <v>0.80753293679000004</v>
      </c>
      <c r="AB182" s="12">
        <v>0.76769017176400001</v>
      </c>
      <c r="AC182" s="12">
        <v>0.92485846860499998</v>
      </c>
      <c r="AE182" s="12">
        <v>0.77271379106799998</v>
      </c>
      <c r="AF182" s="12">
        <v>0.75097488658800005</v>
      </c>
      <c r="AG182" s="12">
        <v>0.90678464313999996</v>
      </c>
      <c r="AH182" s="12">
        <v>0.83106807398799998</v>
      </c>
      <c r="AI182" s="12">
        <v>0.81485344113699998</v>
      </c>
      <c r="AJ182" s="12">
        <v>0.83245359835999999</v>
      </c>
      <c r="AK182" s="12">
        <v>0.83501789718200004</v>
      </c>
      <c r="AL182" s="12">
        <v>0.802394721586</v>
      </c>
      <c r="AM182" s="12">
        <v>0.80393875336700005</v>
      </c>
      <c r="AN182" s="12">
        <v>0.87413281226999995</v>
      </c>
      <c r="AO182" s="12">
        <v>0.84780465660299997</v>
      </c>
      <c r="AP182" s="12">
        <v>0.715128692515</v>
      </c>
      <c r="AR182" s="12">
        <v>0.80562637173399998</v>
      </c>
      <c r="AS182" s="12">
        <v>0.82544992727099997</v>
      </c>
      <c r="AT182" s="12">
        <v>0.92624259869199999</v>
      </c>
      <c r="AU182" s="12">
        <v>0</v>
      </c>
      <c r="AW182" s="12">
        <v>0.81357680431400003</v>
      </c>
      <c r="AX182" s="12">
        <v>0.80472776089999998</v>
      </c>
      <c r="AY182" s="12">
        <v>0.81842970068900001</v>
      </c>
      <c r="AZ182" s="12">
        <v>0.82650569098500004</v>
      </c>
      <c r="BA182" s="12">
        <v>0.80602033961700004</v>
      </c>
      <c r="BB182" s="12">
        <v>0.79707637837</v>
      </c>
      <c r="BD182" s="12">
        <v>0.81153951389599999</v>
      </c>
      <c r="BH182" s="12">
        <v>0.79323461479900004</v>
      </c>
      <c r="BI182" s="12">
        <v>0.85832762849499999</v>
      </c>
      <c r="BJ182" s="12">
        <v>0.90850390710399997</v>
      </c>
    </row>
    <row r="184" spans="2:62" x14ac:dyDescent="0.35">
      <c r="B184" s="25" t="s">
        <v>128</v>
      </c>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row>
    <row r="185" spans="2:62" ht="29" x14ac:dyDescent="0.35">
      <c r="B185" s="17" t="s">
        <v>16</v>
      </c>
    </row>
    <row r="186" spans="2:62" x14ac:dyDescent="0.35">
      <c r="B186" s="18" t="s">
        <v>74</v>
      </c>
      <c r="C186" s="15">
        <v>328</v>
      </c>
      <c r="D186" s="15">
        <v>154</v>
      </c>
      <c r="E186" s="15">
        <v>160</v>
      </c>
      <c r="F186" s="15">
        <v>12</v>
      </c>
      <c r="G186" s="15">
        <v>2</v>
      </c>
      <c r="I186" s="15">
        <v>36</v>
      </c>
      <c r="J186" s="15">
        <v>48</v>
      </c>
      <c r="K186" s="15">
        <v>87</v>
      </c>
      <c r="L186" s="15">
        <v>89</v>
      </c>
      <c r="M186" s="15">
        <v>61</v>
      </c>
      <c r="N186" s="15">
        <v>7</v>
      </c>
      <c r="P186" s="15">
        <v>41</v>
      </c>
      <c r="Q186" s="15">
        <v>81</v>
      </c>
      <c r="R186" s="15">
        <v>103</v>
      </c>
      <c r="S186" s="15">
        <v>101</v>
      </c>
      <c r="T186" s="15">
        <v>2</v>
      </c>
      <c r="V186" s="15">
        <v>28</v>
      </c>
      <c r="W186" s="15">
        <v>54</v>
      </c>
      <c r="X186" s="15">
        <v>70</v>
      </c>
      <c r="Y186" s="15">
        <v>43</v>
      </c>
      <c r="Z186" s="15">
        <v>49</v>
      </c>
      <c r="AA186" s="15">
        <v>30</v>
      </c>
      <c r="AB186" s="15">
        <v>42</v>
      </c>
      <c r="AC186" s="15">
        <v>12</v>
      </c>
      <c r="AE186" s="15">
        <v>31</v>
      </c>
      <c r="AF186" s="15">
        <v>47</v>
      </c>
      <c r="AG186" s="15">
        <v>23</v>
      </c>
      <c r="AH186" s="15">
        <v>22</v>
      </c>
      <c r="AI186" s="15">
        <v>37</v>
      </c>
      <c r="AJ186" s="15">
        <v>25</v>
      </c>
      <c r="AK186" s="15">
        <v>30</v>
      </c>
      <c r="AL186" s="15">
        <v>39</v>
      </c>
      <c r="AM186" s="15">
        <v>30</v>
      </c>
      <c r="AN186" s="15">
        <v>21</v>
      </c>
      <c r="AO186" s="15">
        <v>6</v>
      </c>
      <c r="AP186" s="15">
        <v>17</v>
      </c>
      <c r="AR186" s="15">
        <v>253</v>
      </c>
      <c r="AS186" s="15">
        <v>62</v>
      </c>
      <c r="AT186" s="15">
        <v>12</v>
      </c>
      <c r="AU186" s="15">
        <v>1</v>
      </c>
      <c r="AW186" s="15">
        <v>289</v>
      </c>
      <c r="AX186" s="15">
        <v>267</v>
      </c>
      <c r="AY186" s="15">
        <v>243</v>
      </c>
      <c r="AZ186" s="15">
        <v>275</v>
      </c>
      <c r="BA186" s="15">
        <v>271</v>
      </c>
      <c r="BB186" s="15">
        <v>271</v>
      </c>
      <c r="BD186" s="15">
        <v>328</v>
      </c>
      <c r="BE186" s="15">
        <v>0</v>
      </c>
      <c r="BF186" s="15">
        <v>0</v>
      </c>
      <c r="BH186" s="15">
        <v>250</v>
      </c>
      <c r="BI186" s="15">
        <v>58</v>
      </c>
      <c r="BJ186" s="15">
        <v>20</v>
      </c>
    </row>
    <row r="187" spans="2:62" x14ac:dyDescent="0.35">
      <c r="B187" s="19" t="s">
        <v>75</v>
      </c>
      <c r="C187" s="10">
        <v>321</v>
      </c>
      <c r="D187" s="10">
        <v>145</v>
      </c>
      <c r="E187" s="10">
        <v>161</v>
      </c>
      <c r="F187" s="10">
        <v>14</v>
      </c>
      <c r="G187" s="10">
        <v>2</v>
      </c>
      <c r="I187" s="10">
        <v>38</v>
      </c>
      <c r="J187" s="10">
        <v>47</v>
      </c>
      <c r="K187" s="10">
        <v>82</v>
      </c>
      <c r="L187" s="10">
        <v>86</v>
      </c>
      <c r="M187" s="10">
        <v>61</v>
      </c>
      <c r="N187" s="10">
        <v>7</v>
      </c>
      <c r="P187" s="10">
        <v>53</v>
      </c>
      <c r="Q187" s="10">
        <v>76</v>
      </c>
      <c r="R187" s="10">
        <v>96</v>
      </c>
      <c r="S187" s="10">
        <v>95</v>
      </c>
      <c r="T187" s="10">
        <v>2</v>
      </c>
      <c r="V187" s="10">
        <v>33</v>
      </c>
      <c r="W187" s="10">
        <v>55</v>
      </c>
      <c r="X187" s="10">
        <v>69</v>
      </c>
      <c r="Y187" s="10">
        <v>41</v>
      </c>
      <c r="Z187" s="10">
        <v>46</v>
      </c>
      <c r="AA187" s="10">
        <v>27</v>
      </c>
      <c r="AB187" s="10">
        <v>38</v>
      </c>
      <c r="AC187" s="10">
        <v>13</v>
      </c>
      <c r="AE187" s="10">
        <v>29</v>
      </c>
      <c r="AF187" s="10">
        <v>45</v>
      </c>
      <c r="AG187" s="10">
        <v>22</v>
      </c>
      <c r="AH187" s="10">
        <v>21</v>
      </c>
      <c r="AI187" s="10">
        <v>35</v>
      </c>
      <c r="AJ187" s="10">
        <v>23</v>
      </c>
      <c r="AK187" s="10">
        <v>28</v>
      </c>
      <c r="AL187" s="10">
        <v>37</v>
      </c>
      <c r="AM187" s="10">
        <v>29</v>
      </c>
      <c r="AN187" s="10">
        <v>28</v>
      </c>
      <c r="AO187" s="10">
        <v>10</v>
      </c>
      <c r="AP187" s="10">
        <v>15</v>
      </c>
      <c r="AR187" s="10">
        <v>249</v>
      </c>
      <c r="AS187" s="10">
        <v>58</v>
      </c>
      <c r="AT187" s="10">
        <v>13</v>
      </c>
      <c r="AU187" s="10">
        <v>1</v>
      </c>
      <c r="AW187" s="10">
        <v>283</v>
      </c>
      <c r="AX187" s="10">
        <v>260</v>
      </c>
      <c r="AY187" s="10">
        <v>238</v>
      </c>
      <c r="AZ187" s="10">
        <v>270</v>
      </c>
      <c r="BA187" s="10">
        <v>267</v>
      </c>
      <c r="BB187" s="10">
        <v>264</v>
      </c>
      <c r="BD187" s="10">
        <v>321</v>
      </c>
      <c r="BE187" s="10">
        <v>0</v>
      </c>
      <c r="BF187" s="10">
        <v>0</v>
      </c>
      <c r="BH187" s="10">
        <v>245</v>
      </c>
      <c r="BI187" s="10">
        <v>58</v>
      </c>
      <c r="BJ187" s="10">
        <v>18</v>
      </c>
    </row>
    <row r="188" spans="2:62" ht="32" customHeight="1" x14ac:dyDescent="0.35">
      <c r="B188" s="20" t="s">
        <v>126</v>
      </c>
      <c r="C188" s="12">
        <v>0.34318907657300002</v>
      </c>
      <c r="D188" s="12">
        <v>0.30269509996499999</v>
      </c>
      <c r="E188" s="12">
        <v>0.38133606217100002</v>
      </c>
      <c r="F188" s="12">
        <v>0.30131066726200001</v>
      </c>
      <c r="G188" s="12">
        <v>0.50249969924500004</v>
      </c>
      <c r="I188" s="12">
        <v>0.232655995586</v>
      </c>
      <c r="J188" s="12">
        <v>0.36304494179399999</v>
      </c>
      <c r="K188" s="12">
        <v>0.31517677873400002</v>
      </c>
      <c r="L188" s="12">
        <v>0.35805484119499997</v>
      </c>
      <c r="M188" s="12">
        <v>0.35074492547300001</v>
      </c>
      <c r="N188" s="12">
        <v>0.86795064190799998</v>
      </c>
      <c r="P188" s="12">
        <v>0.264570029313</v>
      </c>
      <c r="Q188" s="12">
        <v>0.32426999850299998</v>
      </c>
      <c r="R188" s="12">
        <v>0.32605896826800002</v>
      </c>
      <c r="S188" s="12">
        <v>0.416577921844</v>
      </c>
      <c r="T188" s="12">
        <v>0.48326881861999998</v>
      </c>
      <c r="V188" s="12">
        <v>0.283673899939</v>
      </c>
      <c r="W188" s="12">
        <v>0.32166985599199999</v>
      </c>
      <c r="X188" s="12">
        <v>0.34461169490600002</v>
      </c>
      <c r="Y188" s="12">
        <v>0.35174130660500003</v>
      </c>
      <c r="Z188" s="12">
        <v>0.29604066931299999</v>
      </c>
      <c r="AA188" s="12">
        <v>0.47287592303300002</v>
      </c>
      <c r="AB188" s="12">
        <v>0.40432623528</v>
      </c>
      <c r="AC188" s="12">
        <v>0.267694874764</v>
      </c>
      <c r="AE188" s="12">
        <v>0.521933150525</v>
      </c>
      <c r="AF188" s="12">
        <v>0.37960103403099998</v>
      </c>
      <c r="AG188" s="12">
        <v>0.44110163327899998</v>
      </c>
      <c r="AH188" s="12">
        <v>0.406894288474</v>
      </c>
      <c r="AI188" s="12">
        <v>0.23889290292400001</v>
      </c>
      <c r="AJ188" s="12">
        <v>0.24218467187100001</v>
      </c>
      <c r="AK188" s="12">
        <v>0.26368037666100003</v>
      </c>
      <c r="AL188" s="12">
        <v>0.35844019091700002</v>
      </c>
      <c r="AM188" s="12">
        <v>0.27567956230399998</v>
      </c>
      <c r="AN188" s="12">
        <v>0.33365413736799998</v>
      </c>
      <c r="AO188" s="12">
        <v>0.143069833742</v>
      </c>
      <c r="AP188" s="12">
        <v>0.45392907149799999</v>
      </c>
      <c r="AR188" s="12">
        <v>0.320313230339</v>
      </c>
      <c r="AS188" s="12">
        <v>0.45769404236799999</v>
      </c>
      <c r="AT188" s="12">
        <v>0.21614811739699999</v>
      </c>
      <c r="AU188" s="12">
        <v>1</v>
      </c>
      <c r="AW188" s="12">
        <v>0.35721660407</v>
      </c>
      <c r="AX188" s="12">
        <v>0.35054621014699999</v>
      </c>
      <c r="AY188" s="12">
        <v>0.37468896474300001</v>
      </c>
      <c r="AZ188" s="12">
        <v>0.33082544262199998</v>
      </c>
      <c r="BA188" s="12">
        <v>0.34166985033300001</v>
      </c>
      <c r="BB188" s="12">
        <v>0.35464094647599997</v>
      </c>
      <c r="BD188" s="12">
        <v>0.34318907657300002</v>
      </c>
      <c r="BH188" s="12">
        <v>0.38266214036500001</v>
      </c>
      <c r="BI188" s="12">
        <v>0.23628639942499999</v>
      </c>
      <c r="BJ188" s="12">
        <v>0.15308979332</v>
      </c>
    </row>
    <row r="189" spans="2:62" ht="32" customHeight="1" x14ac:dyDescent="0.35">
      <c r="B189" s="20" t="s">
        <v>127</v>
      </c>
      <c r="C189" s="12">
        <v>0.65681092342699998</v>
      </c>
      <c r="D189" s="12">
        <v>0.69730490003500001</v>
      </c>
      <c r="E189" s="12">
        <v>0.61866393782899998</v>
      </c>
      <c r="F189" s="12">
        <v>0.69868933273800005</v>
      </c>
      <c r="G189" s="12">
        <v>0.49750030075500001</v>
      </c>
      <c r="I189" s="12">
        <v>0.76734400441399997</v>
      </c>
      <c r="J189" s="12">
        <v>0.63695505820599996</v>
      </c>
      <c r="K189" s="12">
        <v>0.68482322126600004</v>
      </c>
      <c r="L189" s="12">
        <v>0.64194515880500003</v>
      </c>
      <c r="M189" s="12">
        <v>0.64925507452700004</v>
      </c>
      <c r="N189" s="12">
        <v>0.132049358092</v>
      </c>
      <c r="P189" s="12">
        <v>0.735429970687</v>
      </c>
      <c r="Q189" s="12">
        <v>0.67573000149700002</v>
      </c>
      <c r="R189" s="12">
        <v>0.67394103173200004</v>
      </c>
      <c r="S189" s="12">
        <v>0.583422078156</v>
      </c>
      <c r="T189" s="12">
        <v>0.51673118137999996</v>
      </c>
      <c r="V189" s="12">
        <v>0.71632610006099995</v>
      </c>
      <c r="W189" s="12">
        <v>0.67833014400799996</v>
      </c>
      <c r="X189" s="12">
        <v>0.65538830509400003</v>
      </c>
      <c r="Y189" s="12">
        <v>0.64825869339499997</v>
      </c>
      <c r="Z189" s="12">
        <v>0.70395933068700001</v>
      </c>
      <c r="AA189" s="12">
        <v>0.52712407696700003</v>
      </c>
      <c r="AB189" s="12">
        <v>0.59567376472</v>
      </c>
      <c r="AC189" s="12">
        <v>0.732305125236</v>
      </c>
      <c r="AE189" s="12">
        <v>0.478066849475</v>
      </c>
      <c r="AF189" s="12">
        <v>0.62039896596900002</v>
      </c>
      <c r="AG189" s="12">
        <v>0.55889836672100002</v>
      </c>
      <c r="AH189" s="12">
        <v>0.593105711526</v>
      </c>
      <c r="AI189" s="12">
        <v>0.76110709707599999</v>
      </c>
      <c r="AJ189" s="12">
        <v>0.75781532812899999</v>
      </c>
      <c r="AK189" s="12">
        <v>0.73631962333900003</v>
      </c>
      <c r="AL189" s="12">
        <v>0.64155980908300003</v>
      </c>
      <c r="AM189" s="12">
        <v>0.72432043769599996</v>
      </c>
      <c r="AN189" s="12">
        <v>0.66634586263200002</v>
      </c>
      <c r="AO189" s="12">
        <v>0.856930166258</v>
      </c>
      <c r="AP189" s="12">
        <v>0.54607092850200001</v>
      </c>
      <c r="AR189" s="12">
        <v>0.67968676966099995</v>
      </c>
      <c r="AS189" s="12">
        <v>0.54230595763199996</v>
      </c>
      <c r="AT189" s="12">
        <v>0.78385188260299998</v>
      </c>
      <c r="AU189" s="12">
        <v>0</v>
      </c>
      <c r="AW189" s="12">
        <v>0.64278339593</v>
      </c>
      <c r="AX189" s="12">
        <v>0.64945378985299995</v>
      </c>
      <c r="AY189" s="12">
        <v>0.62531103525700005</v>
      </c>
      <c r="AZ189" s="12">
        <v>0.66917455737800002</v>
      </c>
      <c r="BA189" s="12">
        <v>0.65833014966699999</v>
      </c>
      <c r="BB189" s="12">
        <v>0.64535905352400003</v>
      </c>
      <c r="BD189" s="12">
        <v>0.65681092342699998</v>
      </c>
      <c r="BH189" s="12">
        <v>0.61733785963499999</v>
      </c>
      <c r="BI189" s="12">
        <v>0.76371360057500004</v>
      </c>
      <c r="BJ189" s="12">
        <v>0.84691020668000006</v>
      </c>
    </row>
    <row r="191" spans="2:62" x14ac:dyDescent="0.35">
      <c r="B191" s="25" t="s">
        <v>129</v>
      </c>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row>
    <row r="192" spans="2:62" ht="29" x14ac:dyDescent="0.35">
      <c r="B192" s="17" t="s">
        <v>16</v>
      </c>
    </row>
    <row r="193" spans="2:62" x14ac:dyDescent="0.35">
      <c r="B193" s="18" t="s">
        <v>74</v>
      </c>
      <c r="C193" s="15">
        <v>328</v>
      </c>
      <c r="D193" s="15">
        <v>154</v>
      </c>
      <c r="E193" s="15">
        <v>160</v>
      </c>
      <c r="F193" s="15">
        <v>12</v>
      </c>
      <c r="G193" s="15">
        <v>2</v>
      </c>
      <c r="I193" s="15">
        <v>36</v>
      </c>
      <c r="J193" s="15">
        <v>48</v>
      </c>
      <c r="K193" s="15">
        <v>87</v>
      </c>
      <c r="L193" s="15">
        <v>89</v>
      </c>
      <c r="M193" s="15">
        <v>61</v>
      </c>
      <c r="N193" s="15">
        <v>7</v>
      </c>
      <c r="P193" s="15">
        <v>41</v>
      </c>
      <c r="Q193" s="15">
        <v>81</v>
      </c>
      <c r="R193" s="15">
        <v>103</v>
      </c>
      <c r="S193" s="15">
        <v>101</v>
      </c>
      <c r="T193" s="15">
        <v>2</v>
      </c>
      <c r="V193" s="15">
        <v>28</v>
      </c>
      <c r="W193" s="15">
        <v>54</v>
      </c>
      <c r="X193" s="15">
        <v>70</v>
      </c>
      <c r="Y193" s="15">
        <v>43</v>
      </c>
      <c r="Z193" s="15">
        <v>49</v>
      </c>
      <c r="AA193" s="15">
        <v>30</v>
      </c>
      <c r="AB193" s="15">
        <v>42</v>
      </c>
      <c r="AC193" s="15">
        <v>12</v>
      </c>
      <c r="AE193" s="15">
        <v>31</v>
      </c>
      <c r="AF193" s="15">
        <v>47</v>
      </c>
      <c r="AG193" s="15">
        <v>23</v>
      </c>
      <c r="AH193" s="15">
        <v>22</v>
      </c>
      <c r="AI193" s="15">
        <v>37</v>
      </c>
      <c r="AJ193" s="15">
        <v>25</v>
      </c>
      <c r="AK193" s="15">
        <v>30</v>
      </c>
      <c r="AL193" s="15">
        <v>39</v>
      </c>
      <c r="AM193" s="15">
        <v>30</v>
      </c>
      <c r="AN193" s="15">
        <v>21</v>
      </c>
      <c r="AO193" s="15">
        <v>6</v>
      </c>
      <c r="AP193" s="15">
        <v>17</v>
      </c>
      <c r="AR193" s="15">
        <v>253</v>
      </c>
      <c r="AS193" s="15">
        <v>62</v>
      </c>
      <c r="AT193" s="15">
        <v>12</v>
      </c>
      <c r="AU193" s="15">
        <v>1</v>
      </c>
      <c r="AW193" s="15">
        <v>289</v>
      </c>
      <c r="AX193" s="15">
        <v>267</v>
      </c>
      <c r="AY193" s="15">
        <v>243</v>
      </c>
      <c r="AZ193" s="15">
        <v>275</v>
      </c>
      <c r="BA193" s="15">
        <v>271</v>
      </c>
      <c r="BB193" s="15">
        <v>271</v>
      </c>
      <c r="BD193" s="15">
        <v>328</v>
      </c>
      <c r="BE193" s="15">
        <v>0</v>
      </c>
      <c r="BF193" s="15">
        <v>0</v>
      </c>
      <c r="BH193" s="15">
        <v>250</v>
      </c>
      <c r="BI193" s="15">
        <v>58</v>
      </c>
      <c r="BJ193" s="15">
        <v>20</v>
      </c>
    </row>
    <row r="194" spans="2:62" x14ac:dyDescent="0.35">
      <c r="B194" s="19" t="s">
        <v>75</v>
      </c>
      <c r="C194" s="10">
        <v>321</v>
      </c>
      <c r="D194" s="10">
        <v>145</v>
      </c>
      <c r="E194" s="10">
        <v>161</v>
      </c>
      <c r="F194" s="10">
        <v>14</v>
      </c>
      <c r="G194" s="10">
        <v>2</v>
      </c>
      <c r="I194" s="10">
        <v>38</v>
      </c>
      <c r="J194" s="10">
        <v>47</v>
      </c>
      <c r="K194" s="10">
        <v>82</v>
      </c>
      <c r="L194" s="10">
        <v>86</v>
      </c>
      <c r="M194" s="10">
        <v>61</v>
      </c>
      <c r="N194" s="10">
        <v>7</v>
      </c>
      <c r="P194" s="10">
        <v>53</v>
      </c>
      <c r="Q194" s="10">
        <v>76</v>
      </c>
      <c r="R194" s="10">
        <v>96</v>
      </c>
      <c r="S194" s="10">
        <v>95</v>
      </c>
      <c r="T194" s="10">
        <v>2</v>
      </c>
      <c r="V194" s="10">
        <v>33</v>
      </c>
      <c r="W194" s="10">
        <v>55</v>
      </c>
      <c r="X194" s="10">
        <v>69</v>
      </c>
      <c r="Y194" s="10">
        <v>41</v>
      </c>
      <c r="Z194" s="10">
        <v>46</v>
      </c>
      <c r="AA194" s="10">
        <v>27</v>
      </c>
      <c r="AB194" s="10">
        <v>38</v>
      </c>
      <c r="AC194" s="10">
        <v>13</v>
      </c>
      <c r="AE194" s="10">
        <v>29</v>
      </c>
      <c r="AF194" s="10">
        <v>45</v>
      </c>
      <c r="AG194" s="10">
        <v>22</v>
      </c>
      <c r="AH194" s="10">
        <v>21</v>
      </c>
      <c r="AI194" s="10">
        <v>35</v>
      </c>
      <c r="AJ194" s="10">
        <v>23</v>
      </c>
      <c r="AK194" s="10">
        <v>28</v>
      </c>
      <c r="AL194" s="10">
        <v>37</v>
      </c>
      <c r="AM194" s="10">
        <v>29</v>
      </c>
      <c r="AN194" s="10">
        <v>28</v>
      </c>
      <c r="AO194" s="10">
        <v>10</v>
      </c>
      <c r="AP194" s="10">
        <v>15</v>
      </c>
      <c r="AR194" s="10">
        <v>249</v>
      </c>
      <c r="AS194" s="10">
        <v>58</v>
      </c>
      <c r="AT194" s="10">
        <v>13</v>
      </c>
      <c r="AU194" s="10">
        <v>1</v>
      </c>
      <c r="AW194" s="10">
        <v>283</v>
      </c>
      <c r="AX194" s="10">
        <v>260</v>
      </c>
      <c r="AY194" s="10">
        <v>238</v>
      </c>
      <c r="AZ194" s="10">
        <v>270</v>
      </c>
      <c r="BA194" s="10">
        <v>267</v>
      </c>
      <c r="BB194" s="10">
        <v>264</v>
      </c>
      <c r="BD194" s="10">
        <v>321</v>
      </c>
      <c r="BE194" s="10">
        <v>0</v>
      </c>
      <c r="BF194" s="10">
        <v>0</v>
      </c>
      <c r="BH194" s="10">
        <v>245</v>
      </c>
      <c r="BI194" s="10">
        <v>58</v>
      </c>
      <c r="BJ194" s="10">
        <v>18</v>
      </c>
    </row>
    <row r="195" spans="2:62" ht="32" customHeight="1" x14ac:dyDescent="0.35">
      <c r="B195" s="20" t="s">
        <v>126</v>
      </c>
      <c r="C195" s="12">
        <v>0.388293941719</v>
      </c>
      <c r="D195" s="12">
        <v>0.45497677085100002</v>
      </c>
      <c r="E195" s="12">
        <v>0.34822205159899999</v>
      </c>
      <c r="F195" s="12">
        <v>0.20513841332499999</v>
      </c>
      <c r="G195" s="12">
        <v>0</v>
      </c>
      <c r="I195" s="12">
        <v>0.22660516471600001</v>
      </c>
      <c r="J195" s="12">
        <v>0.46582399210300002</v>
      </c>
      <c r="K195" s="12">
        <v>0.48475517101400001</v>
      </c>
      <c r="L195" s="12">
        <v>0.397419530174</v>
      </c>
      <c r="M195" s="12">
        <v>0.30184429910299998</v>
      </c>
      <c r="N195" s="12">
        <v>0.26041378960400002</v>
      </c>
      <c r="P195" s="12">
        <v>0.35143094578900003</v>
      </c>
      <c r="Q195" s="12">
        <v>0.31009194763199999</v>
      </c>
      <c r="R195" s="12">
        <v>0.40921702008900002</v>
      </c>
      <c r="S195" s="12">
        <v>0.43732608630000003</v>
      </c>
      <c r="T195" s="12">
        <v>1</v>
      </c>
      <c r="V195" s="12">
        <v>0.274828670587</v>
      </c>
      <c r="W195" s="12">
        <v>0.34787543612999999</v>
      </c>
      <c r="X195" s="12">
        <v>0.37471704638300002</v>
      </c>
      <c r="Y195" s="12">
        <v>0.36892144024200002</v>
      </c>
      <c r="Z195" s="12">
        <v>0.443934211385</v>
      </c>
      <c r="AA195" s="12">
        <v>0.49375136934399999</v>
      </c>
      <c r="AB195" s="12">
        <v>0.46902131767600003</v>
      </c>
      <c r="AC195" s="12">
        <v>0.329934131829</v>
      </c>
      <c r="AE195" s="12">
        <v>0.28957666956900002</v>
      </c>
      <c r="AF195" s="12">
        <v>0.51378990367800004</v>
      </c>
      <c r="AG195" s="12">
        <v>0.27071114678399999</v>
      </c>
      <c r="AH195" s="12">
        <v>0.450208139369</v>
      </c>
      <c r="AI195" s="12">
        <v>0.37876390649800001</v>
      </c>
      <c r="AJ195" s="12">
        <v>0.40797605595399999</v>
      </c>
      <c r="AK195" s="12">
        <v>0.40469755783400002</v>
      </c>
      <c r="AL195" s="12">
        <v>0.41591922171899998</v>
      </c>
      <c r="AM195" s="12">
        <v>0.40887550986900001</v>
      </c>
      <c r="AN195" s="12">
        <v>0.27340328262500002</v>
      </c>
      <c r="AO195" s="12">
        <v>0.33155175425900002</v>
      </c>
      <c r="AP195" s="12">
        <v>0.40055386252699998</v>
      </c>
      <c r="AR195" s="12">
        <v>0.38103419721199999</v>
      </c>
      <c r="AS195" s="12">
        <v>0.38939523427099998</v>
      </c>
      <c r="AT195" s="12">
        <v>0.48037772962199998</v>
      </c>
      <c r="AU195" s="12">
        <v>1</v>
      </c>
      <c r="AW195" s="12">
        <v>0.407865941733</v>
      </c>
      <c r="AX195" s="12">
        <v>0.414513765423</v>
      </c>
      <c r="AY195" s="12">
        <v>0.425441386117</v>
      </c>
      <c r="AZ195" s="12">
        <v>0.39676393779199998</v>
      </c>
      <c r="BA195" s="12">
        <v>0.39040524268799998</v>
      </c>
      <c r="BB195" s="12">
        <v>0.394303432688</v>
      </c>
      <c r="BD195" s="12">
        <v>0.388293941719</v>
      </c>
      <c r="BH195" s="12">
        <v>0.37725312414500001</v>
      </c>
      <c r="BI195" s="12">
        <v>0.37762580754899999</v>
      </c>
      <c r="BJ195" s="12">
        <v>0.56974617230000002</v>
      </c>
    </row>
    <row r="196" spans="2:62" ht="32" customHeight="1" x14ac:dyDescent="0.35">
      <c r="B196" s="20" t="s">
        <v>127</v>
      </c>
      <c r="C196" s="12">
        <v>0.611706058281</v>
      </c>
      <c r="D196" s="12">
        <v>0.54502322914900003</v>
      </c>
      <c r="E196" s="12">
        <v>0.65177794840100001</v>
      </c>
      <c r="F196" s="12">
        <v>0.79486158667499995</v>
      </c>
      <c r="G196" s="12">
        <v>1</v>
      </c>
      <c r="I196" s="12">
        <v>0.77339483528399999</v>
      </c>
      <c r="J196" s="12">
        <v>0.53417600789700004</v>
      </c>
      <c r="K196" s="12">
        <v>0.51524482898599999</v>
      </c>
      <c r="L196" s="12">
        <v>0.602580469826</v>
      </c>
      <c r="M196" s="12">
        <v>0.69815570089699996</v>
      </c>
      <c r="N196" s="12">
        <v>0.73958621039600003</v>
      </c>
      <c r="P196" s="12">
        <v>0.64856905421099997</v>
      </c>
      <c r="Q196" s="12">
        <v>0.68990805236800001</v>
      </c>
      <c r="R196" s="12">
        <v>0.59078297991100004</v>
      </c>
      <c r="S196" s="12">
        <v>0.56267391369999997</v>
      </c>
      <c r="T196" s="12">
        <v>0</v>
      </c>
      <c r="V196" s="12">
        <v>0.725171329413</v>
      </c>
      <c r="W196" s="12">
        <v>0.65212456386999995</v>
      </c>
      <c r="X196" s="12">
        <v>0.62528295361700004</v>
      </c>
      <c r="Y196" s="12">
        <v>0.63107855975799998</v>
      </c>
      <c r="Z196" s="12">
        <v>0.556065788615</v>
      </c>
      <c r="AA196" s="12">
        <v>0.50624863065600001</v>
      </c>
      <c r="AB196" s="12">
        <v>0.53097868232400003</v>
      </c>
      <c r="AC196" s="12">
        <v>0.670065868171</v>
      </c>
      <c r="AE196" s="12">
        <v>0.71042333043100003</v>
      </c>
      <c r="AF196" s="12">
        <v>0.48621009632200002</v>
      </c>
      <c r="AG196" s="12">
        <v>0.72928885321600001</v>
      </c>
      <c r="AH196" s="12">
        <v>0.54979186063100005</v>
      </c>
      <c r="AI196" s="12">
        <v>0.62123609350200004</v>
      </c>
      <c r="AJ196" s="12">
        <v>0.59202394404600001</v>
      </c>
      <c r="AK196" s="12">
        <v>0.59530244216600003</v>
      </c>
      <c r="AL196" s="12">
        <v>0.58408077828100002</v>
      </c>
      <c r="AM196" s="12">
        <v>0.59112449013099999</v>
      </c>
      <c r="AN196" s="12">
        <v>0.72659671737499998</v>
      </c>
      <c r="AO196" s="12">
        <v>0.66844824574100004</v>
      </c>
      <c r="AP196" s="12">
        <v>0.59944613747300002</v>
      </c>
      <c r="AR196" s="12">
        <v>0.61896580278799995</v>
      </c>
      <c r="AS196" s="12">
        <v>0.61060476572900002</v>
      </c>
      <c r="AT196" s="12">
        <v>0.51962227037800002</v>
      </c>
      <c r="AU196" s="12">
        <v>0</v>
      </c>
      <c r="AW196" s="12">
        <v>0.59213405826700005</v>
      </c>
      <c r="AX196" s="12">
        <v>0.585486234577</v>
      </c>
      <c r="AY196" s="12">
        <v>0.574558613883</v>
      </c>
      <c r="AZ196" s="12">
        <v>0.60323606220799997</v>
      </c>
      <c r="BA196" s="12">
        <v>0.60959475731199997</v>
      </c>
      <c r="BB196" s="12">
        <v>0.60569656731199994</v>
      </c>
      <c r="BD196" s="12">
        <v>0.611706058281</v>
      </c>
      <c r="BH196" s="12">
        <v>0.62274687585499999</v>
      </c>
      <c r="BI196" s="12">
        <v>0.62237419245100001</v>
      </c>
      <c r="BJ196" s="12">
        <v>0.43025382769999998</v>
      </c>
    </row>
    <row r="198" spans="2:62" x14ac:dyDescent="0.35">
      <c r="B198" s="25" t="s">
        <v>130</v>
      </c>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row>
    <row r="199" spans="2:62" ht="29" x14ac:dyDescent="0.35">
      <c r="B199" s="17" t="s">
        <v>16</v>
      </c>
    </row>
    <row r="200" spans="2:62" x14ac:dyDescent="0.35">
      <c r="B200" s="18" t="s">
        <v>74</v>
      </c>
      <c r="C200" s="15">
        <v>328</v>
      </c>
      <c r="D200" s="15">
        <v>154</v>
      </c>
      <c r="E200" s="15">
        <v>160</v>
      </c>
      <c r="F200" s="15">
        <v>12</v>
      </c>
      <c r="G200" s="15">
        <v>2</v>
      </c>
      <c r="I200" s="15">
        <v>36</v>
      </c>
      <c r="J200" s="15">
        <v>48</v>
      </c>
      <c r="K200" s="15">
        <v>87</v>
      </c>
      <c r="L200" s="15">
        <v>89</v>
      </c>
      <c r="M200" s="15">
        <v>61</v>
      </c>
      <c r="N200" s="15">
        <v>7</v>
      </c>
      <c r="P200" s="15">
        <v>41</v>
      </c>
      <c r="Q200" s="15">
        <v>81</v>
      </c>
      <c r="R200" s="15">
        <v>103</v>
      </c>
      <c r="S200" s="15">
        <v>101</v>
      </c>
      <c r="T200" s="15">
        <v>2</v>
      </c>
      <c r="V200" s="15">
        <v>28</v>
      </c>
      <c r="W200" s="15">
        <v>54</v>
      </c>
      <c r="X200" s="15">
        <v>70</v>
      </c>
      <c r="Y200" s="15">
        <v>43</v>
      </c>
      <c r="Z200" s="15">
        <v>49</v>
      </c>
      <c r="AA200" s="15">
        <v>30</v>
      </c>
      <c r="AB200" s="15">
        <v>42</v>
      </c>
      <c r="AC200" s="15">
        <v>12</v>
      </c>
      <c r="AE200" s="15">
        <v>31</v>
      </c>
      <c r="AF200" s="15">
        <v>47</v>
      </c>
      <c r="AG200" s="15">
        <v>23</v>
      </c>
      <c r="AH200" s="15">
        <v>22</v>
      </c>
      <c r="AI200" s="15">
        <v>37</v>
      </c>
      <c r="AJ200" s="15">
        <v>25</v>
      </c>
      <c r="AK200" s="15">
        <v>30</v>
      </c>
      <c r="AL200" s="15">
        <v>39</v>
      </c>
      <c r="AM200" s="15">
        <v>30</v>
      </c>
      <c r="AN200" s="15">
        <v>21</v>
      </c>
      <c r="AO200" s="15">
        <v>6</v>
      </c>
      <c r="AP200" s="15">
        <v>17</v>
      </c>
      <c r="AR200" s="15">
        <v>253</v>
      </c>
      <c r="AS200" s="15">
        <v>62</v>
      </c>
      <c r="AT200" s="15">
        <v>12</v>
      </c>
      <c r="AU200" s="15">
        <v>1</v>
      </c>
      <c r="AW200" s="15">
        <v>289</v>
      </c>
      <c r="AX200" s="15">
        <v>267</v>
      </c>
      <c r="AY200" s="15">
        <v>243</v>
      </c>
      <c r="AZ200" s="15">
        <v>275</v>
      </c>
      <c r="BA200" s="15">
        <v>271</v>
      </c>
      <c r="BB200" s="15">
        <v>271</v>
      </c>
      <c r="BD200" s="15">
        <v>328</v>
      </c>
      <c r="BE200" s="15">
        <v>0</v>
      </c>
      <c r="BF200" s="15">
        <v>0</v>
      </c>
      <c r="BH200" s="15">
        <v>250</v>
      </c>
      <c r="BI200" s="15">
        <v>58</v>
      </c>
      <c r="BJ200" s="15">
        <v>20</v>
      </c>
    </row>
    <row r="201" spans="2:62" x14ac:dyDescent="0.35">
      <c r="B201" s="19" t="s">
        <v>75</v>
      </c>
      <c r="C201" s="10">
        <v>321</v>
      </c>
      <c r="D201" s="10">
        <v>145</v>
      </c>
      <c r="E201" s="10">
        <v>161</v>
      </c>
      <c r="F201" s="10">
        <v>14</v>
      </c>
      <c r="G201" s="10">
        <v>2</v>
      </c>
      <c r="I201" s="10">
        <v>38</v>
      </c>
      <c r="J201" s="10">
        <v>47</v>
      </c>
      <c r="K201" s="10">
        <v>82</v>
      </c>
      <c r="L201" s="10">
        <v>86</v>
      </c>
      <c r="M201" s="10">
        <v>61</v>
      </c>
      <c r="N201" s="10">
        <v>7</v>
      </c>
      <c r="P201" s="10">
        <v>53</v>
      </c>
      <c r="Q201" s="10">
        <v>76</v>
      </c>
      <c r="R201" s="10">
        <v>96</v>
      </c>
      <c r="S201" s="10">
        <v>95</v>
      </c>
      <c r="T201" s="10">
        <v>2</v>
      </c>
      <c r="V201" s="10">
        <v>33</v>
      </c>
      <c r="W201" s="10">
        <v>55</v>
      </c>
      <c r="X201" s="10">
        <v>69</v>
      </c>
      <c r="Y201" s="10">
        <v>41</v>
      </c>
      <c r="Z201" s="10">
        <v>46</v>
      </c>
      <c r="AA201" s="10">
        <v>27</v>
      </c>
      <c r="AB201" s="10">
        <v>38</v>
      </c>
      <c r="AC201" s="10">
        <v>13</v>
      </c>
      <c r="AE201" s="10">
        <v>29</v>
      </c>
      <c r="AF201" s="10">
        <v>45</v>
      </c>
      <c r="AG201" s="10">
        <v>22</v>
      </c>
      <c r="AH201" s="10">
        <v>21</v>
      </c>
      <c r="AI201" s="10">
        <v>35</v>
      </c>
      <c r="AJ201" s="10">
        <v>23</v>
      </c>
      <c r="AK201" s="10">
        <v>28</v>
      </c>
      <c r="AL201" s="10">
        <v>37</v>
      </c>
      <c r="AM201" s="10">
        <v>29</v>
      </c>
      <c r="AN201" s="10">
        <v>28</v>
      </c>
      <c r="AO201" s="10">
        <v>10</v>
      </c>
      <c r="AP201" s="10">
        <v>15</v>
      </c>
      <c r="AR201" s="10">
        <v>249</v>
      </c>
      <c r="AS201" s="10">
        <v>58</v>
      </c>
      <c r="AT201" s="10">
        <v>13</v>
      </c>
      <c r="AU201" s="10">
        <v>1</v>
      </c>
      <c r="AW201" s="10">
        <v>283</v>
      </c>
      <c r="AX201" s="10">
        <v>260</v>
      </c>
      <c r="AY201" s="10">
        <v>238</v>
      </c>
      <c r="AZ201" s="10">
        <v>270</v>
      </c>
      <c r="BA201" s="10">
        <v>267</v>
      </c>
      <c r="BB201" s="10">
        <v>264</v>
      </c>
      <c r="BD201" s="10">
        <v>321</v>
      </c>
      <c r="BE201" s="10">
        <v>0</v>
      </c>
      <c r="BF201" s="10">
        <v>0</v>
      </c>
      <c r="BH201" s="10">
        <v>245</v>
      </c>
      <c r="BI201" s="10">
        <v>58</v>
      </c>
      <c r="BJ201" s="10">
        <v>18</v>
      </c>
    </row>
    <row r="202" spans="2:62" ht="32" customHeight="1" x14ac:dyDescent="0.35">
      <c r="B202" s="20" t="s">
        <v>126</v>
      </c>
      <c r="C202" s="12">
        <v>0.460363781985</v>
      </c>
      <c r="D202" s="12">
        <v>0.50077989111499999</v>
      </c>
      <c r="E202" s="12">
        <v>0.42007514738200002</v>
      </c>
      <c r="F202" s="12">
        <v>0.56760075086100004</v>
      </c>
      <c r="G202" s="12">
        <v>0</v>
      </c>
      <c r="I202" s="12">
        <v>0.52472346335499997</v>
      </c>
      <c r="J202" s="12">
        <v>0.393255273264</v>
      </c>
      <c r="K202" s="12">
        <v>0.48418028980700001</v>
      </c>
      <c r="L202" s="12">
        <v>0.49225125399300002</v>
      </c>
      <c r="M202" s="12">
        <v>0.41135615139699999</v>
      </c>
      <c r="N202" s="12">
        <v>0.32220748604100002</v>
      </c>
      <c r="P202" s="12">
        <v>0.48472642880599998</v>
      </c>
      <c r="Q202" s="12">
        <v>0.438470563137</v>
      </c>
      <c r="R202" s="12">
        <v>0.43732823211499999</v>
      </c>
      <c r="S202" s="12">
        <v>0.49715700086199999</v>
      </c>
      <c r="T202" s="12">
        <v>0</v>
      </c>
      <c r="V202" s="12">
        <v>0.32009348649399999</v>
      </c>
      <c r="W202" s="12">
        <v>0.48883265982899998</v>
      </c>
      <c r="X202" s="12">
        <v>0.51336771536400005</v>
      </c>
      <c r="Y202" s="12">
        <v>0.39002782061300001</v>
      </c>
      <c r="Z202" s="12">
        <v>0.439169505889</v>
      </c>
      <c r="AA202" s="12">
        <v>0.465031143378</v>
      </c>
      <c r="AB202" s="12">
        <v>0.54035994664700004</v>
      </c>
      <c r="AC202" s="12">
        <v>0.465437483486</v>
      </c>
      <c r="AE202" s="12">
        <v>0.44266900627700001</v>
      </c>
      <c r="AF202" s="12">
        <v>0.52825166545900004</v>
      </c>
      <c r="AG202" s="12">
        <v>0.516668677962</v>
      </c>
      <c r="AH202" s="12">
        <v>0.28902704928</v>
      </c>
      <c r="AI202" s="12">
        <v>0.57032378766900005</v>
      </c>
      <c r="AJ202" s="12">
        <v>0.48179099905</v>
      </c>
      <c r="AK202" s="12">
        <v>0.34040316155400002</v>
      </c>
      <c r="AL202" s="12">
        <v>0.32148762617299997</v>
      </c>
      <c r="AM202" s="12">
        <v>0.41313408852799999</v>
      </c>
      <c r="AN202" s="12">
        <v>0.53773064538799997</v>
      </c>
      <c r="AO202" s="12">
        <v>0.84780465660299997</v>
      </c>
      <c r="AP202" s="12">
        <v>0.40052167881</v>
      </c>
      <c r="AR202" s="12">
        <v>0.49650219279699997</v>
      </c>
      <c r="AS202" s="12">
        <v>0.281489081571</v>
      </c>
      <c r="AT202" s="12">
        <v>0.60766755067400002</v>
      </c>
      <c r="AU202" s="12">
        <v>0</v>
      </c>
      <c r="AW202" s="12">
        <v>0.46258814744999999</v>
      </c>
      <c r="AX202" s="12">
        <v>0.48086371633800001</v>
      </c>
      <c r="AY202" s="12">
        <v>0.47673073358099999</v>
      </c>
      <c r="AZ202" s="12">
        <v>0.48566743556999997</v>
      </c>
      <c r="BA202" s="12">
        <v>0.47799678129099998</v>
      </c>
      <c r="BB202" s="12">
        <v>0.459903080779</v>
      </c>
      <c r="BD202" s="12">
        <v>0.460363781985</v>
      </c>
      <c r="BH202" s="12">
        <v>0.44842331859899998</v>
      </c>
      <c r="BI202" s="12">
        <v>0.514410859439</v>
      </c>
      <c r="BJ202" s="12">
        <v>0.449222955034</v>
      </c>
    </row>
    <row r="203" spans="2:62" ht="32" customHeight="1" x14ac:dyDescent="0.35">
      <c r="B203" s="20" t="s">
        <v>127</v>
      </c>
      <c r="C203" s="12">
        <v>0.53963621801499995</v>
      </c>
      <c r="D203" s="12">
        <v>0.49922010888500001</v>
      </c>
      <c r="E203" s="12">
        <v>0.57992485261799998</v>
      </c>
      <c r="F203" s="12">
        <v>0.43239924913900002</v>
      </c>
      <c r="G203" s="12">
        <v>1</v>
      </c>
      <c r="I203" s="12">
        <v>0.47527653664500003</v>
      </c>
      <c r="J203" s="12">
        <v>0.606744726736</v>
      </c>
      <c r="K203" s="12">
        <v>0.51581971019299999</v>
      </c>
      <c r="L203" s="12">
        <v>0.50774874600700004</v>
      </c>
      <c r="M203" s="12">
        <v>0.58864384860300001</v>
      </c>
      <c r="N203" s="12">
        <v>0.67779251395899998</v>
      </c>
      <c r="P203" s="12">
        <v>0.51527357119399997</v>
      </c>
      <c r="Q203" s="12">
        <v>0.56152943686300005</v>
      </c>
      <c r="R203" s="12">
        <v>0.56267176788499995</v>
      </c>
      <c r="S203" s="12">
        <v>0.50284299913800001</v>
      </c>
      <c r="T203" s="12">
        <v>1</v>
      </c>
      <c r="V203" s="12">
        <v>0.67990651350599995</v>
      </c>
      <c r="W203" s="12">
        <v>0.51116734017099996</v>
      </c>
      <c r="X203" s="12">
        <v>0.486632284636</v>
      </c>
      <c r="Y203" s="12">
        <v>0.60997217938699999</v>
      </c>
      <c r="Z203" s="12">
        <v>0.56083049411100006</v>
      </c>
      <c r="AA203" s="12">
        <v>0.534968856622</v>
      </c>
      <c r="AB203" s="12">
        <v>0.45964005335300001</v>
      </c>
      <c r="AC203" s="12">
        <v>0.534562516514</v>
      </c>
      <c r="AE203" s="12">
        <v>0.55733099372299999</v>
      </c>
      <c r="AF203" s="12">
        <v>0.47174833454100001</v>
      </c>
      <c r="AG203" s="12">
        <v>0.483331322038</v>
      </c>
      <c r="AH203" s="12">
        <v>0.71097295072</v>
      </c>
      <c r="AI203" s="12">
        <v>0.42967621233100001</v>
      </c>
      <c r="AJ203" s="12">
        <v>0.51820900095</v>
      </c>
      <c r="AK203" s="12">
        <v>0.65959683844600003</v>
      </c>
      <c r="AL203" s="12">
        <v>0.67851237382700003</v>
      </c>
      <c r="AM203" s="12">
        <v>0.58686591147199996</v>
      </c>
      <c r="AN203" s="12">
        <v>0.46226935461200003</v>
      </c>
      <c r="AO203" s="12">
        <v>0.152195343397</v>
      </c>
      <c r="AP203" s="12">
        <v>0.59947832119</v>
      </c>
      <c r="AR203" s="12">
        <v>0.50349780720299997</v>
      </c>
      <c r="AS203" s="12">
        <v>0.71851091842899995</v>
      </c>
      <c r="AT203" s="12">
        <v>0.39233244932599998</v>
      </c>
      <c r="AU203" s="12">
        <v>1</v>
      </c>
      <c r="AW203" s="12">
        <v>0.53741185255000001</v>
      </c>
      <c r="AX203" s="12">
        <v>0.51913628366200004</v>
      </c>
      <c r="AY203" s="12">
        <v>0.52326926641899996</v>
      </c>
      <c r="AZ203" s="12">
        <v>0.51433256442999997</v>
      </c>
      <c r="BA203" s="12">
        <v>0.52200321870900002</v>
      </c>
      <c r="BB203" s="12">
        <v>0.540096919221</v>
      </c>
      <c r="BD203" s="12">
        <v>0.53963621801499995</v>
      </c>
      <c r="BH203" s="12">
        <v>0.55157668140100002</v>
      </c>
      <c r="BI203" s="12">
        <v>0.485589140561</v>
      </c>
      <c r="BJ203" s="12">
        <v>0.550777044966</v>
      </c>
    </row>
    <row r="205" spans="2:62" x14ac:dyDescent="0.35">
      <c r="B205" s="25" t="s">
        <v>131</v>
      </c>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row>
    <row r="206" spans="2:62" ht="29" x14ac:dyDescent="0.35">
      <c r="B206" s="17" t="s">
        <v>16</v>
      </c>
    </row>
    <row r="207" spans="2:62" x14ac:dyDescent="0.35">
      <c r="B207" s="18" t="s">
        <v>74</v>
      </c>
      <c r="C207" s="15">
        <v>328</v>
      </c>
      <c r="D207" s="15">
        <v>154</v>
      </c>
      <c r="E207" s="15">
        <v>160</v>
      </c>
      <c r="F207" s="15">
        <v>12</v>
      </c>
      <c r="G207" s="15">
        <v>2</v>
      </c>
      <c r="I207" s="15">
        <v>36</v>
      </c>
      <c r="J207" s="15">
        <v>48</v>
      </c>
      <c r="K207" s="15">
        <v>87</v>
      </c>
      <c r="L207" s="15">
        <v>89</v>
      </c>
      <c r="M207" s="15">
        <v>61</v>
      </c>
      <c r="N207" s="15">
        <v>7</v>
      </c>
      <c r="P207" s="15">
        <v>41</v>
      </c>
      <c r="Q207" s="15">
        <v>81</v>
      </c>
      <c r="R207" s="15">
        <v>103</v>
      </c>
      <c r="S207" s="15">
        <v>101</v>
      </c>
      <c r="T207" s="15">
        <v>2</v>
      </c>
      <c r="V207" s="15">
        <v>28</v>
      </c>
      <c r="W207" s="15">
        <v>54</v>
      </c>
      <c r="X207" s="15">
        <v>70</v>
      </c>
      <c r="Y207" s="15">
        <v>43</v>
      </c>
      <c r="Z207" s="15">
        <v>49</v>
      </c>
      <c r="AA207" s="15">
        <v>30</v>
      </c>
      <c r="AB207" s="15">
        <v>42</v>
      </c>
      <c r="AC207" s="15">
        <v>12</v>
      </c>
      <c r="AE207" s="15">
        <v>31</v>
      </c>
      <c r="AF207" s="15">
        <v>47</v>
      </c>
      <c r="AG207" s="15">
        <v>23</v>
      </c>
      <c r="AH207" s="15">
        <v>22</v>
      </c>
      <c r="AI207" s="15">
        <v>37</v>
      </c>
      <c r="AJ207" s="15">
        <v>25</v>
      </c>
      <c r="AK207" s="15">
        <v>30</v>
      </c>
      <c r="AL207" s="15">
        <v>39</v>
      </c>
      <c r="AM207" s="15">
        <v>30</v>
      </c>
      <c r="AN207" s="15">
        <v>21</v>
      </c>
      <c r="AO207" s="15">
        <v>6</v>
      </c>
      <c r="AP207" s="15">
        <v>17</v>
      </c>
      <c r="AR207" s="15">
        <v>253</v>
      </c>
      <c r="AS207" s="15">
        <v>62</v>
      </c>
      <c r="AT207" s="15">
        <v>12</v>
      </c>
      <c r="AU207" s="15">
        <v>1</v>
      </c>
      <c r="AW207" s="15">
        <v>289</v>
      </c>
      <c r="AX207" s="15">
        <v>267</v>
      </c>
      <c r="AY207" s="15">
        <v>243</v>
      </c>
      <c r="AZ207" s="15">
        <v>275</v>
      </c>
      <c r="BA207" s="15">
        <v>271</v>
      </c>
      <c r="BB207" s="15">
        <v>271</v>
      </c>
      <c r="BD207" s="15">
        <v>328</v>
      </c>
      <c r="BE207" s="15">
        <v>0</v>
      </c>
      <c r="BF207" s="15">
        <v>0</v>
      </c>
      <c r="BH207" s="15">
        <v>250</v>
      </c>
      <c r="BI207" s="15">
        <v>58</v>
      </c>
      <c r="BJ207" s="15">
        <v>20</v>
      </c>
    </row>
    <row r="208" spans="2:62" x14ac:dyDescent="0.35">
      <c r="B208" s="19" t="s">
        <v>75</v>
      </c>
      <c r="C208" s="10">
        <v>321</v>
      </c>
      <c r="D208" s="10">
        <v>145</v>
      </c>
      <c r="E208" s="10">
        <v>161</v>
      </c>
      <c r="F208" s="10">
        <v>14</v>
      </c>
      <c r="G208" s="10">
        <v>2</v>
      </c>
      <c r="I208" s="10">
        <v>38</v>
      </c>
      <c r="J208" s="10">
        <v>47</v>
      </c>
      <c r="K208" s="10">
        <v>82</v>
      </c>
      <c r="L208" s="10">
        <v>86</v>
      </c>
      <c r="M208" s="10">
        <v>61</v>
      </c>
      <c r="N208" s="10">
        <v>7</v>
      </c>
      <c r="P208" s="10">
        <v>53</v>
      </c>
      <c r="Q208" s="10">
        <v>76</v>
      </c>
      <c r="R208" s="10">
        <v>96</v>
      </c>
      <c r="S208" s="10">
        <v>95</v>
      </c>
      <c r="T208" s="10">
        <v>2</v>
      </c>
      <c r="V208" s="10">
        <v>33</v>
      </c>
      <c r="W208" s="10">
        <v>55</v>
      </c>
      <c r="X208" s="10">
        <v>69</v>
      </c>
      <c r="Y208" s="10">
        <v>41</v>
      </c>
      <c r="Z208" s="10">
        <v>46</v>
      </c>
      <c r="AA208" s="10">
        <v>27</v>
      </c>
      <c r="AB208" s="10">
        <v>38</v>
      </c>
      <c r="AC208" s="10">
        <v>13</v>
      </c>
      <c r="AE208" s="10">
        <v>29</v>
      </c>
      <c r="AF208" s="10">
        <v>45</v>
      </c>
      <c r="AG208" s="10">
        <v>22</v>
      </c>
      <c r="AH208" s="10">
        <v>21</v>
      </c>
      <c r="AI208" s="10">
        <v>35</v>
      </c>
      <c r="AJ208" s="10">
        <v>23</v>
      </c>
      <c r="AK208" s="10">
        <v>28</v>
      </c>
      <c r="AL208" s="10">
        <v>37</v>
      </c>
      <c r="AM208" s="10">
        <v>29</v>
      </c>
      <c r="AN208" s="10">
        <v>28</v>
      </c>
      <c r="AO208" s="10">
        <v>10</v>
      </c>
      <c r="AP208" s="10">
        <v>15</v>
      </c>
      <c r="AR208" s="10">
        <v>249</v>
      </c>
      <c r="AS208" s="10">
        <v>58</v>
      </c>
      <c r="AT208" s="10">
        <v>13</v>
      </c>
      <c r="AU208" s="10">
        <v>1</v>
      </c>
      <c r="AW208" s="10">
        <v>283</v>
      </c>
      <c r="AX208" s="10">
        <v>260</v>
      </c>
      <c r="AY208" s="10">
        <v>238</v>
      </c>
      <c r="AZ208" s="10">
        <v>270</v>
      </c>
      <c r="BA208" s="10">
        <v>267</v>
      </c>
      <c r="BB208" s="10">
        <v>264</v>
      </c>
      <c r="BD208" s="10">
        <v>321</v>
      </c>
      <c r="BE208" s="10">
        <v>0</v>
      </c>
      <c r="BF208" s="10">
        <v>0</v>
      </c>
      <c r="BH208" s="10">
        <v>245</v>
      </c>
      <c r="BI208" s="10">
        <v>58</v>
      </c>
      <c r="BJ208" s="10">
        <v>18</v>
      </c>
    </row>
    <row r="209" spans="2:62" ht="32" customHeight="1" x14ac:dyDescent="0.35">
      <c r="B209" s="20" t="s">
        <v>126</v>
      </c>
      <c r="C209" s="12">
        <v>0.25565867701900002</v>
      </c>
      <c r="D209" s="12">
        <v>0.31192122739700001</v>
      </c>
      <c r="E209" s="12">
        <v>0.19866075205299999</v>
      </c>
      <c r="F209" s="12">
        <v>0.30063790050700001</v>
      </c>
      <c r="G209" s="12">
        <v>0.49750030075500001</v>
      </c>
      <c r="I209" s="12">
        <v>0.23388192678600001</v>
      </c>
      <c r="J209" s="12">
        <v>0.102726357064</v>
      </c>
      <c r="K209" s="12">
        <v>0.34890949660100001</v>
      </c>
      <c r="L209" s="12">
        <v>0.309004440426</v>
      </c>
      <c r="M209" s="12">
        <v>0.18659431749200001</v>
      </c>
      <c r="N209" s="12">
        <v>0.24824365689700001</v>
      </c>
      <c r="P209" s="12">
        <v>0.27862174831300002</v>
      </c>
      <c r="Q209" s="12">
        <v>0.24991765249699999</v>
      </c>
      <c r="R209" s="12">
        <v>0.22528236805900001</v>
      </c>
      <c r="S209" s="12">
        <v>0.28347064962700003</v>
      </c>
      <c r="T209" s="12">
        <v>0</v>
      </c>
      <c r="V209" s="12">
        <v>0.203105687836</v>
      </c>
      <c r="W209" s="12">
        <v>0.311477268197</v>
      </c>
      <c r="X209" s="12">
        <v>0.267070846902</v>
      </c>
      <c r="Y209" s="12">
        <v>0.20235742511599999</v>
      </c>
      <c r="Z209" s="12">
        <v>0.198767587952</v>
      </c>
      <c r="AA209" s="12">
        <v>0.26556436615500001</v>
      </c>
      <c r="AB209" s="12">
        <v>0.35735012595900001</v>
      </c>
      <c r="AC209" s="12">
        <v>0.13716856101200001</v>
      </c>
      <c r="AE209" s="12">
        <v>0.18906243079500001</v>
      </c>
      <c r="AF209" s="12">
        <v>0.29524241028999998</v>
      </c>
      <c r="AG209" s="12">
        <v>0.35000336659699999</v>
      </c>
      <c r="AH209" s="12">
        <v>0.21838294046500001</v>
      </c>
      <c r="AI209" s="12">
        <v>0.24832927746799999</v>
      </c>
      <c r="AJ209" s="12">
        <v>0.22156578739499999</v>
      </c>
      <c r="AK209" s="12">
        <v>0.269797451169</v>
      </c>
      <c r="AL209" s="12">
        <v>0.20442662685400001</v>
      </c>
      <c r="AM209" s="12">
        <v>0.26198145211099999</v>
      </c>
      <c r="AN209" s="12">
        <v>0.238278723868</v>
      </c>
      <c r="AO209" s="12">
        <v>0.15833063645100001</v>
      </c>
      <c r="AP209" s="12">
        <v>0.43488243421599998</v>
      </c>
      <c r="AR209" s="12">
        <v>0.25987018265400003</v>
      </c>
      <c r="AS209" s="12">
        <v>0.234059966451</v>
      </c>
      <c r="AT209" s="12">
        <v>0.29172940691400001</v>
      </c>
      <c r="AU209" s="12">
        <v>0</v>
      </c>
      <c r="AW209" s="12">
        <v>0.24707079769199999</v>
      </c>
      <c r="AX209" s="12">
        <v>0.25721833877099998</v>
      </c>
      <c r="AY209" s="12">
        <v>0.255350822629</v>
      </c>
      <c r="AZ209" s="12">
        <v>0.25921690318500001</v>
      </c>
      <c r="BA209" s="12">
        <v>0.28009140458600001</v>
      </c>
      <c r="BB209" s="12">
        <v>0.267441674952</v>
      </c>
      <c r="BD209" s="12">
        <v>0.25565867701900002</v>
      </c>
      <c r="BH209" s="12">
        <v>0.26427356325200002</v>
      </c>
      <c r="BI209" s="12">
        <v>0.22417698199</v>
      </c>
      <c r="BJ209" s="12">
        <v>0.23994190220100001</v>
      </c>
    </row>
    <row r="210" spans="2:62" ht="32" customHeight="1" x14ac:dyDescent="0.35">
      <c r="B210" s="20" t="s">
        <v>127</v>
      </c>
      <c r="C210" s="12">
        <v>0.74434132298099998</v>
      </c>
      <c r="D210" s="12">
        <v>0.68807877260299999</v>
      </c>
      <c r="E210" s="12">
        <v>0.80133924794699996</v>
      </c>
      <c r="F210" s="12">
        <v>0.69936209949299999</v>
      </c>
      <c r="G210" s="12">
        <v>0.50249969924500004</v>
      </c>
      <c r="I210" s="12">
        <v>0.76611807321400005</v>
      </c>
      <c r="J210" s="12">
        <v>0.89727364293599998</v>
      </c>
      <c r="K210" s="12">
        <v>0.65109050339899999</v>
      </c>
      <c r="L210" s="12">
        <v>0.69099555957400005</v>
      </c>
      <c r="M210" s="12">
        <v>0.81340568250800005</v>
      </c>
      <c r="N210" s="12">
        <v>0.75175634310299999</v>
      </c>
      <c r="P210" s="12">
        <v>0.72137825168699998</v>
      </c>
      <c r="Q210" s="12">
        <v>0.75008234750299996</v>
      </c>
      <c r="R210" s="12">
        <v>0.77471763194099996</v>
      </c>
      <c r="S210" s="12">
        <v>0.71652935037300003</v>
      </c>
      <c r="T210" s="12">
        <v>1</v>
      </c>
      <c r="V210" s="12">
        <v>0.79689431216399997</v>
      </c>
      <c r="W210" s="12">
        <v>0.68852273180300005</v>
      </c>
      <c r="X210" s="12">
        <v>0.732929153098</v>
      </c>
      <c r="Y210" s="12">
        <v>0.79764257488400003</v>
      </c>
      <c r="Z210" s="12">
        <v>0.801232412048</v>
      </c>
      <c r="AA210" s="12">
        <v>0.73443563384499999</v>
      </c>
      <c r="AB210" s="12">
        <v>0.64264987404100005</v>
      </c>
      <c r="AC210" s="12">
        <v>0.86283143898799997</v>
      </c>
      <c r="AE210" s="12">
        <v>0.81093756920500004</v>
      </c>
      <c r="AF210" s="12">
        <v>0.70475758971000002</v>
      </c>
      <c r="AG210" s="12">
        <v>0.64999663340299996</v>
      </c>
      <c r="AH210" s="12">
        <v>0.78161705953500005</v>
      </c>
      <c r="AI210" s="12">
        <v>0.75167072253199996</v>
      </c>
      <c r="AJ210" s="12">
        <v>0.77843421260500001</v>
      </c>
      <c r="AK210" s="12">
        <v>0.730202548831</v>
      </c>
      <c r="AL210" s="12">
        <v>0.79557337314599996</v>
      </c>
      <c r="AM210" s="12">
        <v>0.73801854788900001</v>
      </c>
      <c r="AN210" s="12">
        <v>0.76172127613200002</v>
      </c>
      <c r="AO210" s="12">
        <v>0.84166936354900002</v>
      </c>
      <c r="AP210" s="12">
        <v>0.56511756578399996</v>
      </c>
      <c r="AR210" s="12">
        <v>0.74012981734600003</v>
      </c>
      <c r="AS210" s="12">
        <v>0.76594003354899998</v>
      </c>
      <c r="AT210" s="12">
        <v>0.70827059308600004</v>
      </c>
      <c r="AU210" s="12">
        <v>1</v>
      </c>
      <c r="AW210" s="12">
        <v>0.75292920230799998</v>
      </c>
      <c r="AX210" s="12">
        <v>0.74278166122900002</v>
      </c>
      <c r="AY210" s="12">
        <v>0.744649177371</v>
      </c>
      <c r="AZ210" s="12">
        <v>0.74078309681499999</v>
      </c>
      <c r="BA210" s="12">
        <v>0.71990859541399999</v>
      </c>
      <c r="BB210" s="12">
        <v>0.732558325048</v>
      </c>
      <c r="BD210" s="12">
        <v>0.74434132298099998</v>
      </c>
      <c r="BH210" s="12">
        <v>0.73572643674799998</v>
      </c>
      <c r="BI210" s="12">
        <v>0.77582301800999998</v>
      </c>
      <c r="BJ210" s="12">
        <v>0.76005809779900002</v>
      </c>
    </row>
    <row r="212" spans="2:62" x14ac:dyDescent="0.35">
      <c r="B212" s="25" t="s">
        <v>132</v>
      </c>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row>
    <row r="213" spans="2:62" ht="29" x14ac:dyDescent="0.35">
      <c r="B213" s="17" t="s">
        <v>16</v>
      </c>
    </row>
    <row r="214" spans="2:62" x14ac:dyDescent="0.35">
      <c r="B214" s="18" t="s">
        <v>74</v>
      </c>
      <c r="C214" s="15">
        <v>328</v>
      </c>
      <c r="D214" s="15">
        <v>154</v>
      </c>
      <c r="E214" s="15">
        <v>160</v>
      </c>
      <c r="F214" s="15">
        <v>12</v>
      </c>
      <c r="G214" s="15">
        <v>2</v>
      </c>
      <c r="I214" s="15">
        <v>36</v>
      </c>
      <c r="J214" s="15">
        <v>48</v>
      </c>
      <c r="K214" s="15">
        <v>87</v>
      </c>
      <c r="L214" s="15">
        <v>89</v>
      </c>
      <c r="M214" s="15">
        <v>61</v>
      </c>
      <c r="N214" s="15">
        <v>7</v>
      </c>
      <c r="P214" s="15">
        <v>41</v>
      </c>
      <c r="Q214" s="15">
        <v>81</v>
      </c>
      <c r="R214" s="15">
        <v>103</v>
      </c>
      <c r="S214" s="15">
        <v>101</v>
      </c>
      <c r="T214" s="15">
        <v>2</v>
      </c>
      <c r="V214" s="15">
        <v>28</v>
      </c>
      <c r="W214" s="15">
        <v>54</v>
      </c>
      <c r="X214" s="15">
        <v>70</v>
      </c>
      <c r="Y214" s="15">
        <v>43</v>
      </c>
      <c r="Z214" s="15">
        <v>49</v>
      </c>
      <c r="AA214" s="15">
        <v>30</v>
      </c>
      <c r="AB214" s="15">
        <v>42</v>
      </c>
      <c r="AC214" s="15">
        <v>12</v>
      </c>
      <c r="AE214" s="15">
        <v>31</v>
      </c>
      <c r="AF214" s="15">
        <v>47</v>
      </c>
      <c r="AG214" s="15">
        <v>23</v>
      </c>
      <c r="AH214" s="15">
        <v>22</v>
      </c>
      <c r="AI214" s="15">
        <v>37</v>
      </c>
      <c r="AJ214" s="15">
        <v>25</v>
      </c>
      <c r="AK214" s="15">
        <v>30</v>
      </c>
      <c r="AL214" s="15">
        <v>39</v>
      </c>
      <c r="AM214" s="15">
        <v>30</v>
      </c>
      <c r="AN214" s="15">
        <v>21</v>
      </c>
      <c r="AO214" s="15">
        <v>6</v>
      </c>
      <c r="AP214" s="15">
        <v>17</v>
      </c>
      <c r="AR214" s="15">
        <v>253</v>
      </c>
      <c r="AS214" s="15">
        <v>62</v>
      </c>
      <c r="AT214" s="15">
        <v>12</v>
      </c>
      <c r="AU214" s="15">
        <v>1</v>
      </c>
      <c r="AW214" s="15">
        <v>289</v>
      </c>
      <c r="AX214" s="15">
        <v>267</v>
      </c>
      <c r="AY214" s="15">
        <v>243</v>
      </c>
      <c r="AZ214" s="15">
        <v>275</v>
      </c>
      <c r="BA214" s="15">
        <v>271</v>
      </c>
      <c r="BB214" s="15">
        <v>271</v>
      </c>
      <c r="BD214" s="15">
        <v>328</v>
      </c>
      <c r="BE214" s="15">
        <v>0</v>
      </c>
      <c r="BF214" s="15">
        <v>0</v>
      </c>
      <c r="BH214" s="15">
        <v>250</v>
      </c>
      <c r="BI214" s="15">
        <v>58</v>
      </c>
      <c r="BJ214" s="15">
        <v>20</v>
      </c>
    </row>
    <row r="215" spans="2:62" x14ac:dyDescent="0.35">
      <c r="B215" s="19" t="s">
        <v>75</v>
      </c>
      <c r="C215" s="10">
        <v>321</v>
      </c>
      <c r="D215" s="10">
        <v>145</v>
      </c>
      <c r="E215" s="10">
        <v>161</v>
      </c>
      <c r="F215" s="10">
        <v>14</v>
      </c>
      <c r="G215" s="10">
        <v>2</v>
      </c>
      <c r="I215" s="10">
        <v>38</v>
      </c>
      <c r="J215" s="10">
        <v>47</v>
      </c>
      <c r="K215" s="10">
        <v>82</v>
      </c>
      <c r="L215" s="10">
        <v>86</v>
      </c>
      <c r="M215" s="10">
        <v>61</v>
      </c>
      <c r="N215" s="10">
        <v>7</v>
      </c>
      <c r="P215" s="10">
        <v>53</v>
      </c>
      <c r="Q215" s="10">
        <v>76</v>
      </c>
      <c r="R215" s="10">
        <v>96</v>
      </c>
      <c r="S215" s="10">
        <v>95</v>
      </c>
      <c r="T215" s="10">
        <v>2</v>
      </c>
      <c r="V215" s="10">
        <v>33</v>
      </c>
      <c r="W215" s="10">
        <v>55</v>
      </c>
      <c r="X215" s="10">
        <v>69</v>
      </c>
      <c r="Y215" s="10">
        <v>41</v>
      </c>
      <c r="Z215" s="10">
        <v>46</v>
      </c>
      <c r="AA215" s="10">
        <v>27</v>
      </c>
      <c r="AB215" s="10">
        <v>38</v>
      </c>
      <c r="AC215" s="10">
        <v>13</v>
      </c>
      <c r="AE215" s="10">
        <v>29</v>
      </c>
      <c r="AF215" s="10">
        <v>45</v>
      </c>
      <c r="AG215" s="10">
        <v>22</v>
      </c>
      <c r="AH215" s="10">
        <v>21</v>
      </c>
      <c r="AI215" s="10">
        <v>35</v>
      </c>
      <c r="AJ215" s="10">
        <v>23</v>
      </c>
      <c r="AK215" s="10">
        <v>28</v>
      </c>
      <c r="AL215" s="10">
        <v>37</v>
      </c>
      <c r="AM215" s="10">
        <v>29</v>
      </c>
      <c r="AN215" s="10">
        <v>28</v>
      </c>
      <c r="AO215" s="10">
        <v>10</v>
      </c>
      <c r="AP215" s="10">
        <v>15</v>
      </c>
      <c r="AR215" s="10">
        <v>249</v>
      </c>
      <c r="AS215" s="10">
        <v>58</v>
      </c>
      <c r="AT215" s="10">
        <v>13</v>
      </c>
      <c r="AU215" s="10">
        <v>1</v>
      </c>
      <c r="AW215" s="10">
        <v>283</v>
      </c>
      <c r="AX215" s="10">
        <v>260</v>
      </c>
      <c r="AY215" s="10">
        <v>238</v>
      </c>
      <c r="AZ215" s="10">
        <v>270</v>
      </c>
      <c r="BA215" s="10">
        <v>267</v>
      </c>
      <c r="BB215" s="10">
        <v>264</v>
      </c>
      <c r="BD215" s="10">
        <v>321</v>
      </c>
      <c r="BE215" s="10">
        <v>0</v>
      </c>
      <c r="BF215" s="10">
        <v>0</v>
      </c>
      <c r="BH215" s="10">
        <v>245</v>
      </c>
      <c r="BI215" s="10">
        <v>58</v>
      </c>
      <c r="BJ215" s="10">
        <v>18</v>
      </c>
    </row>
    <row r="216" spans="2:62" ht="32" customHeight="1" x14ac:dyDescent="0.35">
      <c r="B216" s="20" t="s">
        <v>126</v>
      </c>
      <c r="C216" s="12">
        <v>1.6353969428599999E-2</v>
      </c>
      <c r="D216" s="12">
        <v>2.3282257089499998E-2</v>
      </c>
      <c r="E216" s="12">
        <v>1.1698978837400001E-2</v>
      </c>
      <c r="F216" s="12">
        <v>0</v>
      </c>
      <c r="G216" s="12">
        <v>0</v>
      </c>
      <c r="I216" s="12">
        <v>2.5621291218200001E-2</v>
      </c>
      <c r="J216" s="12">
        <v>1.9669034592799998E-2</v>
      </c>
      <c r="K216" s="12">
        <v>1.0577983177899999E-2</v>
      </c>
      <c r="L216" s="12">
        <v>1.92528393008E-2</v>
      </c>
      <c r="M216" s="12">
        <v>1.3680683816100001E-2</v>
      </c>
      <c r="N216" s="12">
        <v>0</v>
      </c>
      <c r="P216" s="12">
        <v>0</v>
      </c>
      <c r="Q216" s="12">
        <v>0</v>
      </c>
      <c r="R216" s="12">
        <v>1.74476715458E-2</v>
      </c>
      <c r="S216" s="12">
        <v>3.7777880075700002E-2</v>
      </c>
      <c r="T216" s="12">
        <v>0</v>
      </c>
      <c r="V216" s="12">
        <v>0</v>
      </c>
      <c r="W216" s="12">
        <v>0</v>
      </c>
      <c r="X216" s="12">
        <v>0</v>
      </c>
      <c r="Y216" s="12">
        <v>2.04350468279E-2</v>
      </c>
      <c r="Z216" s="12">
        <v>1.83126207004E-2</v>
      </c>
      <c r="AA216" s="12">
        <v>0</v>
      </c>
      <c r="AB216" s="12">
        <v>4.71817747356E-2</v>
      </c>
      <c r="AC216" s="12">
        <v>0.13968463149999999</v>
      </c>
      <c r="AE216" s="12">
        <v>3.3341274227199999E-2</v>
      </c>
      <c r="AF216" s="12">
        <v>1.9437233942899999E-2</v>
      </c>
      <c r="AG216" s="12">
        <v>0</v>
      </c>
      <c r="AH216" s="12">
        <v>4.05856358603E-2</v>
      </c>
      <c r="AI216" s="12">
        <v>0</v>
      </c>
      <c r="AJ216" s="12">
        <v>7.6188877671099997E-2</v>
      </c>
      <c r="AK216" s="12">
        <v>0</v>
      </c>
      <c r="AL216" s="12">
        <v>2.2742175128699998E-2</v>
      </c>
      <c r="AM216" s="12">
        <v>0</v>
      </c>
      <c r="AN216" s="12">
        <v>0</v>
      </c>
      <c r="AO216" s="12">
        <v>0</v>
      </c>
      <c r="AP216" s="12">
        <v>0</v>
      </c>
      <c r="AR216" s="12">
        <v>1.7735186872399999E-2</v>
      </c>
      <c r="AS216" s="12">
        <v>0</v>
      </c>
      <c r="AT216" s="12">
        <v>6.5962368564999999E-2</v>
      </c>
      <c r="AU216" s="12">
        <v>0</v>
      </c>
      <c r="AW216" s="12">
        <v>1.8541773746399998E-2</v>
      </c>
      <c r="AX216" s="12">
        <v>1.6967498148099999E-2</v>
      </c>
      <c r="AY216" s="12">
        <v>1.4951895360599999E-2</v>
      </c>
      <c r="AZ216" s="12">
        <v>1.63584245528E-2</v>
      </c>
      <c r="BA216" s="12">
        <v>1.34006789169E-2</v>
      </c>
      <c r="BB216" s="12">
        <v>1.9926444959600002E-2</v>
      </c>
      <c r="BD216" s="12">
        <v>1.6353969428599999E-2</v>
      </c>
      <c r="BH216" s="12">
        <v>7.2874810057499996E-3</v>
      </c>
      <c r="BI216" s="12">
        <v>4.5487220080200001E-2</v>
      </c>
      <c r="BJ216" s="12">
        <v>4.5538703136299999E-2</v>
      </c>
    </row>
    <row r="217" spans="2:62" ht="32" customHeight="1" x14ac:dyDescent="0.35">
      <c r="B217" s="20" t="s">
        <v>127</v>
      </c>
      <c r="C217" s="12">
        <v>0.98364603057099997</v>
      </c>
      <c r="D217" s="12">
        <v>0.976717742911</v>
      </c>
      <c r="E217" s="12">
        <v>0.988301021163</v>
      </c>
      <c r="F217" s="12">
        <v>1</v>
      </c>
      <c r="G217" s="12">
        <v>1</v>
      </c>
      <c r="I217" s="12">
        <v>0.97437870878199995</v>
      </c>
      <c r="J217" s="12">
        <v>0.98033096540700004</v>
      </c>
      <c r="K217" s="12">
        <v>0.98942201682200004</v>
      </c>
      <c r="L217" s="12">
        <v>0.98074716069900003</v>
      </c>
      <c r="M217" s="12">
        <v>0.98631931618400004</v>
      </c>
      <c r="N217" s="12">
        <v>1</v>
      </c>
      <c r="P217" s="12">
        <v>1</v>
      </c>
      <c r="Q217" s="12">
        <v>1</v>
      </c>
      <c r="R217" s="12">
        <v>0.98255232845399998</v>
      </c>
      <c r="S217" s="12">
        <v>0.96222211992399997</v>
      </c>
      <c r="T217" s="12">
        <v>1</v>
      </c>
      <c r="V217" s="12">
        <v>1</v>
      </c>
      <c r="W217" s="12">
        <v>1</v>
      </c>
      <c r="X217" s="12">
        <v>1</v>
      </c>
      <c r="Y217" s="12">
        <v>0.97956495317199999</v>
      </c>
      <c r="Z217" s="12">
        <v>0.98168737930000005</v>
      </c>
      <c r="AA217" s="12">
        <v>1</v>
      </c>
      <c r="AB217" s="12">
        <v>0.95281822526399995</v>
      </c>
      <c r="AC217" s="12">
        <v>0.86031536850000001</v>
      </c>
      <c r="AE217" s="12">
        <v>0.96665872577300005</v>
      </c>
      <c r="AF217" s="12">
        <v>0.98056276605699999</v>
      </c>
      <c r="AG217" s="12">
        <v>1</v>
      </c>
      <c r="AH217" s="12">
        <v>0.95941436414000003</v>
      </c>
      <c r="AI217" s="12">
        <v>1</v>
      </c>
      <c r="AJ217" s="12">
        <v>0.92381112232899998</v>
      </c>
      <c r="AK217" s="12">
        <v>1</v>
      </c>
      <c r="AL217" s="12">
        <v>0.97725782487099999</v>
      </c>
      <c r="AM217" s="12">
        <v>1</v>
      </c>
      <c r="AN217" s="12">
        <v>1</v>
      </c>
      <c r="AO217" s="12">
        <v>1</v>
      </c>
      <c r="AP217" s="12">
        <v>1</v>
      </c>
      <c r="AR217" s="12">
        <v>0.98226481312799996</v>
      </c>
      <c r="AS217" s="12">
        <v>1</v>
      </c>
      <c r="AT217" s="12">
        <v>0.93403763143499996</v>
      </c>
      <c r="AU217" s="12">
        <v>1</v>
      </c>
      <c r="AW217" s="12">
        <v>0.98145822625400003</v>
      </c>
      <c r="AX217" s="12">
        <v>0.98303250185199997</v>
      </c>
      <c r="AY217" s="12">
        <v>0.98504810463900006</v>
      </c>
      <c r="AZ217" s="12">
        <v>0.98364157544700004</v>
      </c>
      <c r="BA217" s="12">
        <v>0.98659932108299997</v>
      </c>
      <c r="BB217" s="12">
        <v>0.98007355504000004</v>
      </c>
      <c r="BD217" s="12">
        <v>0.98364603057099997</v>
      </c>
      <c r="BH217" s="12">
        <v>0.99271251899400004</v>
      </c>
      <c r="BI217" s="12">
        <v>0.95451277992000005</v>
      </c>
      <c r="BJ217" s="12">
        <v>0.95446129686400005</v>
      </c>
    </row>
    <row r="219" spans="2:62" x14ac:dyDescent="0.35">
      <c r="B219" s="25" t="s">
        <v>133</v>
      </c>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row>
    <row r="220" spans="2:62" ht="29" x14ac:dyDescent="0.35">
      <c r="B220" s="17" t="s">
        <v>16</v>
      </c>
    </row>
    <row r="221" spans="2:62" x14ac:dyDescent="0.35">
      <c r="B221" s="18" t="s">
        <v>74</v>
      </c>
      <c r="C221" s="15">
        <v>210</v>
      </c>
      <c r="D221" s="15">
        <v>96</v>
      </c>
      <c r="E221" s="15">
        <v>106</v>
      </c>
      <c r="F221" s="15">
        <v>6</v>
      </c>
      <c r="G221" s="15">
        <v>2</v>
      </c>
      <c r="I221" s="15">
        <v>15</v>
      </c>
      <c r="J221" s="15">
        <v>31</v>
      </c>
      <c r="K221" s="15">
        <v>60</v>
      </c>
      <c r="L221" s="15">
        <v>60</v>
      </c>
      <c r="M221" s="15">
        <v>39</v>
      </c>
      <c r="N221" s="15">
        <v>5</v>
      </c>
      <c r="P221" s="15">
        <v>26</v>
      </c>
      <c r="Q221" s="15">
        <v>48</v>
      </c>
      <c r="R221" s="15">
        <v>68</v>
      </c>
      <c r="S221" s="15">
        <v>66</v>
      </c>
      <c r="T221" s="15">
        <v>2</v>
      </c>
      <c r="V221" s="15">
        <v>18</v>
      </c>
      <c r="W221" s="15">
        <v>36</v>
      </c>
      <c r="X221" s="15">
        <v>41</v>
      </c>
      <c r="Y221" s="15">
        <v>30</v>
      </c>
      <c r="Z221" s="15">
        <v>32</v>
      </c>
      <c r="AA221" s="15">
        <v>23</v>
      </c>
      <c r="AB221" s="15">
        <v>26</v>
      </c>
      <c r="AC221" s="15">
        <v>4</v>
      </c>
      <c r="AE221" s="15">
        <v>15</v>
      </c>
      <c r="AF221" s="15">
        <v>30</v>
      </c>
      <c r="AG221" s="15">
        <v>15</v>
      </c>
      <c r="AH221" s="15">
        <v>11</v>
      </c>
      <c r="AI221" s="15">
        <v>26</v>
      </c>
      <c r="AJ221" s="15">
        <v>15</v>
      </c>
      <c r="AK221" s="15">
        <v>23</v>
      </c>
      <c r="AL221" s="15">
        <v>26</v>
      </c>
      <c r="AM221" s="15">
        <v>21</v>
      </c>
      <c r="AN221" s="15">
        <v>15</v>
      </c>
      <c r="AO221" s="15">
        <v>4</v>
      </c>
      <c r="AP221" s="15">
        <v>9</v>
      </c>
      <c r="AR221" s="15">
        <v>159</v>
      </c>
      <c r="AS221" s="15">
        <v>44</v>
      </c>
      <c r="AT221" s="15">
        <v>6</v>
      </c>
      <c r="AU221" s="15">
        <v>1</v>
      </c>
      <c r="AW221" s="15">
        <v>184</v>
      </c>
      <c r="AX221" s="15">
        <v>169</v>
      </c>
      <c r="AY221" s="15">
        <v>151</v>
      </c>
      <c r="AZ221" s="15">
        <v>171</v>
      </c>
      <c r="BA221" s="15">
        <v>169</v>
      </c>
      <c r="BB221" s="15">
        <v>169</v>
      </c>
      <c r="BD221" s="15">
        <v>210</v>
      </c>
      <c r="BE221" s="15">
        <v>0</v>
      </c>
      <c r="BF221" s="15">
        <v>0</v>
      </c>
      <c r="BH221" s="15">
        <v>167</v>
      </c>
      <c r="BI221" s="15">
        <v>37</v>
      </c>
      <c r="BJ221" s="15">
        <v>6</v>
      </c>
    </row>
    <row r="222" spans="2:62" x14ac:dyDescent="0.35">
      <c r="B222" s="19" t="s">
        <v>75</v>
      </c>
      <c r="C222" s="10">
        <v>207</v>
      </c>
      <c r="D222" s="10">
        <v>90</v>
      </c>
      <c r="E222" s="10">
        <v>107</v>
      </c>
      <c r="F222" s="10">
        <v>8</v>
      </c>
      <c r="G222" s="10">
        <v>2</v>
      </c>
      <c r="I222" s="10">
        <v>17</v>
      </c>
      <c r="J222" s="10">
        <v>30</v>
      </c>
      <c r="K222" s="10">
        <v>57</v>
      </c>
      <c r="L222" s="10">
        <v>58</v>
      </c>
      <c r="M222" s="10">
        <v>39</v>
      </c>
      <c r="N222" s="10">
        <v>5</v>
      </c>
      <c r="P222" s="10">
        <v>34</v>
      </c>
      <c r="Q222" s="10">
        <v>45</v>
      </c>
      <c r="R222" s="10">
        <v>63</v>
      </c>
      <c r="S222" s="10">
        <v>62</v>
      </c>
      <c r="T222" s="10">
        <v>2</v>
      </c>
      <c r="V222" s="10">
        <v>21</v>
      </c>
      <c r="W222" s="10">
        <v>38</v>
      </c>
      <c r="X222" s="10">
        <v>39</v>
      </c>
      <c r="Y222" s="10">
        <v>29</v>
      </c>
      <c r="Z222" s="10">
        <v>31</v>
      </c>
      <c r="AA222" s="10">
        <v>20</v>
      </c>
      <c r="AB222" s="10">
        <v>24</v>
      </c>
      <c r="AC222" s="10">
        <v>4</v>
      </c>
      <c r="AE222" s="10">
        <v>14</v>
      </c>
      <c r="AF222" s="10">
        <v>29</v>
      </c>
      <c r="AG222" s="10">
        <v>14</v>
      </c>
      <c r="AH222" s="10">
        <v>10</v>
      </c>
      <c r="AI222" s="10">
        <v>25</v>
      </c>
      <c r="AJ222" s="10">
        <v>14</v>
      </c>
      <c r="AK222" s="10">
        <v>21</v>
      </c>
      <c r="AL222" s="10">
        <v>25</v>
      </c>
      <c r="AM222" s="10">
        <v>20</v>
      </c>
      <c r="AN222" s="10">
        <v>20</v>
      </c>
      <c r="AO222" s="10">
        <v>7</v>
      </c>
      <c r="AP222" s="10">
        <v>8</v>
      </c>
      <c r="AR222" s="10">
        <v>157</v>
      </c>
      <c r="AS222" s="10">
        <v>42</v>
      </c>
      <c r="AT222" s="10">
        <v>6</v>
      </c>
      <c r="AU222" s="10">
        <v>1</v>
      </c>
      <c r="AW222" s="10">
        <v>181</v>
      </c>
      <c r="AX222" s="10">
        <v>166</v>
      </c>
      <c r="AY222" s="10">
        <v>149</v>
      </c>
      <c r="AZ222" s="10">
        <v>170</v>
      </c>
      <c r="BA222" s="10">
        <v>168</v>
      </c>
      <c r="BB222" s="10">
        <v>165</v>
      </c>
      <c r="BD222" s="10">
        <v>207</v>
      </c>
      <c r="BE222" s="10">
        <v>0</v>
      </c>
      <c r="BF222" s="10">
        <v>0</v>
      </c>
      <c r="BH222" s="10">
        <v>163</v>
      </c>
      <c r="BI222" s="10">
        <v>38</v>
      </c>
      <c r="BJ222" s="10">
        <v>6</v>
      </c>
    </row>
    <row r="223" spans="2:62" ht="32" customHeight="1" x14ac:dyDescent="0.35">
      <c r="B223" s="20" t="s">
        <v>99</v>
      </c>
      <c r="C223" s="12">
        <v>0.214145747858</v>
      </c>
      <c r="D223" s="12">
        <v>0.16399251942900001</v>
      </c>
      <c r="E223" s="12">
        <v>0.246144513643</v>
      </c>
      <c r="F223" s="12">
        <v>0.36084280382400002</v>
      </c>
      <c r="G223" s="12">
        <v>0.21004999398499999</v>
      </c>
      <c r="I223" s="12">
        <v>0.228254671051</v>
      </c>
      <c r="J223" s="12">
        <v>0.24110429490499999</v>
      </c>
      <c r="K223" s="12">
        <v>0.17282076237800001</v>
      </c>
      <c r="L223" s="12">
        <v>0.18945349307600001</v>
      </c>
      <c r="M223" s="12">
        <v>0.27842416849399998</v>
      </c>
      <c r="N223" s="12">
        <v>0.254619450493</v>
      </c>
      <c r="P223" s="12">
        <v>0.27576951699199997</v>
      </c>
      <c r="Q223" s="12">
        <v>0.17756311444299999</v>
      </c>
      <c r="R223" s="12">
        <v>0.18092204632100001</v>
      </c>
      <c r="S223" s="12">
        <v>0.241094286012</v>
      </c>
      <c r="T223" s="12">
        <v>0.2</v>
      </c>
      <c r="V223" s="12">
        <v>0.29694570244899998</v>
      </c>
      <c r="W223" s="12">
        <v>0.149815167488</v>
      </c>
      <c r="X223" s="12">
        <v>0.21569237855100001</v>
      </c>
      <c r="Y223" s="12">
        <v>0.25191963548599999</v>
      </c>
      <c r="Z223" s="12">
        <v>0.16743704635000001</v>
      </c>
      <c r="AA223" s="12">
        <v>0.16313044636400001</v>
      </c>
      <c r="AB223" s="12">
        <v>0.27127550800299999</v>
      </c>
      <c r="AC223" s="12">
        <v>0.34373295213999999</v>
      </c>
      <c r="AE223" s="12">
        <v>0.161602701908</v>
      </c>
      <c r="AF223" s="12">
        <v>0.25372573168399998</v>
      </c>
      <c r="AG223" s="12">
        <v>0.20950690884600001</v>
      </c>
      <c r="AH223" s="12">
        <v>0.152905679475</v>
      </c>
      <c r="AI223" s="12">
        <v>0.23440259630599999</v>
      </c>
      <c r="AJ223" s="12">
        <v>0.15404908735299999</v>
      </c>
      <c r="AK223" s="12">
        <v>0.20675559673499999</v>
      </c>
      <c r="AL223" s="12">
        <v>0.17747539522899999</v>
      </c>
      <c r="AM223" s="12">
        <v>0.190469349107</v>
      </c>
      <c r="AN223" s="12">
        <v>0.28626310119699999</v>
      </c>
      <c r="AO223" s="12">
        <v>0.36869101496099999</v>
      </c>
      <c r="AP223" s="12">
        <v>0.16108673288799999</v>
      </c>
      <c r="AR223" s="12">
        <v>0.21063982702199999</v>
      </c>
      <c r="AS223" s="12">
        <v>0.22088119735100001</v>
      </c>
      <c r="AT223" s="12">
        <v>0.25933618069999997</v>
      </c>
      <c r="AU223" s="12">
        <v>0.2</v>
      </c>
      <c r="AW223" s="12">
        <v>0.217527448303</v>
      </c>
      <c r="AX223" s="12">
        <v>0.22555106856400001</v>
      </c>
      <c r="AY223" s="12">
        <v>0.221016314075</v>
      </c>
      <c r="AZ223" s="12">
        <v>0.215023372007</v>
      </c>
      <c r="BA223" s="12">
        <v>0.20762786616100001</v>
      </c>
      <c r="BB223" s="12">
        <v>0.219597695126</v>
      </c>
      <c r="BD223" s="12">
        <v>0.214145747858</v>
      </c>
      <c r="BH223" s="12">
        <v>0.19210261032500001</v>
      </c>
      <c r="BI223" s="12">
        <v>0.268423769709</v>
      </c>
      <c r="BJ223" s="12">
        <v>0.49027993391800001</v>
      </c>
    </row>
    <row r="225" spans="2:62" x14ac:dyDescent="0.35">
      <c r="B225" s="25" t="s">
        <v>134</v>
      </c>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row>
    <row r="226" spans="2:62" ht="29" x14ac:dyDescent="0.35">
      <c r="B226" s="17" t="s">
        <v>16</v>
      </c>
    </row>
    <row r="227" spans="2:62" x14ac:dyDescent="0.35">
      <c r="B227" s="18" t="s">
        <v>74</v>
      </c>
      <c r="C227" s="15">
        <v>240</v>
      </c>
      <c r="D227" s="15">
        <v>116</v>
      </c>
      <c r="E227" s="15">
        <v>116</v>
      </c>
      <c r="F227" s="15">
        <v>6</v>
      </c>
      <c r="G227" s="15">
        <v>2</v>
      </c>
      <c r="I227" s="15">
        <v>18</v>
      </c>
      <c r="J227" s="15">
        <v>34</v>
      </c>
      <c r="K227" s="15">
        <v>74</v>
      </c>
      <c r="L227" s="15">
        <v>68</v>
      </c>
      <c r="M227" s="15">
        <v>39</v>
      </c>
      <c r="N227" s="15">
        <v>7</v>
      </c>
      <c r="P227" s="15">
        <v>27</v>
      </c>
      <c r="Q227" s="15">
        <v>58</v>
      </c>
      <c r="R227" s="15">
        <v>76</v>
      </c>
      <c r="S227" s="15">
        <v>77</v>
      </c>
      <c r="T227" s="15">
        <v>2</v>
      </c>
      <c r="V227" s="15">
        <v>18</v>
      </c>
      <c r="W227" s="15">
        <v>41</v>
      </c>
      <c r="X227" s="15">
        <v>49</v>
      </c>
      <c r="Y227" s="15">
        <v>34</v>
      </c>
      <c r="Z227" s="15">
        <v>37</v>
      </c>
      <c r="AA227" s="15">
        <v>27</v>
      </c>
      <c r="AB227" s="15">
        <v>29</v>
      </c>
      <c r="AC227" s="15">
        <v>5</v>
      </c>
      <c r="AE227" s="15">
        <v>22</v>
      </c>
      <c r="AF227" s="15">
        <v>36</v>
      </c>
      <c r="AG227" s="15">
        <v>16</v>
      </c>
      <c r="AH227" s="15">
        <v>14</v>
      </c>
      <c r="AI227" s="15">
        <v>28</v>
      </c>
      <c r="AJ227" s="15">
        <v>17</v>
      </c>
      <c r="AK227" s="15">
        <v>25</v>
      </c>
      <c r="AL227" s="15">
        <v>27</v>
      </c>
      <c r="AM227" s="15">
        <v>23</v>
      </c>
      <c r="AN227" s="15">
        <v>14</v>
      </c>
      <c r="AO227" s="15">
        <v>4</v>
      </c>
      <c r="AP227" s="15">
        <v>14</v>
      </c>
      <c r="AR227" s="15">
        <v>180</v>
      </c>
      <c r="AS227" s="15">
        <v>50</v>
      </c>
      <c r="AT227" s="15">
        <v>9</v>
      </c>
      <c r="AU227" s="15">
        <v>1</v>
      </c>
      <c r="AW227" s="15">
        <v>213</v>
      </c>
      <c r="AX227" s="15">
        <v>196</v>
      </c>
      <c r="AY227" s="15">
        <v>179</v>
      </c>
      <c r="AZ227" s="15">
        <v>199</v>
      </c>
      <c r="BA227" s="15">
        <v>199</v>
      </c>
      <c r="BB227" s="15">
        <v>192</v>
      </c>
      <c r="BD227" s="15">
        <v>240</v>
      </c>
      <c r="BE227" s="15">
        <v>0</v>
      </c>
      <c r="BF227" s="15">
        <v>0</v>
      </c>
      <c r="BH227" s="15">
        <v>195</v>
      </c>
      <c r="BI227" s="15">
        <v>37</v>
      </c>
      <c r="BJ227" s="15">
        <v>8</v>
      </c>
    </row>
    <row r="228" spans="2:62" x14ac:dyDescent="0.35">
      <c r="B228" s="19" t="s">
        <v>75</v>
      </c>
      <c r="C228" s="10">
        <v>233</v>
      </c>
      <c r="D228" s="10">
        <v>109</v>
      </c>
      <c r="E228" s="10">
        <v>115</v>
      </c>
      <c r="F228" s="10">
        <v>6</v>
      </c>
      <c r="G228" s="10">
        <v>2</v>
      </c>
      <c r="I228" s="10">
        <v>19</v>
      </c>
      <c r="J228" s="10">
        <v>33</v>
      </c>
      <c r="K228" s="10">
        <v>69</v>
      </c>
      <c r="L228" s="10">
        <v>66</v>
      </c>
      <c r="M228" s="10">
        <v>39</v>
      </c>
      <c r="N228" s="10">
        <v>7</v>
      </c>
      <c r="P228" s="10">
        <v>34</v>
      </c>
      <c r="Q228" s="10">
        <v>54</v>
      </c>
      <c r="R228" s="10">
        <v>71</v>
      </c>
      <c r="S228" s="10">
        <v>72</v>
      </c>
      <c r="T228" s="10">
        <v>2</v>
      </c>
      <c r="V228" s="10">
        <v>21</v>
      </c>
      <c r="W228" s="10">
        <v>42</v>
      </c>
      <c r="X228" s="10">
        <v>47</v>
      </c>
      <c r="Y228" s="10">
        <v>33</v>
      </c>
      <c r="Z228" s="10">
        <v>35</v>
      </c>
      <c r="AA228" s="10">
        <v>24</v>
      </c>
      <c r="AB228" s="10">
        <v>26</v>
      </c>
      <c r="AC228" s="10">
        <v>6</v>
      </c>
      <c r="AE228" s="10">
        <v>20</v>
      </c>
      <c r="AF228" s="10">
        <v>35</v>
      </c>
      <c r="AG228" s="10">
        <v>15</v>
      </c>
      <c r="AH228" s="10">
        <v>13</v>
      </c>
      <c r="AI228" s="10">
        <v>26</v>
      </c>
      <c r="AJ228" s="10">
        <v>16</v>
      </c>
      <c r="AK228" s="10">
        <v>24</v>
      </c>
      <c r="AL228" s="10">
        <v>25</v>
      </c>
      <c r="AM228" s="10">
        <v>22</v>
      </c>
      <c r="AN228" s="10">
        <v>18</v>
      </c>
      <c r="AO228" s="10">
        <v>7</v>
      </c>
      <c r="AP228" s="10">
        <v>12</v>
      </c>
      <c r="AR228" s="10">
        <v>175</v>
      </c>
      <c r="AS228" s="10">
        <v>47</v>
      </c>
      <c r="AT228" s="10">
        <v>9</v>
      </c>
      <c r="AU228" s="10">
        <v>1</v>
      </c>
      <c r="AW228" s="10">
        <v>206</v>
      </c>
      <c r="AX228" s="10">
        <v>189</v>
      </c>
      <c r="AY228" s="10">
        <v>173</v>
      </c>
      <c r="AZ228" s="10">
        <v>193</v>
      </c>
      <c r="BA228" s="10">
        <v>194</v>
      </c>
      <c r="BB228" s="10">
        <v>184</v>
      </c>
      <c r="BD228" s="10">
        <v>233</v>
      </c>
      <c r="BE228" s="10">
        <v>0</v>
      </c>
      <c r="BF228" s="10">
        <v>0</v>
      </c>
      <c r="BH228" s="10">
        <v>189</v>
      </c>
      <c r="BI228" s="10">
        <v>36</v>
      </c>
      <c r="BJ228" s="10">
        <v>7</v>
      </c>
    </row>
    <row r="229" spans="2:62" ht="32" customHeight="1" x14ac:dyDescent="0.35">
      <c r="B229" s="20" t="s">
        <v>99</v>
      </c>
      <c r="C229" s="12">
        <v>0.15919632715000001</v>
      </c>
      <c r="D229" s="12">
        <v>0.147181666347</v>
      </c>
      <c r="E229" s="12">
        <v>0.17579943677900001</v>
      </c>
      <c r="F229" s="12">
        <v>6.6936340794100005E-2</v>
      </c>
      <c r="G229" s="12">
        <v>0.14975003007599999</v>
      </c>
      <c r="I229" s="12">
        <v>0.13944779438300001</v>
      </c>
      <c r="J229" s="12">
        <v>0.135842802392</v>
      </c>
      <c r="K229" s="12">
        <v>0.14697137587799999</v>
      </c>
      <c r="L229" s="12">
        <v>0.18881127918099999</v>
      </c>
      <c r="M229" s="12">
        <v>0.16521281998099999</v>
      </c>
      <c r="N229" s="12">
        <v>0.13103148248999999</v>
      </c>
      <c r="P229" s="12">
        <v>0.16463220923999999</v>
      </c>
      <c r="Q229" s="12">
        <v>0.14206171939100001</v>
      </c>
      <c r="R229" s="12">
        <v>0.17627858043299999</v>
      </c>
      <c r="S229" s="12">
        <v>0.15009555572</v>
      </c>
      <c r="T229" s="12">
        <v>0.248326881862</v>
      </c>
      <c r="V229" s="12">
        <v>0.207409489236</v>
      </c>
      <c r="W229" s="12">
        <v>0.129466086584</v>
      </c>
      <c r="X229" s="12">
        <v>0.16709487777000001</v>
      </c>
      <c r="Y229" s="12">
        <v>0.17182172837099999</v>
      </c>
      <c r="Z229" s="12">
        <v>0.150972143083</v>
      </c>
      <c r="AA229" s="12">
        <v>0.16105113578300001</v>
      </c>
      <c r="AB229" s="12">
        <v>0.15523145751799999</v>
      </c>
      <c r="AC229" s="12">
        <v>0.12686788019299999</v>
      </c>
      <c r="AE229" s="12">
        <v>0.199481746076</v>
      </c>
      <c r="AF229" s="12">
        <v>0.14138290409500001</v>
      </c>
      <c r="AG229" s="12">
        <v>0.111804631711</v>
      </c>
      <c r="AH229" s="12">
        <v>0.21962790372800001</v>
      </c>
      <c r="AI229" s="12">
        <v>0.120155865924</v>
      </c>
      <c r="AJ229" s="12">
        <v>0.21489775502299999</v>
      </c>
      <c r="AK229" s="12">
        <v>0.157748960524</v>
      </c>
      <c r="AL229" s="12">
        <v>0.216525962155</v>
      </c>
      <c r="AM229" s="12">
        <v>0.118509223027</v>
      </c>
      <c r="AN229" s="12">
        <v>0.12855896386499999</v>
      </c>
      <c r="AO229" s="12">
        <v>9.3318719910199993E-2</v>
      </c>
      <c r="AP229" s="12">
        <v>0.187613406777</v>
      </c>
      <c r="AR229" s="12">
        <v>0.15482964235800001</v>
      </c>
      <c r="AS229" s="12">
        <v>0.167486427986</v>
      </c>
      <c r="AT229" s="12">
        <v>0.18534863475800001</v>
      </c>
      <c r="AU229" s="12">
        <v>0.3</v>
      </c>
      <c r="AW229" s="12">
        <v>0.167010889533</v>
      </c>
      <c r="AX229" s="12">
        <v>0.15759428583000001</v>
      </c>
      <c r="AY229" s="12">
        <v>0.16956942665800001</v>
      </c>
      <c r="AZ229" s="12">
        <v>0.15677221439399999</v>
      </c>
      <c r="BA229" s="12">
        <v>0.16263777062500001</v>
      </c>
      <c r="BB229" s="12">
        <v>0.16329335017400001</v>
      </c>
      <c r="BD229" s="12">
        <v>0.15919632715000001</v>
      </c>
      <c r="BH229" s="12">
        <v>0.16266906360300001</v>
      </c>
      <c r="BI229" s="12">
        <v>0.138653313705</v>
      </c>
      <c r="BJ229" s="12">
        <v>0.17166114254199999</v>
      </c>
    </row>
    <row r="231" spans="2:62" x14ac:dyDescent="0.35">
      <c r="B231" s="25" t="s">
        <v>135</v>
      </c>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row>
    <row r="232" spans="2:62" ht="29" x14ac:dyDescent="0.35">
      <c r="B232" s="17" t="s">
        <v>16</v>
      </c>
    </row>
    <row r="233" spans="2:62" x14ac:dyDescent="0.35">
      <c r="B233" s="18" t="s">
        <v>74</v>
      </c>
      <c r="C233" s="15">
        <v>242</v>
      </c>
      <c r="D233" s="15">
        <v>118</v>
      </c>
      <c r="E233" s="15">
        <v>116</v>
      </c>
      <c r="F233" s="15">
        <v>6</v>
      </c>
      <c r="G233" s="15">
        <v>2</v>
      </c>
      <c r="I233" s="15">
        <v>17</v>
      </c>
      <c r="J233" s="15">
        <v>34</v>
      </c>
      <c r="K233" s="15">
        <v>77</v>
      </c>
      <c r="L233" s="15">
        <v>69</v>
      </c>
      <c r="M233" s="15">
        <v>38</v>
      </c>
      <c r="N233" s="15">
        <v>7</v>
      </c>
      <c r="P233" s="15">
        <v>24</v>
      </c>
      <c r="Q233" s="15">
        <v>61</v>
      </c>
      <c r="R233" s="15">
        <v>76</v>
      </c>
      <c r="S233" s="15">
        <v>79</v>
      </c>
      <c r="T233" s="15">
        <v>2</v>
      </c>
      <c r="V233" s="15">
        <v>17</v>
      </c>
      <c r="W233" s="15">
        <v>44</v>
      </c>
      <c r="X233" s="15">
        <v>48</v>
      </c>
      <c r="Y233" s="15">
        <v>33</v>
      </c>
      <c r="Z233" s="15">
        <v>36</v>
      </c>
      <c r="AA233" s="15">
        <v>26</v>
      </c>
      <c r="AB233" s="15">
        <v>32</v>
      </c>
      <c r="AC233" s="15">
        <v>6</v>
      </c>
      <c r="AE233" s="15">
        <v>20</v>
      </c>
      <c r="AF233" s="15">
        <v>38</v>
      </c>
      <c r="AG233" s="15">
        <v>17</v>
      </c>
      <c r="AH233" s="15">
        <v>13</v>
      </c>
      <c r="AI233" s="15">
        <v>29</v>
      </c>
      <c r="AJ233" s="15">
        <v>17</v>
      </c>
      <c r="AK233" s="15">
        <v>27</v>
      </c>
      <c r="AL233" s="15">
        <v>25</v>
      </c>
      <c r="AM233" s="15">
        <v>23</v>
      </c>
      <c r="AN233" s="15">
        <v>14</v>
      </c>
      <c r="AO233" s="15">
        <v>5</v>
      </c>
      <c r="AP233" s="15">
        <v>14</v>
      </c>
      <c r="AR233" s="15">
        <v>181</v>
      </c>
      <c r="AS233" s="15">
        <v>50</v>
      </c>
      <c r="AT233" s="15">
        <v>10</v>
      </c>
      <c r="AU233" s="15">
        <v>1</v>
      </c>
      <c r="AW233" s="15">
        <v>215</v>
      </c>
      <c r="AX233" s="15">
        <v>197</v>
      </c>
      <c r="AY233" s="15">
        <v>181</v>
      </c>
      <c r="AZ233" s="15">
        <v>201</v>
      </c>
      <c r="BA233" s="15">
        <v>202</v>
      </c>
      <c r="BB233" s="15">
        <v>194</v>
      </c>
      <c r="BD233" s="15">
        <v>242</v>
      </c>
      <c r="BE233" s="15">
        <v>0</v>
      </c>
      <c r="BF233" s="15">
        <v>0</v>
      </c>
      <c r="BH233" s="15">
        <v>197</v>
      </c>
      <c r="BI233" s="15">
        <v>37</v>
      </c>
      <c r="BJ233" s="15">
        <v>8</v>
      </c>
    </row>
    <row r="234" spans="2:62" x14ac:dyDescent="0.35">
      <c r="B234" s="19" t="s">
        <v>75</v>
      </c>
      <c r="C234" s="10">
        <v>234</v>
      </c>
      <c r="D234" s="10">
        <v>110</v>
      </c>
      <c r="E234" s="10">
        <v>116</v>
      </c>
      <c r="F234" s="10">
        <v>6</v>
      </c>
      <c r="G234" s="10">
        <v>2</v>
      </c>
      <c r="I234" s="10">
        <v>18</v>
      </c>
      <c r="J234" s="10">
        <v>33</v>
      </c>
      <c r="K234" s="10">
        <v>73</v>
      </c>
      <c r="L234" s="10">
        <v>66</v>
      </c>
      <c r="M234" s="10">
        <v>38</v>
      </c>
      <c r="N234" s="10">
        <v>7</v>
      </c>
      <c r="P234" s="10">
        <v>31</v>
      </c>
      <c r="Q234" s="10">
        <v>57</v>
      </c>
      <c r="R234" s="10">
        <v>71</v>
      </c>
      <c r="S234" s="10">
        <v>73</v>
      </c>
      <c r="T234" s="10">
        <v>2</v>
      </c>
      <c r="V234" s="10">
        <v>19</v>
      </c>
      <c r="W234" s="10">
        <v>45</v>
      </c>
      <c r="X234" s="10">
        <v>46</v>
      </c>
      <c r="Y234" s="10">
        <v>31</v>
      </c>
      <c r="Z234" s="10">
        <v>34</v>
      </c>
      <c r="AA234" s="10">
        <v>23</v>
      </c>
      <c r="AB234" s="10">
        <v>28</v>
      </c>
      <c r="AC234" s="10">
        <v>7</v>
      </c>
      <c r="AE234" s="10">
        <v>18</v>
      </c>
      <c r="AF234" s="10">
        <v>36</v>
      </c>
      <c r="AG234" s="10">
        <v>16</v>
      </c>
      <c r="AH234" s="10">
        <v>12</v>
      </c>
      <c r="AI234" s="10">
        <v>27</v>
      </c>
      <c r="AJ234" s="10">
        <v>15</v>
      </c>
      <c r="AK234" s="10">
        <v>25</v>
      </c>
      <c r="AL234" s="10">
        <v>23</v>
      </c>
      <c r="AM234" s="10">
        <v>22</v>
      </c>
      <c r="AN234" s="10">
        <v>18</v>
      </c>
      <c r="AO234" s="10">
        <v>8</v>
      </c>
      <c r="AP234" s="10">
        <v>12</v>
      </c>
      <c r="AR234" s="10">
        <v>176</v>
      </c>
      <c r="AS234" s="10">
        <v>47</v>
      </c>
      <c r="AT234" s="10">
        <v>11</v>
      </c>
      <c r="AU234" s="10">
        <v>1</v>
      </c>
      <c r="AW234" s="10">
        <v>208</v>
      </c>
      <c r="AX234" s="10">
        <v>190</v>
      </c>
      <c r="AY234" s="10">
        <v>175</v>
      </c>
      <c r="AZ234" s="10">
        <v>195</v>
      </c>
      <c r="BA234" s="10">
        <v>196</v>
      </c>
      <c r="BB234" s="10">
        <v>185</v>
      </c>
      <c r="BD234" s="10">
        <v>234</v>
      </c>
      <c r="BE234" s="10">
        <v>0</v>
      </c>
      <c r="BF234" s="10">
        <v>0</v>
      </c>
      <c r="BH234" s="10">
        <v>191</v>
      </c>
      <c r="BI234" s="10">
        <v>36</v>
      </c>
      <c r="BJ234" s="10">
        <v>7</v>
      </c>
    </row>
    <row r="235" spans="2:62" ht="32" customHeight="1" x14ac:dyDescent="0.35">
      <c r="B235" s="20" t="s">
        <v>99</v>
      </c>
      <c r="C235" s="12">
        <v>0.188949593853</v>
      </c>
      <c r="D235" s="12">
        <v>0.1897573957</v>
      </c>
      <c r="E235" s="12">
        <v>0.19526548019000001</v>
      </c>
      <c r="F235" s="12">
        <v>8.0294012801299997E-2</v>
      </c>
      <c r="G235" s="12">
        <v>0.11985001804500001</v>
      </c>
      <c r="I235" s="12">
        <v>0.167929709239</v>
      </c>
      <c r="J235" s="12">
        <v>0.151424117696</v>
      </c>
      <c r="K235" s="12">
        <v>0.222534812296</v>
      </c>
      <c r="L235" s="12">
        <v>0.19618508521799999</v>
      </c>
      <c r="M235" s="12">
        <v>0.164858340549</v>
      </c>
      <c r="N235" s="12">
        <v>0.13222074860399999</v>
      </c>
      <c r="P235" s="12">
        <v>0.154042867477</v>
      </c>
      <c r="Q235" s="12">
        <v>0.23322830696800001</v>
      </c>
      <c r="R235" s="12">
        <v>0.18988821878100001</v>
      </c>
      <c r="S235" s="12">
        <v>0.17118558162700001</v>
      </c>
      <c r="T235" s="12">
        <v>7.4163440930999996E-2</v>
      </c>
      <c r="V235" s="12">
        <v>0.16985490890999999</v>
      </c>
      <c r="W235" s="12">
        <v>0.21419571591799999</v>
      </c>
      <c r="X235" s="12">
        <v>0.15640406584200001</v>
      </c>
      <c r="Y235" s="12">
        <v>0.22101596049200001</v>
      </c>
      <c r="Z235" s="12">
        <v>0.210617169854</v>
      </c>
      <c r="AA235" s="12">
        <v>0.17772343261599999</v>
      </c>
      <c r="AB235" s="12">
        <v>0.16447547354100001</v>
      </c>
      <c r="AC235" s="12">
        <v>0.175879684363</v>
      </c>
      <c r="AE235" s="12">
        <v>0.25520711322200001</v>
      </c>
      <c r="AF235" s="12">
        <v>0.16009669293199999</v>
      </c>
      <c r="AG235" s="12">
        <v>0.14511035708299999</v>
      </c>
      <c r="AH235" s="12">
        <v>0.178494498207</v>
      </c>
      <c r="AI235" s="12">
        <v>0.21361473147000001</v>
      </c>
      <c r="AJ235" s="12">
        <v>0.17113171607200001</v>
      </c>
      <c r="AK235" s="12">
        <v>0.151036769402</v>
      </c>
      <c r="AL235" s="12">
        <v>0.20544572798999999</v>
      </c>
      <c r="AM235" s="12">
        <v>0.203088708348</v>
      </c>
      <c r="AN235" s="12">
        <v>0.18590830339200001</v>
      </c>
      <c r="AO235" s="12">
        <v>0.294379531882</v>
      </c>
      <c r="AP235" s="12">
        <v>0.16723306445300001</v>
      </c>
      <c r="AR235" s="12">
        <v>0.181710806285</v>
      </c>
      <c r="AS235" s="12">
        <v>0.19805554314599999</v>
      </c>
      <c r="AT235" s="12">
        <v>0.27500200621999998</v>
      </c>
      <c r="AU235" s="12">
        <v>0.1</v>
      </c>
      <c r="AW235" s="12">
        <v>0.185137736921</v>
      </c>
      <c r="AX235" s="12">
        <v>0.17893786828300001</v>
      </c>
      <c r="AY235" s="12">
        <v>0.18828638657800001</v>
      </c>
      <c r="AZ235" s="12">
        <v>0.184586384623</v>
      </c>
      <c r="BA235" s="12">
        <v>0.182570231375</v>
      </c>
      <c r="BB235" s="12">
        <v>0.186040391601</v>
      </c>
      <c r="BD235" s="12">
        <v>0.188949593853</v>
      </c>
      <c r="BH235" s="12">
        <v>0.182690066377</v>
      </c>
      <c r="BI235" s="12">
        <v>0.205411289656</v>
      </c>
      <c r="BJ235" s="12">
        <v>0.27459862797399998</v>
      </c>
    </row>
    <row r="237" spans="2:62" x14ac:dyDescent="0.35">
      <c r="B237" s="25" t="s">
        <v>136</v>
      </c>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row>
    <row r="238" spans="2:62" ht="29" x14ac:dyDescent="0.35">
      <c r="B238" s="17" t="s">
        <v>16</v>
      </c>
    </row>
    <row r="239" spans="2:62" x14ac:dyDescent="0.35">
      <c r="B239" s="18" t="s">
        <v>74</v>
      </c>
      <c r="C239" s="15">
        <v>254</v>
      </c>
      <c r="D239" s="15">
        <v>125</v>
      </c>
      <c r="E239" s="15">
        <v>120</v>
      </c>
      <c r="F239" s="15">
        <v>7</v>
      </c>
      <c r="G239" s="15">
        <v>2</v>
      </c>
      <c r="I239" s="15">
        <v>23</v>
      </c>
      <c r="J239" s="15">
        <v>35</v>
      </c>
      <c r="K239" s="15">
        <v>75</v>
      </c>
      <c r="L239" s="15">
        <v>71</v>
      </c>
      <c r="M239" s="15">
        <v>43</v>
      </c>
      <c r="N239" s="15">
        <v>7</v>
      </c>
      <c r="P239" s="15">
        <v>28</v>
      </c>
      <c r="Q239" s="15">
        <v>60</v>
      </c>
      <c r="R239" s="15">
        <v>82</v>
      </c>
      <c r="S239" s="15">
        <v>82</v>
      </c>
      <c r="T239" s="15">
        <v>2</v>
      </c>
      <c r="V239" s="15">
        <v>18</v>
      </c>
      <c r="W239" s="15">
        <v>44</v>
      </c>
      <c r="X239" s="15">
        <v>51</v>
      </c>
      <c r="Y239" s="15">
        <v>37</v>
      </c>
      <c r="Z239" s="15">
        <v>38</v>
      </c>
      <c r="AA239" s="15">
        <v>28</v>
      </c>
      <c r="AB239" s="15">
        <v>33</v>
      </c>
      <c r="AC239" s="15">
        <v>5</v>
      </c>
      <c r="AE239" s="15">
        <v>22</v>
      </c>
      <c r="AF239" s="15">
        <v>40</v>
      </c>
      <c r="AG239" s="15">
        <v>18</v>
      </c>
      <c r="AH239" s="15">
        <v>16</v>
      </c>
      <c r="AI239" s="15">
        <v>28</v>
      </c>
      <c r="AJ239" s="15">
        <v>18</v>
      </c>
      <c r="AK239" s="15">
        <v>28</v>
      </c>
      <c r="AL239" s="15">
        <v>29</v>
      </c>
      <c r="AM239" s="15">
        <v>24</v>
      </c>
      <c r="AN239" s="15">
        <v>13</v>
      </c>
      <c r="AO239" s="15">
        <v>4</v>
      </c>
      <c r="AP239" s="15">
        <v>14</v>
      </c>
      <c r="AR239" s="15">
        <v>192</v>
      </c>
      <c r="AS239" s="15">
        <v>53</v>
      </c>
      <c r="AT239" s="15">
        <v>8</v>
      </c>
      <c r="AU239" s="15">
        <v>1</v>
      </c>
      <c r="AW239" s="15">
        <v>226</v>
      </c>
      <c r="AX239" s="15">
        <v>212</v>
      </c>
      <c r="AY239" s="15">
        <v>192</v>
      </c>
      <c r="AZ239" s="15">
        <v>214</v>
      </c>
      <c r="BA239" s="15">
        <v>211</v>
      </c>
      <c r="BB239" s="15">
        <v>208</v>
      </c>
      <c r="BD239" s="15">
        <v>254</v>
      </c>
      <c r="BE239" s="15">
        <v>0</v>
      </c>
      <c r="BF239" s="15">
        <v>0</v>
      </c>
      <c r="BH239" s="15">
        <v>203</v>
      </c>
      <c r="BI239" s="15">
        <v>42</v>
      </c>
      <c r="BJ239" s="15">
        <v>9</v>
      </c>
    </row>
    <row r="240" spans="2:62" x14ac:dyDescent="0.35">
      <c r="B240" s="19" t="s">
        <v>75</v>
      </c>
      <c r="C240" s="10">
        <v>245</v>
      </c>
      <c r="D240" s="10">
        <v>117</v>
      </c>
      <c r="E240" s="10">
        <v>119</v>
      </c>
      <c r="F240" s="10">
        <v>7</v>
      </c>
      <c r="G240" s="10">
        <v>2</v>
      </c>
      <c r="I240" s="10">
        <v>24</v>
      </c>
      <c r="J240" s="10">
        <v>34</v>
      </c>
      <c r="K240" s="10">
        <v>70</v>
      </c>
      <c r="L240" s="10">
        <v>68</v>
      </c>
      <c r="M240" s="10">
        <v>43</v>
      </c>
      <c r="N240" s="10">
        <v>7</v>
      </c>
      <c r="P240" s="10">
        <v>35</v>
      </c>
      <c r="Q240" s="10">
        <v>56</v>
      </c>
      <c r="R240" s="10">
        <v>76</v>
      </c>
      <c r="S240" s="10">
        <v>76</v>
      </c>
      <c r="T240" s="10">
        <v>2</v>
      </c>
      <c r="V240" s="10">
        <v>20</v>
      </c>
      <c r="W240" s="10">
        <v>45</v>
      </c>
      <c r="X240" s="10">
        <v>48</v>
      </c>
      <c r="Y240" s="10">
        <v>35</v>
      </c>
      <c r="Z240" s="10">
        <v>36</v>
      </c>
      <c r="AA240" s="10">
        <v>25</v>
      </c>
      <c r="AB240" s="10">
        <v>29</v>
      </c>
      <c r="AC240" s="10">
        <v>6</v>
      </c>
      <c r="AE240" s="10">
        <v>21</v>
      </c>
      <c r="AF240" s="10">
        <v>38</v>
      </c>
      <c r="AG240" s="10">
        <v>17</v>
      </c>
      <c r="AH240" s="10">
        <v>15</v>
      </c>
      <c r="AI240" s="10">
        <v>26</v>
      </c>
      <c r="AJ240" s="10">
        <v>17</v>
      </c>
      <c r="AK240" s="10">
        <v>26</v>
      </c>
      <c r="AL240" s="10">
        <v>27</v>
      </c>
      <c r="AM240" s="10">
        <v>23</v>
      </c>
      <c r="AN240" s="10">
        <v>17</v>
      </c>
      <c r="AO240" s="10">
        <v>7</v>
      </c>
      <c r="AP240" s="10">
        <v>12</v>
      </c>
      <c r="AR240" s="10">
        <v>186</v>
      </c>
      <c r="AS240" s="10">
        <v>50</v>
      </c>
      <c r="AT240" s="10">
        <v>8</v>
      </c>
      <c r="AU240" s="10">
        <v>1</v>
      </c>
      <c r="AW240" s="10">
        <v>217</v>
      </c>
      <c r="AX240" s="10">
        <v>204</v>
      </c>
      <c r="AY240" s="10">
        <v>185</v>
      </c>
      <c r="AZ240" s="10">
        <v>207</v>
      </c>
      <c r="BA240" s="10">
        <v>204</v>
      </c>
      <c r="BB240" s="10">
        <v>198</v>
      </c>
      <c r="BD240" s="10">
        <v>245</v>
      </c>
      <c r="BE240" s="10">
        <v>0</v>
      </c>
      <c r="BF240" s="10">
        <v>0</v>
      </c>
      <c r="BH240" s="10">
        <v>197</v>
      </c>
      <c r="BI240" s="10">
        <v>40</v>
      </c>
      <c r="BJ240" s="10">
        <v>8</v>
      </c>
    </row>
    <row r="241" spans="2:62" ht="32" customHeight="1" x14ac:dyDescent="0.35">
      <c r="B241" s="20" t="s">
        <v>99</v>
      </c>
      <c r="C241" s="12">
        <v>0.25460118986399999</v>
      </c>
      <c r="D241" s="12">
        <v>0.297570565259</v>
      </c>
      <c r="E241" s="12">
        <v>0.215250342017</v>
      </c>
      <c r="F241" s="12">
        <v>0.23903153951299999</v>
      </c>
      <c r="G241" s="12">
        <v>0.12990001203000001</v>
      </c>
      <c r="I241" s="12">
        <v>0.19407692675400001</v>
      </c>
      <c r="J241" s="12">
        <v>0.24063155068200001</v>
      </c>
      <c r="K241" s="12">
        <v>0.29337327390200002</v>
      </c>
      <c r="L241" s="12">
        <v>0.25315460038299997</v>
      </c>
      <c r="M241" s="12">
        <v>0.25716827374200002</v>
      </c>
      <c r="N241" s="12">
        <v>0.13899911827200001</v>
      </c>
      <c r="P241" s="12">
        <v>0.301757744785</v>
      </c>
      <c r="Q241" s="12">
        <v>0.23552440312600001</v>
      </c>
      <c r="R241" s="12">
        <v>0.24077027073000001</v>
      </c>
      <c r="S241" s="12">
        <v>0.26519404118599998</v>
      </c>
      <c r="T241" s="12">
        <v>7.4163440930999996E-2</v>
      </c>
      <c r="V241" s="12">
        <v>0.16155007753699999</v>
      </c>
      <c r="W241" s="12">
        <v>0.28765504621400001</v>
      </c>
      <c r="X241" s="12">
        <v>0.27773625329099999</v>
      </c>
      <c r="Y241" s="12">
        <v>0.21328516268</v>
      </c>
      <c r="Z241" s="12">
        <v>0.24759089468699999</v>
      </c>
      <c r="AA241" s="12">
        <v>0.28428808905800002</v>
      </c>
      <c r="AB241" s="12">
        <v>0.28486794937299997</v>
      </c>
      <c r="AC241" s="12">
        <v>0.14217325049000001</v>
      </c>
      <c r="AE241" s="12">
        <v>0.27937485183400002</v>
      </c>
      <c r="AF241" s="12">
        <v>0.23077555275700001</v>
      </c>
      <c r="AG241" s="12">
        <v>0.308152822976</v>
      </c>
      <c r="AH241" s="12">
        <v>0.24508521485199999</v>
      </c>
      <c r="AI241" s="12">
        <v>0.270362827202</v>
      </c>
      <c r="AJ241" s="12">
        <v>0.27680662737400002</v>
      </c>
      <c r="AK241" s="12">
        <v>0.20786501301300001</v>
      </c>
      <c r="AL241" s="12">
        <v>0.299247402542</v>
      </c>
      <c r="AM241" s="12">
        <v>0.25601706190200002</v>
      </c>
      <c r="AN241" s="12">
        <v>0.173614586963</v>
      </c>
      <c r="AO241" s="12">
        <v>0.38249641318299998</v>
      </c>
      <c r="AP241" s="12">
        <v>0.20578133522600001</v>
      </c>
      <c r="AR241" s="12">
        <v>0.26385121576199999</v>
      </c>
      <c r="AS241" s="12">
        <v>0.228486211927</v>
      </c>
      <c r="AT241" s="12">
        <v>0.219427704552</v>
      </c>
      <c r="AU241" s="12">
        <v>0.1</v>
      </c>
      <c r="AW241" s="12">
        <v>0.24699160765</v>
      </c>
      <c r="AX241" s="12">
        <v>0.25257467142399997</v>
      </c>
      <c r="AY241" s="12">
        <v>0.24554252050799999</v>
      </c>
      <c r="AZ241" s="12">
        <v>0.25907387305899998</v>
      </c>
      <c r="BA241" s="12">
        <v>0.26246400683499999</v>
      </c>
      <c r="BB241" s="12">
        <v>0.26532320099000001</v>
      </c>
      <c r="BD241" s="12">
        <v>0.25460118986399999</v>
      </c>
      <c r="BH241" s="12">
        <v>0.24358620917400001</v>
      </c>
      <c r="BI241" s="12">
        <v>0.30891894826299998</v>
      </c>
      <c r="BJ241" s="12">
        <v>0.25269743653600002</v>
      </c>
    </row>
    <row r="243" spans="2:62" x14ac:dyDescent="0.35">
      <c r="B243" s="25" t="s">
        <v>137</v>
      </c>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row>
    <row r="244" spans="2:62" ht="29" x14ac:dyDescent="0.35">
      <c r="B244" s="17" t="s">
        <v>16</v>
      </c>
    </row>
    <row r="245" spans="2:62" x14ac:dyDescent="0.35">
      <c r="B245" s="18" t="s">
        <v>74</v>
      </c>
      <c r="C245" s="15">
        <v>254</v>
      </c>
      <c r="D245" s="15">
        <v>124</v>
      </c>
      <c r="E245" s="15">
        <v>121</v>
      </c>
      <c r="F245" s="15">
        <v>7</v>
      </c>
      <c r="G245" s="15">
        <v>2</v>
      </c>
      <c r="I245" s="15">
        <v>25</v>
      </c>
      <c r="J245" s="15">
        <v>36</v>
      </c>
      <c r="K245" s="15">
        <v>70</v>
      </c>
      <c r="L245" s="15">
        <v>73</v>
      </c>
      <c r="M245" s="15">
        <v>43</v>
      </c>
      <c r="N245" s="15">
        <v>7</v>
      </c>
      <c r="P245" s="15">
        <v>28</v>
      </c>
      <c r="Q245" s="15">
        <v>65</v>
      </c>
      <c r="R245" s="15">
        <v>78</v>
      </c>
      <c r="S245" s="15">
        <v>81</v>
      </c>
      <c r="T245" s="15">
        <v>2</v>
      </c>
      <c r="V245" s="15">
        <v>19</v>
      </c>
      <c r="W245" s="15">
        <v>48</v>
      </c>
      <c r="X245" s="15">
        <v>53</v>
      </c>
      <c r="Y245" s="15">
        <v>33</v>
      </c>
      <c r="Z245" s="15">
        <v>37</v>
      </c>
      <c r="AA245" s="15">
        <v>25</v>
      </c>
      <c r="AB245" s="15">
        <v>34</v>
      </c>
      <c r="AC245" s="15">
        <v>5</v>
      </c>
      <c r="AE245" s="15">
        <v>22</v>
      </c>
      <c r="AF245" s="15">
        <v>37</v>
      </c>
      <c r="AG245" s="15">
        <v>18</v>
      </c>
      <c r="AH245" s="15">
        <v>16</v>
      </c>
      <c r="AI245" s="15">
        <v>29</v>
      </c>
      <c r="AJ245" s="15">
        <v>18</v>
      </c>
      <c r="AK245" s="15">
        <v>28</v>
      </c>
      <c r="AL245" s="15">
        <v>27</v>
      </c>
      <c r="AM245" s="15">
        <v>26</v>
      </c>
      <c r="AN245" s="15">
        <v>14</v>
      </c>
      <c r="AO245" s="15">
        <v>4</v>
      </c>
      <c r="AP245" s="15">
        <v>15</v>
      </c>
      <c r="AR245" s="15">
        <v>195</v>
      </c>
      <c r="AS245" s="15">
        <v>50</v>
      </c>
      <c r="AT245" s="15">
        <v>8</v>
      </c>
      <c r="AU245" s="15">
        <v>1</v>
      </c>
      <c r="AW245" s="15">
        <v>224</v>
      </c>
      <c r="AX245" s="15">
        <v>209</v>
      </c>
      <c r="AY245" s="15">
        <v>192</v>
      </c>
      <c r="AZ245" s="15">
        <v>213</v>
      </c>
      <c r="BA245" s="15">
        <v>210</v>
      </c>
      <c r="BB245" s="15">
        <v>209</v>
      </c>
      <c r="BD245" s="15">
        <v>254</v>
      </c>
      <c r="BE245" s="15">
        <v>0</v>
      </c>
      <c r="BF245" s="15">
        <v>0</v>
      </c>
      <c r="BH245" s="15">
        <v>202</v>
      </c>
      <c r="BI245" s="15">
        <v>42</v>
      </c>
      <c r="BJ245" s="15">
        <v>10</v>
      </c>
    </row>
    <row r="246" spans="2:62" x14ac:dyDescent="0.35">
      <c r="B246" s="19" t="s">
        <v>75</v>
      </c>
      <c r="C246" s="10">
        <v>245</v>
      </c>
      <c r="D246" s="10">
        <v>117</v>
      </c>
      <c r="E246" s="10">
        <v>119</v>
      </c>
      <c r="F246" s="10">
        <v>7</v>
      </c>
      <c r="G246" s="10">
        <v>2</v>
      </c>
      <c r="I246" s="10">
        <v>25</v>
      </c>
      <c r="J246" s="10">
        <v>35</v>
      </c>
      <c r="K246" s="10">
        <v>66</v>
      </c>
      <c r="L246" s="10">
        <v>69</v>
      </c>
      <c r="M246" s="10">
        <v>43</v>
      </c>
      <c r="N246" s="10">
        <v>7</v>
      </c>
      <c r="P246" s="10">
        <v>35</v>
      </c>
      <c r="Q246" s="10">
        <v>60</v>
      </c>
      <c r="R246" s="10">
        <v>73</v>
      </c>
      <c r="S246" s="10">
        <v>76</v>
      </c>
      <c r="T246" s="10">
        <v>2</v>
      </c>
      <c r="V246" s="10">
        <v>22</v>
      </c>
      <c r="W246" s="10">
        <v>49</v>
      </c>
      <c r="X246" s="10">
        <v>50</v>
      </c>
      <c r="Y246" s="10">
        <v>31</v>
      </c>
      <c r="Z246" s="10">
        <v>35</v>
      </c>
      <c r="AA246" s="10">
        <v>23</v>
      </c>
      <c r="AB246" s="10">
        <v>30</v>
      </c>
      <c r="AC246" s="10">
        <v>6</v>
      </c>
      <c r="AE246" s="10">
        <v>20</v>
      </c>
      <c r="AF246" s="10">
        <v>36</v>
      </c>
      <c r="AG246" s="10">
        <v>17</v>
      </c>
      <c r="AH246" s="10">
        <v>15</v>
      </c>
      <c r="AI246" s="10">
        <v>27</v>
      </c>
      <c r="AJ246" s="10">
        <v>16</v>
      </c>
      <c r="AK246" s="10">
        <v>26</v>
      </c>
      <c r="AL246" s="10">
        <v>25</v>
      </c>
      <c r="AM246" s="10">
        <v>24</v>
      </c>
      <c r="AN246" s="10">
        <v>18</v>
      </c>
      <c r="AO246" s="10">
        <v>7</v>
      </c>
      <c r="AP246" s="10">
        <v>13</v>
      </c>
      <c r="AR246" s="10">
        <v>190</v>
      </c>
      <c r="AS246" s="10">
        <v>46</v>
      </c>
      <c r="AT246" s="10">
        <v>8</v>
      </c>
      <c r="AU246" s="10">
        <v>1</v>
      </c>
      <c r="AW246" s="10">
        <v>216</v>
      </c>
      <c r="AX246" s="10">
        <v>201</v>
      </c>
      <c r="AY246" s="10">
        <v>185</v>
      </c>
      <c r="AZ246" s="10">
        <v>207</v>
      </c>
      <c r="BA246" s="10">
        <v>204</v>
      </c>
      <c r="BB246" s="10">
        <v>200</v>
      </c>
      <c r="BD246" s="10">
        <v>245</v>
      </c>
      <c r="BE246" s="10">
        <v>0</v>
      </c>
      <c r="BF246" s="10">
        <v>0</v>
      </c>
      <c r="BH246" s="10">
        <v>196</v>
      </c>
      <c r="BI246" s="10">
        <v>41</v>
      </c>
      <c r="BJ246" s="10">
        <v>9</v>
      </c>
    </row>
    <row r="247" spans="2:62" ht="32" customHeight="1" x14ac:dyDescent="0.35">
      <c r="B247" s="20" t="s">
        <v>99</v>
      </c>
      <c r="C247" s="12">
        <v>0.261034795875</v>
      </c>
      <c r="D247" s="12">
        <v>0.26865221853299998</v>
      </c>
      <c r="E247" s="12">
        <v>0.24339450016700001</v>
      </c>
      <c r="F247" s="12">
        <v>0.45320500582099998</v>
      </c>
      <c r="G247" s="12">
        <v>0.15</v>
      </c>
      <c r="I247" s="12">
        <v>0.47690555443100002</v>
      </c>
      <c r="J247" s="12">
        <v>0.27274541069899999</v>
      </c>
      <c r="K247" s="12">
        <v>0.20528901334499999</v>
      </c>
      <c r="L247" s="12">
        <v>0.22193314821400001</v>
      </c>
      <c r="M247" s="12">
        <v>0.27191515844800002</v>
      </c>
      <c r="N247" s="12">
        <v>0.25936088003300001</v>
      </c>
      <c r="P247" s="12">
        <v>0.30671392935000003</v>
      </c>
      <c r="Q247" s="12">
        <v>0.26143119746499999</v>
      </c>
      <c r="R247" s="12">
        <v>0.23101474537800001</v>
      </c>
      <c r="S247" s="12">
        <v>0.27004306117499999</v>
      </c>
      <c r="T247" s="12">
        <v>0.2</v>
      </c>
      <c r="V247" s="12">
        <v>0.31536296462300001</v>
      </c>
      <c r="W247" s="12">
        <v>0.26671806760900002</v>
      </c>
      <c r="X247" s="12">
        <v>0.26782054108600001</v>
      </c>
      <c r="Y247" s="12">
        <v>0.164158371454</v>
      </c>
      <c r="Z247" s="12">
        <v>0.24097325797300001</v>
      </c>
      <c r="AA247" s="12">
        <v>0.26051704284299998</v>
      </c>
      <c r="AB247" s="12">
        <v>0.29111139678499998</v>
      </c>
      <c r="AC247" s="12">
        <v>0.44667599806899999</v>
      </c>
      <c r="AE247" s="12">
        <v>0.31017016447700002</v>
      </c>
      <c r="AF247" s="12">
        <v>0.26807722967199998</v>
      </c>
      <c r="AG247" s="12">
        <v>0.22029697775000001</v>
      </c>
      <c r="AH247" s="12">
        <v>0.30483898907099999</v>
      </c>
      <c r="AI247" s="12">
        <v>0.28847950397799998</v>
      </c>
      <c r="AJ247" s="12">
        <v>0.190582043916</v>
      </c>
      <c r="AK247" s="12">
        <v>0.26320436987500001</v>
      </c>
      <c r="AL247" s="12">
        <v>0.19612348055100001</v>
      </c>
      <c r="AM247" s="12">
        <v>0.27619698044199997</v>
      </c>
      <c r="AN247" s="12">
        <v>0.28755840043499997</v>
      </c>
      <c r="AO247" s="12">
        <v>0.19040702139099999</v>
      </c>
      <c r="AP247" s="12">
        <v>0.286873499516</v>
      </c>
      <c r="AR247" s="12">
        <v>0.26872435383400001</v>
      </c>
      <c r="AS247" s="12">
        <v>0.24115471513299999</v>
      </c>
      <c r="AT247" s="12">
        <v>0.19961228124399999</v>
      </c>
      <c r="AU247" s="12">
        <v>0.2</v>
      </c>
      <c r="AW247" s="12">
        <v>0.249918417319</v>
      </c>
      <c r="AX247" s="12">
        <v>0.259228443872</v>
      </c>
      <c r="AY247" s="12">
        <v>0.25401991321700002</v>
      </c>
      <c r="AZ247" s="12">
        <v>0.269432122951</v>
      </c>
      <c r="BA247" s="12">
        <v>0.269617417079</v>
      </c>
      <c r="BB247" s="12">
        <v>0.257413345844</v>
      </c>
      <c r="BD247" s="12">
        <v>0.261034795875</v>
      </c>
      <c r="BH247" s="12">
        <v>0.23704379370799999</v>
      </c>
      <c r="BI247" s="12">
        <v>0.35999073855000002</v>
      </c>
      <c r="BJ247" s="12">
        <v>0.33407597531400002</v>
      </c>
    </row>
    <row r="249" spans="2:62" x14ac:dyDescent="0.35">
      <c r="B249" s="25" t="s">
        <v>138</v>
      </c>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row>
    <row r="250" spans="2:62" ht="29" x14ac:dyDescent="0.35">
      <c r="B250" s="17" t="s">
        <v>16</v>
      </c>
    </row>
    <row r="251" spans="2:62" x14ac:dyDescent="0.35">
      <c r="B251" s="18" t="s">
        <v>74</v>
      </c>
      <c r="C251" s="15">
        <v>247</v>
      </c>
      <c r="D251" s="15">
        <v>110</v>
      </c>
      <c r="E251" s="15">
        <v>126</v>
      </c>
      <c r="F251" s="15">
        <v>9</v>
      </c>
      <c r="G251" s="15">
        <v>2</v>
      </c>
      <c r="I251" s="15">
        <v>29</v>
      </c>
      <c r="J251" s="15">
        <v>36</v>
      </c>
      <c r="K251" s="15">
        <v>64</v>
      </c>
      <c r="L251" s="15">
        <v>73</v>
      </c>
      <c r="M251" s="15">
        <v>38</v>
      </c>
      <c r="N251" s="15">
        <v>7</v>
      </c>
      <c r="P251" s="15">
        <v>25</v>
      </c>
      <c r="Q251" s="15">
        <v>65</v>
      </c>
      <c r="R251" s="15">
        <v>82</v>
      </c>
      <c r="S251" s="15">
        <v>73</v>
      </c>
      <c r="T251" s="15">
        <v>2</v>
      </c>
      <c r="V251" s="15">
        <v>21</v>
      </c>
      <c r="W251" s="15">
        <v>40</v>
      </c>
      <c r="X251" s="15">
        <v>53</v>
      </c>
      <c r="Y251" s="15">
        <v>34</v>
      </c>
      <c r="Z251" s="15">
        <v>37</v>
      </c>
      <c r="AA251" s="15">
        <v>23</v>
      </c>
      <c r="AB251" s="15">
        <v>28</v>
      </c>
      <c r="AC251" s="15">
        <v>11</v>
      </c>
      <c r="AE251" s="15">
        <v>20</v>
      </c>
      <c r="AF251" s="15">
        <v>36</v>
      </c>
      <c r="AG251" s="15">
        <v>20</v>
      </c>
      <c r="AH251" s="15">
        <v>15</v>
      </c>
      <c r="AI251" s="15">
        <v>28</v>
      </c>
      <c r="AJ251" s="15">
        <v>20</v>
      </c>
      <c r="AK251" s="15">
        <v>25</v>
      </c>
      <c r="AL251" s="15">
        <v>28</v>
      </c>
      <c r="AM251" s="15">
        <v>24</v>
      </c>
      <c r="AN251" s="15">
        <v>13</v>
      </c>
      <c r="AO251" s="15">
        <v>4</v>
      </c>
      <c r="AP251" s="15">
        <v>14</v>
      </c>
      <c r="AR251" s="15">
        <v>189</v>
      </c>
      <c r="AS251" s="15">
        <v>47</v>
      </c>
      <c r="AT251" s="15">
        <v>10</v>
      </c>
      <c r="AU251" s="15">
        <v>1</v>
      </c>
      <c r="AW251" s="15">
        <v>223</v>
      </c>
      <c r="AX251" s="15">
        <v>204</v>
      </c>
      <c r="AY251" s="15">
        <v>182</v>
      </c>
      <c r="AZ251" s="15">
        <v>207</v>
      </c>
      <c r="BA251" s="15">
        <v>201</v>
      </c>
      <c r="BB251" s="15">
        <v>206</v>
      </c>
      <c r="BD251" s="15">
        <v>247</v>
      </c>
      <c r="BE251" s="15">
        <v>0</v>
      </c>
      <c r="BF251" s="15">
        <v>0</v>
      </c>
      <c r="BH251" s="15">
        <v>201</v>
      </c>
      <c r="BI251" s="15">
        <v>35</v>
      </c>
      <c r="BJ251" s="15">
        <v>11</v>
      </c>
    </row>
    <row r="252" spans="2:62" x14ac:dyDescent="0.35">
      <c r="B252" s="19" t="s">
        <v>75</v>
      </c>
      <c r="C252" s="10">
        <v>239</v>
      </c>
      <c r="D252" s="10">
        <v>102</v>
      </c>
      <c r="E252" s="10">
        <v>125</v>
      </c>
      <c r="F252" s="10">
        <v>10</v>
      </c>
      <c r="G252" s="10">
        <v>2</v>
      </c>
      <c r="I252" s="10">
        <v>30</v>
      </c>
      <c r="J252" s="10">
        <v>35</v>
      </c>
      <c r="K252" s="10">
        <v>61</v>
      </c>
      <c r="L252" s="10">
        <v>68</v>
      </c>
      <c r="M252" s="10">
        <v>38</v>
      </c>
      <c r="N252" s="10">
        <v>7</v>
      </c>
      <c r="P252" s="10">
        <v>32</v>
      </c>
      <c r="Q252" s="10">
        <v>60</v>
      </c>
      <c r="R252" s="10">
        <v>76</v>
      </c>
      <c r="S252" s="10">
        <v>68</v>
      </c>
      <c r="T252" s="10">
        <v>2</v>
      </c>
      <c r="V252" s="10">
        <v>23</v>
      </c>
      <c r="W252" s="10">
        <v>40</v>
      </c>
      <c r="X252" s="10">
        <v>52</v>
      </c>
      <c r="Y252" s="10">
        <v>32</v>
      </c>
      <c r="Z252" s="10">
        <v>34</v>
      </c>
      <c r="AA252" s="10">
        <v>21</v>
      </c>
      <c r="AB252" s="10">
        <v>25</v>
      </c>
      <c r="AC252" s="10">
        <v>11</v>
      </c>
      <c r="AE252" s="10">
        <v>19</v>
      </c>
      <c r="AF252" s="10">
        <v>34</v>
      </c>
      <c r="AG252" s="10">
        <v>19</v>
      </c>
      <c r="AH252" s="10">
        <v>14</v>
      </c>
      <c r="AI252" s="10">
        <v>26</v>
      </c>
      <c r="AJ252" s="10">
        <v>18</v>
      </c>
      <c r="AK252" s="10">
        <v>24</v>
      </c>
      <c r="AL252" s="10">
        <v>26</v>
      </c>
      <c r="AM252" s="10">
        <v>23</v>
      </c>
      <c r="AN252" s="10">
        <v>18</v>
      </c>
      <c r="AO252" s="10">
        <v>7</v>
      </c>
      <c r="AP252" s="10">
        <v>13</v>
      </c>
      <c r="AR252" s="10">
        <v>184</v>
      </c>
      <c r="AS252" s="10">
        <v>44</v>
      </c>
      <c r="AT252" s="10">
        <v>10</v>
      </c>
      <c r="AU252" s="10">
        <v>1</v>
      </c>
      <c r="AW252" s="10">
        <v>215</v>
      </c>
      <c r="AX252" s="10">
        <v>197</v>
      </c>
      <c r="AY252" s="10">
        <v>175</v>
      </c>
      <c r="AZ252" s="10">
        <v>201</v>
      </c>
      <c r="BA252" s="10">
        <v>195</v>
      </c>
      <c r="BB252" s="10">
        <v>198</v>
      </c>
      <c r="BD252" s="10">
        <v>239</v>
      </c>
      <c r="BE252" s="10">
        <v>0</v>
      </c>
      <c r="BF252" s="10">
        <v>0</v>
      </c>
      <c r="BH252" s="10">
        <v>195</v>
      </c>
      <c r="BI252" s="10">
        <v>33</v>
      </c>
      <c r="BJ252" s="10">
        <v>10</v>
      </c>
    </row>
    <row r="253" spans="2:62" ht="32" customHeight="1" x14ac:dyDescent="0.35">
      <c r="B253" s="20" t="s">
        <v>99</v>
      </c>
      <c r="C253" s="12">
        <v>0.29044509231799998</v>
      </c>
      <c r="D253" s="12">
        <v>0.26130818656400001</v>
      </c>
      <c r="E253" s="12">
        <v>0.29841311863300002</v>
      </c>
      <c r="F253" s="12">
        <v>0.50866690541600001</v>
      </c>
      <c r="G253" s="12">
        <v>0.24044994586400001</v>
      </c>
      <c r="I253" s="12">
        <v>0.38957746546599997</v>
      </c>
      <c r="J253" s="12">
        <v>0.36102388417999998</v>
      </c>
      <c r="K253" s="12">
        <v>0.191288721322</v>
      </c>
      <c r="L253" s="12">
        <v>0.25922348665099998</v>
      </c>
      <c r="M253" s="12">
        <v>0.38517614556300001</v>
      </c>
      <c r="N253" s="12">
        <v>0.16984561963200001</v>
      </c>
      <c r="P253" s="12">
        <v>0.36949159444700003</v>
      </c>
      <c r="Q253" s="12">
        <v>0.296645739686</v>
      </c>
      <c r="R253" s="12">
        <v>0.30564574034800002</v>
      </c>
      <c r="S253" s="12">
        <v>0.23269184147899999</v>
      </c>
      <c r="T253" s="12">
        <v>0.20334623627599999</v>
      </c>
      <c r="V253" s="12">
        <v>0.38577441595400003</v>
      </c>
      <c r="W253" s="12">
        <v>0.21190753651499999</v>
      </c>
      <c r="X253" s="12">
        <v>0.35280241744000002</v>
      </c>
      <c r="Y253" s="12">
        <v>0.264387416243</v>
      </c>
      <c r="Z253" s="12">
        <v>0.309732963305</v>
      </c>
      <c r="AA253" s="12">
        <v>0.11829301900399999</v>
      </c>
      <c r="AB253" s="12">
        <v>0.23764033736000001</v>
      </c>
      <c r="AC253" s="12">
        <v>0.53443826767400004</v>
      </c>
      <c r="AE253" s="12">
        <v>0.31314180458500002</v>
      </c>
      <c r="AF253" s="12">
        <v>0.23758972490300001</v>
      </c>
      <c r="AG253" s="12">
        <v>0.28925796266800002</v>
      </c>
      <c r="AH253" s="12">
        <v>0.40859069180699997</v>
      </c>
      <c r="AI253" s="12">
        <v>0.202553894314</v>
      </c>
      <c r="AJ253" s="12">
        <v>0.40190515076200001</v>
      </c>
      <c r="AK253" s="12">
        <v>0.16112159019</v>
      </c>
      <c r="AL253" s="12">
        <v>0.36139878215499999</v>
      </c>
      <c r="AM253" s="12">
        <v>0.23325559014200001</v>
      </c>
      <c r="AN253" s="12">
        <v>0.49579298989600001</v>
      </c>
      <c r="AO253" s="12">
        <v>0.149488511918</v>
      </c>
      <c r="AP253" s="12">
        <v>0.278721248802</v>
      </c>
      <c r="AR253" s="12">
        <v>0.308373623386</v>
      </c>
      <c r="AS253" s="12">
        <v>0.21453549340200001</v>
      </c>
      <c r="AT253" s="12">
        <v>0.30958743138299999</v>
      </c>
      <c r="AU253" s="12">
        <v>0.1</v>
      </c>
      <c r="AW253" s="12">
        <v>0.294431345224</v>
      </c>
      <c r="AX253" s="12">
        <v>0.28260062593500002</v>
      </c>
      <c r="AY253" s="12">
        <v>0.28658167930700001</v>
      </c>
      <c r="AZ253" s="12">
        <v>0.28863593253600001</v>
      </c>
      <c r="BA253" s="12">
        <v>0.28913442508199999</v>
      </c>
      <c r="BB253" s="12">
        <v>0.29723625184500002</v>
      </c>
      <c r="BD253" s="12">
        <v>0.29044509231799998</v>
      </c>
      <c r="BH253" s="12">
        <v>0.27476605491799999</v>
      </c>
      <c r="BI253" s="12">
        <v>0.248581693829</v>
      </c>
      <c r="BJ253" s="12">
        <v>0.73122100668099999</v>
      </c>
    </row>
    <row r="255" spans="2:62" x14ac:dyDescent="0.35">
      <c r="B255" s="25" t="s">
        <v>139</v>
      </c>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row>
    <row r="256" spans="2:62" ht="29" x14ac:dyDescent="0.35">
      <c r="B256" s="17" t="s">
        <v>16</v>
      </c>
    </row>
    <row r="257" spans="2:62" x14ac:dyDescent="0.35">
      <c r="B257" s="18" t="s">
        <v>74</v>
      </c>
      <c r="C257" s="15">
        <v>0</v>
      </c>
      <c r="D257" s="15">
        <v>0</v>
      </c>
      <c r="E257" s="15">
        <v>0</v>
      </c>
      <c r="F257" s="15">
        <v>0</v>
      </c>
      <c r="G257" s="15">
        <v>0</v>
      </c>
      <c r="I257" s="15">
        <v>0</v>
      </c>
      <c r="J257" s="15">
        <v>0</v>
      </c>
      <c r="K257" s="15">
        <v>0</v>
      </c>
      <c r="L257" s="15">
        <v>0</v>
      </c>
      <c r="M257" s="15">
        <v>0</v>
      </c>
      <c r="N257" s="15">
        <v>0</v>
      </c>
      <c r="P257" s="15">
        <v>0</v>
      </c>
      <c r="Q257" s="15">
        <v>0</v>
      </c>
      <c r="R257" s="15">
        <v>0</v>
      </c>
      <c r="S257" s="15">
        <v>0</v>
      </c>
      <c r="T257" s="15">
        <v>0</v>
      </c>
      <c r="V257" s="15">
        <v>0</v>
      </c>
      <c r="W257" s="15">
        <v>0</v>
      </c>
      <c r="X257" s="15">
        <v>0</v>
      </c>
      <c r="Y257" s="15">
        <v>0</v>
      </c>
      <c r="Z257" s="15">
        <v>0</v>
      </c>
      <c r="AA257" s="15">
        <v>0</v>
      </c>
      <c r="AB257" s="15">
        <v>0</v>
      </c>
      <c r="AC257" s="15">
        <v>0</v>
      </c>
      <c r="AE257" s="15">
        <v>0</v>
      </c>
      <c r="AF257" s="15">
        <v>0</v>
      </c>
      <c r="AG257" s="15">
        <v>0</v>
      </c>
      <c r="AH257" s="15">
        <v>0</v>
      </c>
      <c r="AI257" s="15">
        <v>0</v>
      </c>
      <c r="AJ257" s="15">
        <v>0</v>
      </c>
      <c r="AK257" s="15">
        <v>0</v>
      </c>
      <c r="AL257" s="15">
        <v>0</v>
      </c>
      <c r="AM257" s="15">
        <v>0</v>
      </c>
      <c r="AN257" s="15">
        <v>0</v>
      </c>
      <c r="AO257" s="15">
        <v>0</v>
      </c>
      <c r="AP257" s="15">
        <v>0</v>
      </c>
      <c r="AR257" s="15">
        <v>0</v>
      </c>
      <c r="AS257" s="15">
        <v>0</v>
      </c>
      <c r="AT257" s="15">
        <v>0</v>
      </c>
      <c r="AU257" s="15">
        <v>0</v>
      </c>
      <c r="AW257" s="15">
        <v>0</v>
      </c>
      <c r="AX257" s="15">
        <v>0</v>
      </c>
      <c r="AY257" s="15">
        <v>0</v>
      </c>
      <c r="AZ257" s="15">
        <v>0</v>
      </c>
      <c r="BA257" s="15">
        <v>0</v>
      </c>
      <c r="BB257" s="15">
        <v>0</v>
      </c>
      <c r="BD257" s="15">
        <v>0</v>
      </c>
      <c r="BE257" s="15">
        <v>0</v>
      </c>
      <c r="BF257" s="15">
        <v>0</v>
      </c>
      <c r="BH257" s="15">
        <v>0</v>
      </c>
      <c r="BI257" s="15">
        <v>0</v>
      </c>
      <c r="BJ257" s="15">
        <v>0</v>
      </c>
    </row>
    <row r="258" spans="2:62" x14ac:dyDescent="0.35">
      <c r="B258" s="19" t="s">
        <v>75</v>
      </c>
      <c r="C258" s="10">
        <v>0</v>
      </c>
      <c r="D258" s="10">
        <v>0</v>
      </c>
      <c r="E258" s="10">
        <v>0</v>
      </c>
      <c r="F258" s="10">
        <v>0</v>
      </c>
      <c r="G258" s="10">
        <v>0</v>
      </c>
      <c r="I258" s="10">
        <v>0</v>
      </c>
      <c r="J258" s="10">
        <v>0</v>
      </c>
      <c r="K258" s="10">
        <v>0</v>
      </c>
      <c r="L258" s="10">
        <v>0</v>
      </c>
      <c r="M258" s="10">
        <v>0</v>
      </c>
      <c r="N258" s="10">
        <v>0</v>
      </c>
      <c r="P258" s="10">
        <v>0</v>
      </c>
      <c r="Q258" s="10">
        <v>0</v>
      </c>
      <c r="R258" s="10">
        <v>0</v>
      </c>
      <c r="S258" s="10">
        <v>0</v>
      </c>
      <c r="T258" s="10">
        <v>0</v>
      </c>
      <c r="V258" s="10">
        <v>0</v>
      </c>
      <c r="W258" s="10">
        <v>0</v>
      </c>
      <c r="X258" s="10">
        <v>0</v>
      </c>
      <c r="Y258" s="10">
        <v>0</v>
      </c>
      <c r="Z258" s="10">
        <v>0</v>
      </c>
      <c r="AA258" s="10">
        <v>0</v>
      </c>
      <c r="AB258" s="10">
        <v>0</v>
      </c>
      <c r="AC258" s="10">
        <v>0</v>
      </c>
      <c r="AE258" s="10">
        <v>0</v>
      </c>
      <c r="AF258" s="10">
        <v>0</v>
      </c>
      <c r="AG258" s="10">
        <v>0</v>
      </c>
      <c r="AH258" s="10">
        <v>0</v>
      </c>
      <c r="AI258" s="10">
        <v>0</v>
      </c>
      <c r="AJ258" s="10">
        <v>0</v>
      </c>
      <c r="AK258" s="10">
        <v>0</v>
      </c>
      <c r="AL258" s="10">
        <v>0</v>
      </c>
      <c r="AM258" s="10">
        <v>0</v>
      </c>
      <c r="AN258" s="10">
        <v>0</v>
      </c>
      <c r="AO258" s="10">
        <v>0</v>
      </c>
      <c r="AP258" s="10">
        <v>0</v>
      </c>
      <c r="AR258" s="10">
        <v>0</v>
      </c>
      <c r="AS258" s="10">
        <v>0</v>
      </c>
      <c r="AT258" s="10">
        <v>0</v>
      </c>
      <c r="AU258" s="10">
        <v>0</v>
      </c>
      <c r="AW258" s="10">
        <v>0</v>
      </c>
      <c r="AX258" s="10">
        <v>0</v>
      </c>
      <c r="AY258" s="10">
        <v>0</v>
      </c>
      <c r="AZ258" s="10">
        <v>0</v>
      </c>
      <c r="BA258" s="10">
        <v>0</v>
      </c>
      <c r="BB258" s="10">
        <v>0</v>
      </c>
      <c r="BD258" s="10">
        <v>0</v>
      </c>
      <c r="BE258" s="10">
        <v>0</v>
      </c>
      <c r="BF258" s="10">
        <v>0</v>
      </c>
      <c r="BH258" s="10">
        <v>0</v>
      </c>
      <c r="BI258" s="10">
        <v>0</v>
      </c>
      <c r="BJ258" s="10">
        <v>0</v>
      </c>
    </row>
    <row r="259" spans="2:62" ht="32" customHeight="1" x14ac:dyDescent="0.35">
      <c r="B259" s="20" t="s">
        <v>99</v>
      </c>
    </row>
    <row r="261" spans="2:62" x14ac:dyDescent="0.35">
      <c r="B261" s="25" t="s">
        <v>140</v>
      </c>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row>
    <row r="262" spans="2:62" x14ac:dyDescent="0.35">
      <c r="B262" s="17" t="s">
        <v>15</v>
      </c>
    </row>
    <row r="263" spans="2:62" x14ac:dyDescent="0.35">
      <c r="B263" s="18" t="s">
        <v>74</v>
      </c>
      <c r="C263" s="15">
        <v>500</v>
      </c>
      <c r="D263" s="15">
        <v>252</v>
      </c>
      <c r="E263" s="15">
        <v>220</v>
      </c>
      <c r="F263" s="15">
        <v>24</v>
      </c>
      <c r="G263" s="15">
        <v>4</v>
      </c>
      <c r="I263" s="15">
        <v>66</v>
      </c>
      <c r="J263" s="15">
        <v>69</v>
      </c>
      <c r="K263" s="15">
        <v>149</v>
      </c>
      <c r="L263" s="15">
        <v>116</v>
      </c>
      <c r="M263" s="15">
        <v>89</v>
      </c>
      <c r="N263" s="15">
        <v>11</v>
      </c>
      <c r="P263" s="15">
        <v>98</v>
      </c>
      <c r="Q263" s="15">
        <v>133</v>
      </c>
      <c r="R263" s="15">
        <v>134</v>
      </c>
      <c r="S263" s="15">
        <v>133</v>
      </c>
      <c r="T263" s="15">
        <v>2</v>
      </c>
      <c r="V263" s="15">
        <v>58</v>
      </c>
      <c r="W263" s="15">
        <v>97</v>
      </c>
      <c r="X263" s="15">
        <v>104</v>
      </c>
      <c r="Y263" s="15">
        <v>62</v>
      </c>
      <c r="Z263" s="15">
        <v>65</v>
      </c>
      <c r="AA263" s="15">
        <v>40</v>
      </c>
      <c r="AB263" s="15">
        <v>49</v>
      </c>
      <c r="AC263" s="15">
        <v>25</v>
      </c>
      <c r="AE263" s="15">
        <v>40</v>
      </c>
      <c r="AF263" s="15">
        <v>69</v>
      </c>
      <c r="AG263" s="15">
        <v>35</v>
      </c>
      <c r="AH263" s="15">
        <v>44</v>
      </c>
      <c r="AI263" s="15">
        <v>65</v>
      </c>
      <c r="AJ263" s="15">
        <v>40</v>
      </c>
      <c r="AK263" s="15">
        <v>44</v>
      </c>
      <c r="AL263" s="15">
        <v>56</v>
      </c>
      <c r="AM263" s="15">
        <v>44</v>
      </c>
      <c r="AN263" s="15">
        <v>30</v>
      </c>
      <c r="AO263" s="15">
        <v>10</v>
      </c>
      <c r="AP263" s="15">
        <v>23</v>
      </c>
      <c r="AR263" s="15">
        <v>392</v>
      </c>
      <c r="AS263" s="15">
        <v>88</v>
      </c>
      <c r="AT263" s="15">
        <v>18</v>
      </c>
      <c r="AU263" s="15">
        <v>2</v>
      </c>
      <c r="AW263" s="15">
        <v>406</v>
      </c>
      <c r="AX263" s="15">
        <v>389</v>
      </c>
      <c r="AY263" s="15">
        <v>348</v>
      </c>
      <c r="AZ263" s="15">
        <v>411</v>
      </c>
      <c r="BA263" s="15">
        <v>401</v>
      </c>
      <c r="BB263" s="15">
        <v>385</v>
      </c>
      <c r="BD263" s="15">
        <v>328</v>
      </c>
      <c r="BE263" s="15">
        <v>153</v>
      </c>
      <c r="BF263" s="15">
        <v>19</v>
      </c>
      <c r="BH263" s="15">
        <v>341</v>
      </c>
      <c r="BI263" s="15">
        <v>117</v>
      </c>
      <c r="BJ263" s="15">
        <v>42</v>
      </c>
    </row>
    <row r="264" spans="2:62" x14ac:dyDescent="0.35">
      <c r="B264" s="19" t="s">
        <v>75</v>
      </c>
      <c r="C264" s="10">
        <v>500</v>
      </c>
      <c r="D264" s="10">
        <v>248</v>
      </c>
      <c r="E264" s="10">
        <v>221</v>
      </c>
      <c r="F264" s="10">
        <v>27</v>
      </c>
      <c r="G264" s="10">
        <v>4</v>
      </c>
      <c r="I264" s="10">
        <v>68</v>
      </c>
      <c r="J264" s="10">
        <v>68</v>
      </c>
      <c r="K264" s="10">
        <v>145</v>
      </c>
      <c r="L264" s="10">
        <v>115</v>
      </c>
      <c r="M264" s="10">
        <v>92</v>
      </c>
      <c r="N264" s="10">
        <v>11</v>
      </c>
      <c r="P264" s="10">
        <v>125</v>
      </c>
      <c r="Q264" s="10">
        <v>125</v>
      </c>
      <c r="R264" s="10">
        <v>125</v>
      </c>
      <c r="S264" s="10">
        <v>125</v>
      </c>
      <c r="T264" s="10">
        <v>2</v>
      </c>
      <c r="V264" s="10">
        <v>68</v>
      </c>
      <c r="W264" s="10">
        <v>105</v>
      </c>
      <c r="X264" s="10">
        <v>101</v>
      </c>
      <c r="Y264" s="10">
        <v>59</v>
      </c>
      <c r="Z264" s="10">
        <v>60</v>
      </c>
      <c r="AA264" s="10">
        <v>37</v>
      </c>
      <c r="AB264" s="10">
        <v>44</v>
      </c>
      <c r="AC264" s="10">
        <v>26</v>
      </c>
      <c r="AE264" s="10">
        <v>38</v>
      </c>
      <c r="AF264" s="10">
        <v>67</v>
      </c>
      <c r="AG264" s="10">
        <v>34</v>
      </c>
      <c r="AH264" s="10">
        <v>42</v>
      </c>
      <c r="AI264" s="10">
        <v>63</v>
      </c>
      <c r="AJ264" s="10">
        <v>38</v>
      </c>
      <c r="AK264" s="10">
        <v>42</v>
      </c>
      <c r="AL264" s="10">
        <v>55</v>
      </c>
      <c r="AM264" s="10">
        <v>42</v>
      </c>
      <c r="AN264" s="10">
        <v>42</v>
      </c>
      <c r="AO264" s="10">
        <v>17</v>
      </c>
      <c r="AP264" s="10">
        <v>21</v>
      </c>
      <c r="AR264" s="10">
        <v>395</v>
      </c>
      <c r="AS264" s="10">
        <v>84</v>
      </c>
      <c r="AT264" s="10">
        <v>19</v>
      </c>
      <c r="AU264" s="10">
        <v>2</v>
      </c>
      <c r="AW264" s="10">
        <v>404</v>
      </c>
      <c r="AX264" s="10">
        <v>385</v>
      </c>
      <c r="AY264" s="10">
        <v>346</v>
      </c>
      <c r="AZ264" s="10">
        <v>412</v>
      </c>
      <c r="BA264" s="10">
        <v>399</v>
      </c>
      <c r="BB264" s="10">
        <v>382</v>
      </c>
      <c r="BD264" s="10">
        <v>321</v>
      </c>
      <c r="BE264" s="10">
        <v>160</v>
      </c>
      <c r="BF264" s="10">
        <v>19</v>
      </c>
      <c r="BH264" s="10">
        <v>339</v>
      </c>
      <c r="BI264" s="10">
        <v>119</v>
      </c>
      <c r="BJ264" s="10">
        <v>42</v>
      </c>
    </row>
    <row r="265" spans="2:62" ht="32" customHeight="1" x14ac:dyDescent="0.35">
      <c r="B265" s="20" t="s">
        <v>141</v>
      </c>
      <c r="C265" s="12">
        <v>0.17302389468500001</v>
      </c>
      <c r="D265" s="12">
        <v>0.15530680681100001</v>
      </c>
      <c r="E265" s="12">
        <v>0.19874200470100001</v>
      </c>
      <c r="F265" s="12">
        <v>8.6558203354600002E-2</v>
      </c>
      <c r="G265" s="12">
        <v>0.40409632394400002</v>
      </c>
      <c r="I265" s="12">
        <v>6.3929406480899995E-2</v>
      </c>
      <c r="J265" s="12">
        <v>0.123113949672</v>
      </c>
      <c r="K265" s="12">
        <v>0.17955764131499999</v>
      </c>
      <c r="L265" s="12">
        <v>0.240029766432</v>
      </c>
      <c r="M265" s="12">
        <v>0.19895367215699999</v>
      </c>
      <c r="N265" s="12">
        <v>0.15071636738499999</v>
      </c>
      <c r="P265" s="12">
        <v>0.102568739247</v>
      </c>
      <c r="Q265" s="12">
        <v>0.14731355688299999</v>
      </c>
      <c r="R265" s="12">
        <v>0.18863942080099999</v>
      </c>
      <c r="S265" s="12">
        <v>0.25633558586900002</v>
      </c>
      <c r="T265" s="12">
        <v>0</v>
      </c>
      <c r="V265" s="12">
        <v>9.9269191795800002E-2</v>
      </c>
      <c r="W265" s="12">
        <v>0.10999191334699999</v>
      </c>
      <c r="X265" s="12">
        <v>0.20556980313600001</v>
      </c>
      <c r="Y265" s="12">
        <v>0.17001359865400001</v>
      </c>
      <c r="Z265" s="12">
        <v>0.18881395111300001</v>
      </c>
      <c r="AA265" s="12">
        <v>0.312797359665</v>
      </c>
      <c r="AB265" s="12">
        <v>0.30617206525500001</v>
      </c>
      <c r="AC265" s="12">
        <v>3.7563209637899997E-2</v>
      </c>
      <c r="AE265" s="12">
        <v>0.164520605721</v>
      </c>
      <c r="AF265" s="12">
        <v>0.155107288658</v>
      </c>
      <c r="AG265" s="12">
        <v>0.13093765369999999</v>
      </c>
      <c r="AH265" s="12">
        <v>8.3927449341400007E-2</v>
      </c>
      <c r="AI265" s="12">
        <v>0.14637981209500001</v>
      </c>
      <c r="AJ265" s="12">
        <v>0.201929987009</v>
      </c>
      <c r="AK265" s="12">
        <v>0.22368000110200001</v>
      </c>
      <c r="AL265" s="12">
        <v>0.15317871516600001</v>
      </c>
      <c r="AM265" s="12">
        <v>0.201881286608</v>
      </c>
      <c r="AN265" s="12">
        <v>0.24128533631599999</v>
      </c>
      <c r="AO265" s="12">
        <v>0.214058726886</v>
      </c>
      <c r="AP265" s="12">
        <v>0.24231483304500001</v>
      </c>
      <c r="AR265" s="12">
        <v>0.17201179841</v>
      </c>
      <c r="AS265" s="12">
        <v>0.17594777707500001</v>
      </c>
      <c r="AT265" s="12">
        <v>0.19803771824700001</v>
      </c>
      <c r="AU265" s="12">
        <v>0</v>
      </c>
      <c r="AW265" s="12">
        <v>0.192373798284</v>
      </c>
      <c r="AX265" s="12">
        <v>0.18249814667200001</v>
      </c>
      <c r="AY265" s="12">
        <v>0.19731039666399999</v>
      </c>
      <c r="AZ265" s="12">
        <v>0.16459311651899999</v>
      </c>
      <c r="BA265" s="12">
        <v>0.193736051154</v>
      </c>
      <c r="BB265" s="12">
        <v>0.194529800881</v>
      </c>
      <c r="BD265" s="12">
        <v>0.22866827755399999</v>
      </c>
      <c r="BE265" s="12">
        <v>7.6283220696000006E-2</v>
      </c>
      <c r="BF265" s="12">
        <v>4.6222471961600002E-2</v>
      </c>
      <c r="BH265" s="12">
        <v>0.21079575366799999</v>
      </c>
      <c r="BI265" s="12">
        <v>8.6229438896500005E-2</v>
      </c>
      <c r="BJ265" s="12">
        <v>0.114068435008</v>
      </c>
    </row>
    <row r="266" spans="2:62" ht="32" customHeight="1" x14ac:dyDescent="0.35">
      <c r="B266" s="20" t="s">
        <v>142</v>
      </c>
      <c r="C266" s="12">
        <v>0.26876744924599999</v>
      </c>
      <c r="D266" s="12">
        <v>0.24717408639399999</v>
      </c>
      <c r="E266" s="12">
        <v>0.28518347214700002</v>
      </c>
      <c r="F266" s="12">
        <v>0.37748579062199999</v>
      </c>
      <c r="G266" s="12">
        <v>0</v>
      </c>
      <c r="I266" s="12">
        <v>0.35707337714499998</v>
      </c>
      <c r="J266" s="12">
        <v>0.27039292281600003</v>
      </c>
      <c r="K266" s="12">
        <v>0.242967759161</v>
      </c>
      <c r="L266" s="12">
        <v>0.28893309987100002</v>
      </c>
      <c r="M266" s="12">
        <v>0.218571612645</v>
      </c>
      <c r="N266" s="12">
        <v>0.260683238885</v>
      </c>
      <c r="P266" s="12">
        <v>0.15427277030299999</v>
      </c>
      <c r="Q266" s="12">
        <v>0.31666180403700001</v>
      </c>
      <c r="R266" s="12">
        <v>0.275297129503</v>
      </c>
      <c r="S266" s="12">
        <v>0.32488021558699998</v>
      </c>
      <c r="T266" s="12">
        <v>0.51673118137999996</v>
      </c>
      <c r="V266" s="12">
        <v>0.197982624114</v>
      </c>
      <c r="W266" s="12">
        <v>0.253161878379</v>
      </c>
      <c r="X266" s="12">
        <v>0.234509762865</v>
      </c>
      <c r="Y266" s="12">
        <v>0.324721596763</v>
      </c>
      <c r="Z266" s="12">
        <v>0.36367411902500002</v>
      </c>
      <c r="AA266" s="12">
        <v>0.34469137184999998</v>
      </c>
      <c r="AB266" s="12">
        <v>0.28050739059599999</v>
      </c>
      <c r="AC266" s="12">
        <v>0.17462082650499999</v>
      </c>
      <c r="AE266" s="12">
        <v>0.203150802568</v>
      </c>
      <c r="AF266" s="12">
        <v>0.27967056531500001</v>
      </c>
      <c r="AG266" s="12">
        <v>0.24919526064200001</v>
      </c>
      <c r="AH266" s="12">
        <v>0.192992412019</v>
      </c>
      <c r="AI266" s="12">
        <v>0.24986089066600001</v>
      </c>
      <c r="AJ266" s="12">
        <v>0.305784351949</v>
      </c>
      <c r="AK266" s="12">
        <v>0.30881431459100001</v>
      </c>
      <c r="AL266" s="12">
        <v>0.28574105820399998</v>
      </c>
      <c r="AM266" s="12">
        <v>0.32376484934400002</v>
      </c>
      <c r="AN266" s="12">
        <v>0.26485800607299997</v>
      </c>
      <c r="AO266" s="12">
        <v>0.30624805668499999</v>
      </c>
      <c r="AP266" s="12">
        <v>0.26855675489800002</v>
      </c>
      <c r="AR266" s="12">
        <v>0.26008214603800001</v>
      </c>
      <c r="AS266" s="12">
        <v>0.31804005926200002</v>
      </c>
      <c r="AT266" s="12">
        <v>0.25901164309699998</v>
      </c>
      <c r="AU266" s="12">
        <v>0</v>
      </c>
      <c r="AW266" s="12">
        <v>0.28321565510300001</v>
      </c>
      <c r="AX266" s="12">
        <v>0.28438798805499999</v>
      </c>
      <c r="AY266" s="12">
        <v>0.27370106587499998</v>
      </c>
      <c r="AZ266" s="12">
        <v>0.27729413251700002</v>
      </c>
      <c r="BA266" s="12">
        <v>0.279533717387</v>
      </c>
      <c r="BB266" s="12">
        <v>0.29370546908200001</v>
      </c>
      <c r="BD266" s="12">
        <v>0.310203010891</v>
      </c>
      <c r="BE266" s="12">
        <v>0.16878406672599999</v>
      </c>
      <c r="BF266" s="12">
        <v>0.40797789398399997</v>
      </c>
      <c r="BH266" s="12">
        <v>0.29720736310700002</v>
      </c>
      <c r="BI266" s="12">
        <v>0.22914565015400001</v>
      </c>
      <c r="BJ266" s="12">
        <v>0.15049566559800001</v>
      </c>
    </row>
    <row r="267" spans="2:62" ht="46" customHeight="1" x14ac:dyDescent="0.35">
      <c r="B267" s="20" t="s">
        <v>143</v>
      </c>
      <c r="C267" s="12">
        <v>0.35033645263000002</v>
      </c>
      <c r="D267" s="12">
        <v>0.425547161801</v>
      </c>
      <c r="E267" s="12">
        <v>0.28657477696099998</v>
      </c>
      <c r="F267" s="12">
        <v>0.23860665365</v>
      </c>
      <c r="G267" s="12">
        <v>0</v>
      </c>
      <c r="I267" s="12">
        <v>0.246529806766</v>
      </c>
      <c r="J267" s="12">
        <v>0.37406298914399999</v>
      </c>
      <c r="K267" s="12">
        <v>0.39732232134000001</v>
      </c>
      <c r="L267" s="12">
        <v>0.29303842575200001</v>
      </c>
      <c r="M267" s="12">
        <v>0.428014066837</v>
      </c>
      <c r="N267" s="12">
        <v>0.18510738114399999</v>
      </c>
      <c r="P267" s="12">
        <v>0.50998124280000001</v>
      </c>
      <c r="Q267" s="12">
        <v>0.30877720373799999</v>
      </c>
      <c r="R267" s="12">
        <v>0.335134644413</v>
      </c>
      <c r="S267" s="12">
        <v>0.24533091711999999</v>
      </c>
      <c r="T267" s="12">
        <v>0.48326881861999998</v>
      </c>
      <c r="V267" s="12">
        <v>0.44584345384500002</v>
      </c>
      <c r="W267" s="12">
        <v>0.41870233328899997</v>
      </c>
      <c r="X267" s="12">
        <v>0.36264114430299998</v>
      </c>
      <c r="Y267" s="12">
        <v>0.33477073911999999</v>
      </c>
      <c r="Z267" s="12">
        <v>0.206382143568</v>
      </c>
      <c r="AA267" s="12">
        <v>0.27055406530199999</v>
      </c>
      <c r="AB267" s="12">
        <v>0.29299056832199999</v>
      </c>
      <c r="AC267" s="12">
        <v>0.35722836772400002</v>
      </c>
      <c r="AE267" s="12">
        <v>0.32806464296400001</v>
      </c>
      <c r="AF267" s="12">
        <v>0.36027123379600001</v>
      </c>
      <c r="AG267" s="12">
        <v>0.37396112037099999</v>
      </c>
      <c r="AH267" s="12">
        <v>0.36712245368300001</v>
      </c>
      <c r="AI267" s="12">
        <v>0.40197339654999997</v>
      </c>
      <c r="AJ267" s="12">
        <v>0.36956013752900002</v>
      </c>
      <c r="AK267" s="12">
        <v>0.28225363950100002</v>
      </c>
      <c r="AL267" s="12">
        <v>0.383651385176</v>
      </c>
      <c r="AM267" s="12">
        <v>0.29313104664900003</v>
      </c>
      <c r="AN267" s="12">
        <v>0.35259591155100001</v>
      </c>
      <c r="AO267" s="12">
        <v>0.29337217873299998</v>
      </c>
      <c r="AP267" s="12">
        <v>0.30275959014699999</v>
      </c>
      <c r="AR267" s="12">
        <v>0.36276399583300001</v>
      </c>
      <c r="AS267" s="12">
        <v>0.30516431329100002</v>
      </c>
      <c r="AT267" s="12">
        <v>0.27814522440700001</v>
      </c>
      <c r="AU267" s="12">
        <v>0.50032009876399997</v>
      </c>
      <c r="AW267" s="12">
        <v>0.342320964068</v>
      </c>
      <c r="AX267" s="12">
        <v>0.34724724606500001</v>
      </c>
      <c r="AY267" s="12">
        <v>0.36097632783400002</v>
      </c>
      <c r="AZ267" s="12">
        <v>0.35160134845300001</v>
      </c>
      <c r="BA267" s="12">
        <v>0.340372206585</v>
      </c>
      <c r="BB267" s="12">
        <v>0.33442060713799998</v>
      </c>
      <c r="BD267" s="12">
        <v>0.31129562708000003</v>
      </c>
      <c r="BE267" s="12">
        <v>0.43440385816400001</v>
      </c>
      <c r="BF267" s="12">
        <v>0.30392437734799999</v>
      </c>
      <c r="BH267" s="12">
        <v>0.312084693016</v>
      </c>
      <c r="BI267" s="12">
        <v>0.41458123977799999</v>
      </c>
      <c r="BJ267" s="12">
        <v>0.47795945877000001</v>
      </c>
    </row>
    <row r="268" spans="2:62" ht="32" customHeight="1" x14ac:dyDescent="0.35">
      <c r="B268" s="20" t="s">
        <v>144</v>
      </c>
      <c r="C268" s="12">
        <v>0.13428048229299999</v>
      </c>
      <c r="D268" s="12">
        <v>0.130638390179</v>
      </c>
      <c r="E268" s="12">
        <v>0.14304769848400001</v>
      </c>
      <c r="F268" s="12">
        <v>0.11784819264599999</v>
      </c>
      <c r="G268" s="12">
        <v>0</v>
      </c>
      <c r="I268" s="12">
        <v>0.161294028743</v>
      </c>
      <c r="J268" s="12">
        <v>0.137826018207</v>
      </c>
      <c r="K268" s="12">
        <v>0.156864039979</v>
      </c>
      <c r="L268" s="12">
        <v>0.124713087034</v>
      </c>
      <c r="M268" s="12">
        <v>7.06221106317E-2</v>
      </c>
      <c r="N268" s="12">
        <v>0.27334512138299999</v>
      </c>
      <c r="P268" s="12">
        <v>0.164835107393</v>
      </c>
      <c r="Q268" s="12">
        <v>0.15457973934899999</v>
      </c>
      <c r="R268" s="12">
        <v>0.12936746025699999</v>
      </c>
      <c r="S268" s="12">
        <v>9.0482942526800003E-2</v>
      </c>
      <c r="T268" s="12">
        <v>0</v>
      </c>
      <c r="V268" s="12">
        <v>0.19114313063899999</v>
      </c>
      <c r="W268" s="12">
        <v>0.13535540598199999</v>
      </c>
      <c r="X268" s="12">
        <v>0.17111307917099999</v>
      </c>
      <c r="Y268" s="12">
        <v>9.29920585789E-2</v>
      </c>
      <c r="Z268" s="12">
        <v>0.150966398887</v>
      </c>
      <c r="AA268" s="12">
        <v>7.1957203182799995E-2</v>
      </c>
      <c r="AB268" s="12">
        <v>3.8975754318099999E-2</v>
      </c>
      <c r="AC268" s="12">
        <v>0.144110724409</v>
      </c>
      <c r="AE268" s="12">
        <v>0.25418661880499999</v>
      </c>
      <c r="AF268" s="12">
        <v>0.115375705248</v>
      </c>
      <c r="AG268" s="12">
        <v>0.19499490582599999</v>
      </c>
      <c r="AH268" s="12">
        <v>0.234382001674</v>
      </c>
      <c r="AI268" s="12">
        <v>0.149870719146</v>
      </c>
      <c r="AJ268" s="12">
        <v>7.7425400536900002E-2</v>
      </c>
      <c r="AK268" s="12">
        <v>0.13909691417799999</v>
      </c>
      <c r="AL268" s="12">
        <v>9.3891954562199995E-2</v>
      </c>
      <c r="AM268" s="12">
        <v>0.13895737686599999</v>
      </c>
      <c r="AN268" s="12">
        <v>2.79828228432E-2</v>
      </c>
      <c r="AO268" s="12">
        <v>0</v>
      </c>
      <c r="AP268" s="12">
        <v>0.143210267537</v>
      </c>
      <c r="AR268" s="12">
        <v>0.13687734499500001</v>
      </c>
      <c r="AS268" s="12">
        <v>0.145189151031</v>
      </c>
      <c r="AT268" s="12">
        <v>4.7738199419299999E-2</v>
      </c>
      <c r="AU268" s="12">
        <v>0</v>
      </c>
      <c r="AW268" s="12">
        <v>0.114419279916</v>
      </c>
      <c r="AX268" s="12">
        <v>0.12377713707</v>
      </c>
      <c r="AY268" s="12">
        <v>0.10724610212000001</v>
      </c>
      <c r="AZ268" s="12">
        <v>0.138736276794</v>
      </c>
      <c r="BA268" s="12">
        <v>0.116877616307</v>
      </c>
      <c r="BB268" s="12">
        <v>0.119737781727</v>
      </c>
      <c r="BD268" s="12">
        <v>8.9342150826600006E-2</v>
      </c>
      <c r="BE268" s="12">
        <v>0.22872059779100001</v>
      </c>
      <c r="BF268" s="12">
        <v>0.100307752559</v>
      </c>
      <c r="BH268" s="12">
        <v>0.11295062304300001</v>
      </c>
      <c r="BI268" s="12">
        <v>0.178090301127</v>
      </c>
      <c r="BJ268" s="12">
        <v>0.18251394449200001</v>
      </c>
    </row>
    <row r="269" spans="2:62" ht="32" customHeight="1" x14ac:dyDescent="0.35">
      <c r="B269" s="20" t="s">
        <v>145</v>
      </c>
      <c r="C269" s="12">
        <v>5.7814175808400002E-2</v>
      </c>
      <c r="D269" s="12">
        <v>3.3233185590900001E-2</v>
      </c>
      <c r="E269" s="12">
        <v>7.3622022021199995E-2</v>
      </c>
      <c r="F269" s="12">
        <v>0.130943422453</v>
      </c>
      <c r="G269" s="12">
        <v>0.20185509779300001</v>
      </c>
      <c r="I269" s="12">
        <v>0.143757757372</v>
      </c>
      <c r="J269" s="12">
        <v>7.5445375018600006E-2</v>
      </c>
      <c r="K269" s="12">
        <v>2.3288238204799999E-2</v>
      </c>
      <c r="L269" s="12">
        <v>2.259499639E-2</v>
      </c>
      <c r="M269" s="12">
        <v>7.1016518394200007E-2</v>
      </c>
      <c r="N269" s="12">
        <v>0.13014789120299999</v>
      </c>
      <c r="P269" s="12">
        <v>3.44200209486E-2</v>
      </c>
      <c r="Q269" s="12">
        <v>5.75984784507E-2</v>
      </c>
      <c r="R269" s="12">
        <v>7.1561345025600007E-2</v>
      </c>
      <c r="S269" s="12">
        <v>6.8599660840099996E-2</v>
      </c>
      <c r="T269" s="12">
        <v>0</v>
      </c>
      <c r="V269" s="12">
        <v>5.2391592927599998E-2</v>
      </c>
      <c r="W269" s="12">
        <v>5.9096693408999999E-2</v>
      </c>
      <c r="X269" s="12">
        <v>2.6166210525000001E-2</v>
      </c>
      <c r="Y269" s="12">
        <v>6.1131349258999997E-2</v>
      </c>
      <c r="Z269" s="12">
        <v>9.0163387406799994E-2</v>
      </c>
      <c r="AA269" s="12">
        <v>0</v>
      </c>
      <c r="AB269" s="12">
        <v>6.2534358697600004E-2</v>
      </c>
      <c r="AC269" s="12">
        <v>0.182241770173</v>
      </c>
      <c r="AE269" s="12">
        <v>5.0077329942099999E-2</v>
      </c>
      <c r="AF269" s="12">
        <v>5.5954066804499998E-2</v>
      </c>
      <c r="AG269" s="12">
        <v>5.0911059461200003E-2</v>
      </c>
      <c r="AH269" s="12">
        <v>9.3560440787199994E-2</v>
      </c>
      <c r="AI269" s="12">
        <v>5.1915181543400003E-2</v>
      </c>
      <c r="AJ269" s="12">
        <v>2.3350087715299998E-2</v>
      </c>
      <c r="AK269" s="12">
        <v>2.3081667006399999E-2</v>
      </c>
      <c r="AL269" s="12">
        <v>8.3536886891500003E-2</v>
      </c>
      <c r="AM269" s="12">
        <v>4.2265440532099997E-2</v>
      </c>
      <c r="AN269" s="12">
        <v>7.1741973092300002E-2</v>
      </c>
      <c r="AO269" s="12">
        <v>0.186321037696</v>
      </c>
      <c r="AP269" s="12">
        <v>0</v>
      </c>
      <c r="AR269" s="12">
        <v>5.9689664623000002E-2</v>
      </c>
      <c r="AS269" s="12">
        <v>4.4103670265700001E-2</v>
      </c>
      <c r="AT269" s="12">
        <v>8.4610031196799995E-2</v>
      </c>
      <c r="AU269" s="12">
        <v>0</v>
      </c>
      <c r="AW269" s="12">
        <v>5.3594997179900003E-2</v>
      </c>
      <c r="AX269" s="12">
        <v>5.4390370310500001E-2</v>
      </c>
      <c r="AY269" s="12">
        <v>4.7165735951299997E-2</v>
      </c>
      <c r="AZ269" s="12">
        <v>5.0982779060600003E-2</v>
      </c>
      <c r="BA269" s="12">
        <v>5.70226269148E-2</v>
      </c>
      <c r="BB269" s="12">
        <v>4.8018387337799999E-2</v>
      </c>
      <c r="BD269" s="12">
        <v>5.79066600468E-2</v>
      </c>
      <c r="BE269" s="12">
        <v>6.4543490028799999E-2</v>
      </c>
      <c r="BF269" s="12">
        <v>0</v>
      </c>
      <c r="BH269" s="12">
        <v>5.5304202248999998E-2</v>
      </c>
      <c r="BI269" s="12">
        <v>6.7011244410000004E-2</v>
      </c>
      <c r="BJ269" s="12">
        <v>5.1883922522399997E-2</v>
      </c>
    </row>
    <row r="270" spans="2:62" ht="32" customHeight="1" x14ac:dyDescent="0.35">
      <c r="B270" s="20" t="s">
        <v>42</v>
      </c>
      <c r="C270" s="12">
        <v>1.5777545336800002E-2</v>
      </c>
      <c r="D270" s="12">
        <v>8.1003692238899999E-3</v>
      </c>
      <c r="E270" s="12">
        <v>1.28300256856E-2</v>
      </c>
      <c r="F270" s="12">
        <v>4.8557737274700002E-2</v>
      </c>
      <c r="G270" s="12">
        <v>0.39404857826299999</v>
      </c>
      <c r="I270" s="12">
        <v>2.7415623492799999E-2</v>
      </c>
      <c r="J270" s="12">
        <v>1.9158745142899999E-2</v>
      </c>
      <c r="K270" s="12">
        <v>0</v>
      </c>
      <c r="L270" s="12">
        <v>3.0690624521999998E-2</v>
      </c>
      <c r="M270" s="12">
        <v>1.2822019334800001E-2</v>
      </c>
      <c r="N270" s="12">
        <v>0</v>
      </c>
      <c r="P270" s="12">
        <v>3.3922119309100003E-2</v>
      </c>
      <c r="Q270" s="12">
        <v>1.50692175429E-2</v>
      </c>
      <c r="R270" s="12">
        <v>0</v>
      </c>
      <c r="S270" s="12">
        <v>1.43706780582E-2</v>
      </c>
      <c r="T270" s="12">
        <v>0</v>
      </c>
      <c r="V270" s="12">
        <v>1.33700066782E-2</v>
      </c>
      <c r="W270" s="12">
        <v>2.3691775594699999E-2</v>
      </c>
      <c r="X270" s="12">
        <v>0</v>
      </c>
      <c r="Y270" s="12">
        <v>1.6370657625E-2</v>
      </c>
      <c r="Z270" s="12">
        <v>0</v>
      </c>
      <c r="AA270" s="12">
        <v>0</v>
      </c>
      <c r="AB270" s="12">
        <v>1.8819862811599999E-2</v>
      </c>
      <c r="AC270" s="12">
        <v>0.10423510155</v>
      </c>
      <c r="AE270" s="12">
        <v>0</v>
      </c>
      <c r="AF270" s="12">
        <v>3.3621140178100001E-2</v>
      </c>
      <c r="AG270" s="12">
        <v>0</v>
      </c>
      <c r="AH270" s="12">
        <v>2.8015242495800001E-2</v>
      </c>
      <c r="AI270" s="12">
        <v>0</v>
      </c>
      <c r="AJ270" s="12">
        <v>2.1950035261599998E-2</v>
      </c>
      <c r="AK270" s="12">
        <v>2.3073463622399999E-2</v>
      </c>
      <c r="AL270" s="12">
        <v>0</v>
      </c>
      <c r="AM270" s="12">
        <v>0</v>
      </c>
      <c r="AN270" s="12">
        <v>4.1535950125100002E-2</v>
      </c>
      <c r="AO270" s="12">
        <v>0</v>
      </c>
      <c r="AP270" s="12">
        <v>4.3158554373099997E-2</v>
      </c>
      <c r="AR270" s="12">
        <v>8.5750501013000004E-3</v>
      </c>
      <c r="AS270" s="12">
        <v>1.1555029075100001E-2</v>
      </c>
      <c r="AT270" s="12">
        <v>0.13245718363299999</v>
      </c>
      <c r="AU270" s="12">
        <v>0.49967990123599998</v>
      </c>
      <c r="AW270" s="12">
        <v>1.40753054479E-2</v>
      </c>
      <c r="AX270" s="12">
        <v>7.6991118273900001E-3</v>
      </c>
      <c r="AY270" s="12">
        <v>1.3600371555200001E-2</v>
      </c>
      <c r="AZ270" s="12">
        <v>1.6792346656799999E-2</v>
      </c>
      <c r="BA270" s="12">
        <v>1.2457781652E-2</v>
      </c>
      <c r="BB270" s="12">
        <v>9.5879538344899994E-3</v>
      </c>
      <c r="BD270" s="12">
        <v>2.5842736017100002E-3</v>
      </c>
      <c r="BE270" s="12">
        <v>2.7264766593700002E-2</v>
      </c>
      <c r="BF270" s="12">
        <v>0.14156750414700001</v>
      </c>
      <c r="BH270" s="12">
        <v>1.16573649182E-2</v>
      </c>
      <c r="BI270" s="12">
        <v>2.49421256347E-2</v>
      </c>
      <c r="BJ270" s="12">
        <v>2.30785736102E-2</v>
      </c>
    </row>
    <row r="272" spans="2:62" x14ac:dyDescent="0.35">
      <c r="B272" s="25" t="s">
        <v>146</v>
      </c>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row>
    <row r="273" spans="2:62" x14ac:dyDescent="0.35">
      <c r="B273" s="17" t="s">
        <v>15</v>
      </c>
    </row>
    <row r="274" spans="2:62" x14ac:dyDescent="0.35">
      <c r="B274" s="18" t="s">
        <v>74</v>
      </c>
      <c r="C274" s="15">
        <v>500</v>
      </c>
      <c r="D274" s="15">
        <v>252</v>
      </c>
      <c r="E274" s="15">
        <v>220</v>
      </c>
      <c r="F274" s="15">
        <v>24</v>
      </c>
      <c r="G274" s="15">
        <v>4</v>
      </c>
      <c r="I274" s="15">
        <v>66</v>
      </c>
      <c r="J274" s="15">
        <v>69</v>
      </c>
      <c r="K274" s="15">
        <v>149</v>
      </c>
      <c r="L274" s="15">
        <v>116</v>
      </c>
      <c r="M274" s="15">
        <v>89</v>
      </c>
      <c r="N274" s="15">
        <v>11</v>
      </c>
      <c r="P274" s="15">
        <v>98</v>
      </c>
      <c r="Q274" s="15">
        <v>133</v>
      </c>
      <c r="R274" s="15">
        <v>134</v>
      </c>
      <c r="S274" s="15">
        <v>133</v>
      </c>
      <c r="T274" s="15">
        <v>2</v>
      </c>
      <c r="V274" s="15">
        <v>58</v>
      </c>
      <c r="W274" s="15">
        <v>97</v>
      </c>
      <c r="X274" s="15">
        <v>104</v>
      </c>
      <c r="Y274" s="15">
        <v>62</v>
      </c>
      <c r="Z274" s="15">
        <v>65</v>
      </c>
      <c r="AA274" s="15">
        <v>40</v>
      </c>
      <c r="AB274" s="15">
        <v>49</v>
      </c>
      <c r="AC274" s="15">
        <v>25</v>
      </c>
      <c r="AE274" s="15">
        <v>40</v>
      </c>
      <c r="AF274" s="15">
        <v>69</v>
      </c>
      <c r="AG274" s="15">
        <v>35</v>
      </c>
      <c r="AH274" s="15">
        <v>44</v>
      </c>
      <c r="AI274" s="15">
        <v>65</v>
      </c>
      <c r="AJ274" s="15">
        <v>40</v>
      </c>
      <c r="AK274" s="15">
        <v>44</v>
      </c>
      <c r="AL274" s="15">
        <v>56</v>
      </c>
      <c r="AM274" s="15">
        <v>44</v>
      </c>
      <c r="AN274" s="15">
        <v>30</v>
      </c>
      <c r="AO274" s="15">
        <v>10</v>
      </c>
      <c r="AP274" s="15">
        <v>23</v>
      </c>
      <c r="AR274" s="15">
        <v>392</v>
      </c>
      <c r="AS274" s="15">
        <v>88</v>
      </c>
      <c r="AT274" s="15">
        <v>18</v>
      </c>
      <c r="AU274" s="15">
        <v>2</v>
      </c>
      <c r="AW274" s="15">
        <v>406</v>
      </c>
      <c r="AX274" s="15">
        <v>389</v>
      </c>
      <c r="AY274" s="15">
        <v>348</v>
      </c>
      <c r="AZ274" s="15">
        <v>411</v>
      </c>
      <c r="BA274" s="15">
        <v>401</v>
      </c>
      <c r="BB274" s="15">
        <v>385</v>
      </c>
      <c r="BD274" s="15">
        <v>328</v>
      </c>
      <c r="BE274" s="15">
        <v>153</v>
      </c>
      <c r="BF274" s="15">
        <v>19</v>
      </c>
      <c r="BH274" s="15">
        <v>341</v>
      </c>
      <c r="BI274" s="15">
        <v>117</v>
      </c>
      <c r="BJ274" s="15">
        <v>42</v>
      </c>
    </row>
    <row r="275" spans="2:62" x14ac:dyDescent="0.35">
      <c r="B275" s="19" t="s">
        <v>75</v>
      </c>
      <c r="C275" s="10">
        <v>500</v>
      </c>
      <c r="D275" s="10">
        <v>248</v>
      </c>
      <c r="E275" s="10">
        <v>221</v>
      </c>
      <c r="F275" s="10">
        <v>27</v>
      </c>
      <c r="G275" s="10">
        <v>4</v>
      </c>
      <c r="I275" s="10">
        <v>68</v>
      </c>
      <c r="J275" s="10">
        <v>68</v>
      </c>
      <c r="K275" s="10">
        <v>145</v>
      </c>
      <c r="L275" s="10">
        <v>115</v>
      </c>
      <c r="M275" s="10">
        <v>92</v>
      </c>
      <c r="N275" s="10">
        <v>11</v>
      </c>
      <c r="P275" s="10">
        <v>125</v>
      </c>
      <c r="Q275" s="10">
        <v>125</v>
      </c>
      <c r="R275" s="10">
        <v>125</v>
      </c>
      <c r="S275" s="10">
        <v>125</v>
      </c>
      <c r="T275" s="10">
        <v>2</v>
      </c>
      <c r="V275" s="10">
        <v>68</v>
      </c>
      <c r="W275" s="10">
        <v>105</v>
      </c>
      <c r="X275" s="10">
        <v>101</v>
      </c>
      <c r="Y275" s="10">
        <v>59</v>
      </c>
      <c r="Z275" s="10">
        <v>60</v>
      </c>
      <c r="AA275" s="10">
        <v>37</v>
      </c>
      <c r="AB275" s="10">
        <v>44</v>
      </c>
      <c r="AC275" s="10">
        <v>26</v>
      </c>
      <c r="AE275" s="10">
        <v>38</v>
      </c>
      <c r="AF275" s="10">
        <v>67</v>
      </c>
      <c r="AG275" s="10">
        <v>34</v>
      </c>
      <c r="AH275" s="10">
        <v>42</v>
      </c>
      <c r="AI275" s="10">
        <v>63</v>
      </c>
      <c r="AJ275" s="10">
        <v>38</v>
      </c>
      <c r="AK275" s="10">
        <v>42</v>
      </c>
      <c r="AL275" s="10">
        <v>55</v>
      </c>
      <c r="AM275" s="10">
        <v>42</v>
      </c>
      <c r="AN275" s="10">
        <v>42</v>
      </c>
      <c r="AO275" s="10">
        <v>17</v>
      </c>
      <c r="AP275" s="10">
        <v>21</v>
      </c>
      <c r="AR275" s="10">
        <v>395</v>
      </c>
      <c r="AS275" s="10">
        <v>84</v>
      </c>
      <c r="AT275" s="10">
        <v>19</v>
      </c>
      <c r="AU275" s="10">
        <v>2</v>
      </c>
      <c r="AW275" s="10">
        <v>404</v>
      </c>
      <c r="AX275" s="10">
        <v>385</v>
      </c>
      <c r="AY275" s="10">
        <v>346</v>
      </c>
      <c r="AZ275" s="10">
        <v>412</v>
      </c>
      <c r="BA275" s="10">
        <v>399</v>
      </c>
      <c r="BB275" s="10">
        <v>382</v>
      </c>
      <c r="BD275" s="10">
        <v>321</v>
      </c>
      <c r="BE275" s="10">
        <v>160</v>
      </c>
      <c r="BF275" s="10">
        <v>19</v>
      </c>
      <c r="BH275" s="10">
        <v>339</v>
      </c>
      <c r="BI275" s="10">
        <v>119</v>
      </c>
      <c r="BJ275" s="10">
        <v>42</v>
      </c>
    </row>
    <row r="276" spans="2:62" ht="32" customHeight="1" x14ac:dyDescent="0.35">
      <c r="B276" s="20" t="s">
        <v>141</v>
      </c>
      <c r="C276" s="12">
        <v>0.193107986541</v>
      </c>
      <c r="D276" s="12">
        <v>0.15987889322099999</v>
      </c>
      <c r="E276" s="12">
        <v>0.24476103567499999</v>
      </c>
      <c r="F276" s="12">
        <v>0.10630370452</v>
      </c>
      <c r="G276" s="12">
        <v>0</v>
      </c>
      <c r="I276" s="12">
        <v>0.114761970623</v>
      </c>
      <c r="J276" s="12">
        <v>0.197598653185</v>
      </c>
      <c r="K276" s="12">
        <v>0.18338151803800001</v>
      </c>
      <c r="L276" s="12">
        <v>0.21602485442300001</v>
      </c>
      <c r="M276" s="12">
        <v>0.21556208339499999</v>
      </c>
      <c r="N276" s="12">
        <v>0.34477074903900001</v>
      </c>
      <c r="P276" s="12">
        <v>0.13329134057100001</v>
      </c>
      <c r="Q276" s="12">
        <v>0.15846730198299999</v>
      </c>
      <c r="R276" s="12">
        <v>0.24066683639600001</v>
      </c>
      <c r="S276" s="12">
        <v>0.235375059852</v>
      </c>
      <c r="T276" s="12">
        <v>0.48326881861999998</v>
      </c>
      <c r="V276" s="12">
        <v>0.136447250554</v>
      </c>
      <c r="W276" s="12">
        <v>0.176719066698</v>
      </c>
      <c r="X276" s="12">
        <v>0.15426891781300001</v>
      </c>
      <c r="Y276" s="12">
        <v>0.24179388667599999</v>
      </c>
      <c r="Z276" s="12">
        <v>0.26747180010400001</v>
      </c>
      <c r="AA276" s="12">
        <v>0.27246324892599999</v>
      </c>
      <c r="AB276" s="12">
        <v>0.244711859201</v>
      </c>
      <c r="AC276" s="12">
        <v>7.4579504868099999E-2</v>
      </c>
      <c r="AE276" s="12">
        <v>0.175224299537</v>
      </c>
      <c r="AF276" s="12">
        <v>0.123406359402</v>
      </c>
      <c r="AG276" s="12">
        <v>7.4922070209899994E-2</v>
      </c>
      <c r="AH276" s="12">
        <v>0.15081841172999999</v>
      </c>
      <c r="AI276" s="12">
        <v>0.208191087596</v>
      </c>
      <c r="AJ276" s="12">
        <v>0.14701689911400001</v>
      </c>
      <c r="AK276" s="12">
        <v>0.20707881587499999</v>
      </c>
      <c r="AL276" s="12">
        <v>0.17378958656599999</v>
      </c>
      <c r="AM276" s="12">
        <v>0.291438951143</v>
      </c>
      <c r="AN276" s="12">
        <v>0.30023537228899999</v>
      </c>
      <c r="AO276" s="12">
        <v>0.299044859351</v>
      </c>
      <c r="AP276" s="12">
        <v>0.28635508221700001</v>
      </c>
      <c r="AR276" s="12">
        <v>0.1780163894</v>
      </c>
      <c r="AS276" s="12">
        <v>0.24333698062799999</v>
      </c>
      <c r="AT276" s="12">
        <v>0.25242654400499998</v>
      </c>
      <c r="AU276" s="12">
        <v>0.50032009876399997</v>
      </c>
      <c r="AW276" s="12">
        <v>0.211213421643</v>
      </c>
      <c r="AX276" s="12">
        <v>0.22486369597899999</v>
      </c>
      <c r="AY276" s="12">
        <v>0.223208013575</v>
      </c>
      <c r="AZ276" s="12">
        <v>0.194939687301</v>
      </c>
      <c r="BA276" s="12">
        <v>0.22158804424199999</v>
      </c>
      <c r="BB276" s="12">
        <v>0.21319054330199999</v>
      </c>
      <c r="BD276" s="12">
        <v>0.25030025717799997</v>
      </c>
      <c r="BE276" s="12">
        <v>8.17840577022E-2</v>
      </c>
      <c r="BF276" s="12">
        <v>0.162201548665</v>
      </c>
      <c r="BH276" s="12">
        <v>0.22682384128999999</v>
      </c>
      <c r="BI276" s="12">
        <v>0.11623856032800001</v>
      </c>
      <c r="BJ276" s="12">
        <v>0.13874627983999999</v>
      </c>
    </row>
    <row r="277" spans="2:62" ht="32" customHeight="1" x14ac:dyDescent="0.35">
      <c r="B277" s="20" t="s">
        <v>142</v>
      </c>
      <c r="C277" s="12">
        <v>0.29140620288199998</v>
      </c>
      <c r="D277" s="12">
        <v>0.28211437739700002</v>
      </c>
      <c r="E277" s="12">
        <v>0.30590009639499999</v>
      </c>
      <c r="F277" s="12">
        <v>0.239167184531</v>
      </c>
      <c r="G277" s="12">
        <v>0.40409632394400002</v>
      </c>
      <c r="I277" s="12">
        <v>0.20693422725300001</v>
      </c>
      <c r="J277" s="12">
        <v>0.30696822735200002</v>
      </c>
      <c r="K277" s="12">
        <v>0.31026571508099998</v>
      </c>
      <c r="L277" s="12">
        <v>0.31112037015600003</v>
      </c>
      <c r="M277" s="12">
        <v>0.31350097912399999</v>
      </c>
      <c r="N277" s="12">
        <v>8.5329900040100007E-2</v>
      </c>
      <c r="P277" s="12">
        <v>0.16357083507799999</v>
      </c>
      <c r="Q277" s="12">
        <v>0.33698634954500001</v>
      </c>
      <c r="R277" s="12">
        <v>0.30932801248300001</v>
      </c>
      <c r="S277" s="12">
        <v>0.35214308575199998</v>
      </c>
      <c r="T277" s="12">
        <v>0.51673118137999996</v>
      </c>
      <c r="V277" s="12">
        <v>0.245326319342</v>
      </c>
      <c r="W277" s="12">
        <v>0.247718247039</v>
      </c>
      <c r="X277" s="12">
        <v>0.33500916169599998</v>
      </c>
      <c r="Y277" s="12">
        <v>0.34036094216700002</v>
      </c>
      <c r="Z277" s="12">
        <v>0.25261116196200001</v>
      </c>
      <c r="AA277" s="12">
        <v>0.38580158593000002</v>
      </c>
      <c r="AB277" s="12">
        <v>0.382127857977</v>
      </c>
      <c r="AC277" s="12">
        <v>0.107115651921</v>
      </c>
      <c r="AE277" s="12">
        <v>0.39120726588999999</v>
      </c>
      <c r="AF277" s="12">
        <v>0.27611607235699998</v>
      </c>
      <c r="AG277" s="12">
        <v>0.29521076394099999</v>
      </c>
      <c r="AH277" s="12">
        <v>0.35057792534400001</v>
      </c>
      <c r="AI277" s="12">
        <v>0.28313168642100001</v>
      </c>
      <c r="AJ277" s="12">
        <v>0.27569243320699999</v>
      </c>
      <c r="AK277" s="12">
        <v>0.39241273291899997</v>
      </c>
      <c r="AL277" s="12">
        <v>0.30266718193100001</v>
      </c>
      <c r="AM277" s="12">
        <v>0.26165075959</v>
      </c>
      <c r="AN277" s="12">
        <v>0.16291549567499999</v>
      </c>
      <c r="AO277" s="12">
        <v>0.119973955565</v>
      </c>
      <c r="AP277" s="12">
        <v>0.311716793439</v>
      </c>
      <c r="AR277" s="12">
        <v>0.29928117671499999</v>
      </c>
      <c r="AS277" s="12">
        <v>0.29315119304300002</v>
      </c>
      <c r="AT277" s="12">
        <v>0.152759357904</v>
      </c>
      <c r="AU277" s="12">
        <v>0</v>
      </c>
      <c r="AW277" s="12">
        <v>0.321071949262</v>
      </c>
      <c r="AX277" s="12">
        <v>0.31316630956399999</v>
      </c>
      <c r="AY277" s="12">
        <v>0.31961453711100002</v>
      </c>
      <c r="AZ277" s="12">
        <v>0.29023238616699998</v>
      </c>
      <c r="BA277" s="12">
        <v>0.30374288085500001</v>
      </c>
      <c r="BB277" s="12">
        <v>0.31004052772700003</v>
      </c>
      <c r="BD277" s="12">
        <v>0.31882771586800002</v>
      </c>
      <c r="BE277" s="12">
        <v>0.23667127589500001</v>
      </c>
      <c r="BF277" s="12">
        <v>0.28795232039099999</v>
      </c>
      <c r="BH277" s="12">
        <v>0.30711535822500002</v>
      </c>
      <c r="BI277" s="12">
        <v>0.274616794675</v>
      </c>
      <c r="BJ277" s="12">
        <v>0.21144336308700001</v>
      </c>
    </row>
    <row r="278" spans="2:62" ht="46" customHeight="1" x14ac:dyDescent="0.35">
      <c r="B278" s="20" t="s">
        <v>143</v>
      </c>
      <c r="C278" s="12">
        <v>0.38534830416299998</v>
      </c>
      <c r="D278" s="12">
        <v>0.41741216255000002</v>
      </c>
      <c r="E278" s="12">
        <v>0.33831970448100002</v>
      </c>
      <c r="F278" s="12">
        <v>0.44190393462900002</v>
      </c>
      <c r="G278" s="12">
        <v>0.59590367605600003</v>
      </c>
      <c r="I278" s="12">
        <v>0.416548154108</v>
      </c>
      <c r="J278" s="12">
        <v>0.39710055235899999</v>
      </c>
      <c r="K278" s="12">
        <v>0.39960159970600001</v>
      </c>
      <c r="L278" s="12">
        <v>0.37035045555399998</v>
      </c>
      <c r="M278" s="12">
        <v>0.349504484803</v>
      </c>
      <c r="N278" s="12">
        <v>0.38799455995100002</v>
      </c>
      <c r="P278" s="12">
        <v>0.53361529615500003</v>
      </c>
      <c r="Q278" s="12">
        <v>0.37168186588000002</v>
      </c>
      <c r="R278" s="12">
        <v>0.319772710101</v>
      </c>
      <c r="S278" s="12">
        <v>0.32247408838699998</v>
      </c>
      <c r="T278" s="12">
        <v>0</v>
      </c>
      <c r="V278" s="12">
        <v>0.46817969401499998</v>
      </c>
      <c r="W278" s="12">
        <v>0.42459464974599997</v>
      </c>
      <c r="X278" s="12">
        <v>0.39018732919999999</v>
      </c>
      <c r="Y278" s="12">
        <v>0.29283351163900001</v>
      </c>
      <c r="Z278" s="12">
        <v>0.349136354333</v>
      </c>
      <c r="AA278" s="12">
        <v>0.282884500554</v>
      </c>
      <c r="AB278" s="12">
        <v>0.27394220145600001</v>
      </c>
      <c r="AC278" s="12">
        <v>0.62227972677499999</v>
      </c>
      <c r="AE278" s="12">
        <v>0.35367325420500001</v>
      </c>
      <c r="AF278" s="12">
        <v>0.395308706023</v>
      </c>
      <c r="AG278" s="12">
        <v>0.54691338313799998</v>
      </c>
      <c r="AH278" s="12">
        <v>0.364627511347</v>
      </c>
      <c r="AI278" s="12">
        <v>0.40841865091500001</v>
      </c>
      <c r="AJ278" s="12">
        <v>0.37725189293099998</v>
      </c>
      <c r="AK278" s="12">
        <v>0.26667082390800001</v>
      </c>
      <c r="AL278" s="12">
        <v>0.44102997766800001</v>
      </c>
      <c r="AM278" s="12">
        <v>0.276869860907</v>
      </c>
      <c r="AN278" s="12">
        <v>0.401901004911</v>
      </c>
      <c r="AO278" s="12">
        <v>0.58098118508399998</v>
      </c>
      <c r="AP278" s="12">
        <v>0.25871785680699999</v>
      </c>
      <c r="AR278" s="12">
        <v>0.39300599708400002</v>
      </c>
      <c r="AS278" s="12">
        <v>0.34916162966100001</v>
      </c>
      <c r="AT278" s="12">
        <v>0.42407807565700001</v>
      </c>
      <c r="AU278" s="12">
        <v>0</v>
      </c>
      <c r="AW278" s="12">
        <v>0.355485282347</v>
      </c>
      <c r="AX278" s="12">
        <v>0.35304803802099999</v>
      </c>
      <c r="AY278" s="12">
        <v>0.345975016237</v>
      </c>
      <c r="AZ278" s="12">
        <v>0.398844964907</v>
      </c>
      <c r="BA278" s="12">
        <v>0.35152880654000002</v>
      </c>
      <c r="BB278" s="12">
        <v>0.35418170399499999</v>
      </c>
      <c r="BD278" s="12">
        <v>0.33268491150099999</v>
      </c>
      <c r="BE278" s="12">
        <v>0.48310464802199998</v>
      </c>
      <c r="BF278" s="12">
        <v>0.45353715337799999</v>
      </c>
      <c r="BH278" s="12">
        <v>0.34766297049299999</v>
      </c>
      <c r="BI278" s="12">
        <v>0.467936018683</v>
      </c>
      <c r="BJ278" s="12">
        <v>0.45567755098700002</v>
      </c>
    </row>
    <row r="279" spans="2:62" ht="32" customHeight="1" x14ac:dyDescent="0.35">
      <c r="B279" s="20" t="s">
        <v>144</v>
      </c>
      <c r="C279" s="12">
        <v>7.9438774464099998E-2</v>
      </c>
      <c r="D279" s="12">
        <v>0.105773522859</v>
      </c>
      <c r="E279" s="12">
        <v>5.7139265530899999E-2</v>
      </c>
      <c r="F279" s="12">
        <v>3.2953701944500001E-2</v>
      </c>
      <c r="G279" s="12">
        <v>0</v>
      </c>
      <c r="I279" s="12">
        <v>0.13596898014600001</v>
      </c>
      <c r="J279" s="12">
        <v>3.73667792915E-2</v>
      </c>
      <c r="K279" s="12">
        <v>9.8573074325700005E-2</v>
      </c>
      <c r="L279" s="12">
        <v>7.2897302718599996E-2</v>
      </c>
      <c r="M279" s="12">
        <v>4.6861912752499998E-2</v>
      </c>
      <c r="N279" s="12">
        <v>7.7311149192600001E-2</v>
      </c>
      <c r="P279" s="12">
        <v>8.6630937108999995E-2</v>
      </c>
      <c r="Q279" s="12">
        <v>9.5607739650399995E-2</v>
      </c>
      <c r="R279" s="12">
        <v>8.3553066359899994E-2</v>
      </c>
      <c r="S279" s="12">
        <v>5.3231318184699998E-2</v>
      </c>
      <c r="T279" s="12">
        <v>0</v>
      </c>
      <c r="V279" s="12">
        <v>6.8399211359100001E-2</v>
      </c>
      <c r="W279" s="12">
        <v>7.1370995795699999E-2</v>
      </c>
      <c r="X279" s="12">
        <v>9.1460675286599999E-2</v>
      </c>
      <c r="Y279" s="12">
        <v>0.11048402201800001</v>
      </c>
      <c r="Z279" s="12">
        <v>0.101186337601</v>
      </c>
      <c r="AA279" s="12">
        <v>2.3674525644300001E-2</v>
      </c>
      <c r="AB279" s="12">
        <v>5.8516806943200002E-2</v>
      </c>
      <c r="AC279" s="12">
        <v>8.7789411955899996E-2</v>
      </c>
      <c r="AE279" s="12">
        <v>7.9895180367700006E-2</v>
      </c>
      <c r="AF279" s="12">
        <v>0.14357575952500001</v>
      </c>
      <c r="AG279" s="12">
        <v>8.29537827102E-2</v>
      </c>
      <c r="AH279" s="12">
        <v>8.3105429709999998E-2</v>
      </c>
      <c r="AI279" s="12">
        <v>4.6894629451600001E-2</v>
      </c>
      <c r="AJ279" s="12">
        <v>0.121775599138</v>
      </c>
      <c r="AK279" s="12">
        <v>8.3375820022400002E-2</v>
      </c>
      <c r="AL279" s="12">
        <v>3.1907854827400002E-2</v>
      </c>
      <c r="AM279" s="12">
        <v>0.104220561519</v>
      </c>
      <c r="AN279" s="12">
        <v>6.4466423530799996E-2</v>
      </c>
      <c r="AO279" s="12">
        <v>0</v>
      </c>
      <c r="AP279" s="12">
        <v>4.1486165503400001E-2</v>
      </c>
      <c r="AR279" s="12">
        <v>8.1176378628400006E-2</v>
      </c>
      <c r="AS279" s="12">
        <v>7.5981756948499998E-2</v>
      </c>
      <c r="AT279" s="12">
        <v>6.6921273218300006E-2</v>
      </c>
      <c r="AU279" s="12">
        <v>0</v>
      </c>
      <c r="AW279" s="12">
        <v>6.3261278518499997E-2</v>
      </c>
      <c r="AX279" s="12">
        <v>6.3369722926999994E-2</v>
      </c>
      <c r="AY279" s="12">
        <v>6.93997428167E-2</v>
      </c>
      <c r="AZ279" s="12">
        <v>7.9640731554599997E-2</v>
      </c>
      <c r="BA279" s="12">
        <v>8.5110428532599994E-2</v>
      </c>
      <c r="BB279" s="12">
        <v>7.0815302373400002E-2</v>
      </c>
      <c r="BD279" s="12">
        <v>5.9274502629300001E-2</v>
      </c>
      <c r="BE279" s="12">
        <v>0.123979432113</v>
      </c>
      <c r="BF279" s="12">
        <v>4.6099412041600001E-2</v>
      </c>
      <c r="BH279" s="12">
        <v>8.1120418937599997E-2</v>
      </c>
      <c r="BI279" s="12">
        <v>5.0526248800900002E-2</v>
      </c>
      <c r="BJ279" s="12">
        <v>0.14874095940400001</v>
      </c>
    </row>
    <row r="280" spans="2:62" ht="32" customHeight="1" x14ac:dyDescent="0.35">
      <c r="B280" s="20" t="s">
        <v>145</v>
      </c>
      <c r="C280" s="12">
        <v>2.7384006474500001E-2</v>
      </c>
      <c r="D280" s="12">
        <v>2.19248432019E-2</v>
      </c>
      <c r="E280" s="12">
        <v>2.7044348336500001E-2</v>
      </c>
      <c r="F280" s="12">
        <v>8.5195479783999994E-2</v>
      </c>
      <c r="G280" s="12">
        <v>0</v>
      </c>
      <c r="I280" s="12">
        <v>6.6666850324599999E-2</v>
      </c>
      <c r="J280" s="12">
        <v>4.1807042669199997E-2</v>
      </c>
      <c r="K280" s="12">
        <v>0</v>
      </c>
      <c r="L280" s="12">
        <v>2.2420408407800001E-2</v>
      </c>
      <c r="M280" s="12">
        <v>2.7575461004000001E-2</v>
      </c>
      <c r="N280" s="12">
        <v>0.104593641778</v>
      </c>
      <c r="P280" s="12">
        <v>3.3548176586599997E-2</v>
      </c>
      <c r="Q280" s="12">
        <v>2.2273164331799999E-2</v>
      </c>
      <c r="R280" s="12">
        <v>3.1746005528799998E-2</v>
      </c>
      <c r="S280" s="12">
        <v>2.2405769765699999E-2</v>
      </c>
      <c r="T280" s="12">
        <v>0</v>
      </c>
      <c r="V280" s="12">
        <v>1.7615254067499999E-2</v>
      </c>
      <c r="W280" s="12">
        <v>5.59052651269E-2</v>
      </c>
      <c r="X280" s="12">
        <v>1.7334587530000001E-2</v>
      </c>
      <c r="Y280" s="12">
        <v>1.45276375004E-2</v>
      </c>
      <c r="Z280" s="12">
        <v>1.4084026235399999E-2</v>
      </c>
      <c r="AA280" s="12">
        <v>3.5176138946299999E-2</v>
      </c>
      <c r="AB280" s="12">
        <v>2.18814116115E-2</v>
      </c>
      <c r="AC280" s="12">
        <v>3.5523758145700003E-2</v>
      </c>
      <c r="AE280" s="12">
        <v>0</v>
      </c>
      <c r="AF280" s="12">
        <v>1.37096497958E-2</v>
      </c>
      <c r="AG280" s="12">
        <v>0</v>
      </c>
      <c r="AH280" s="12">
        <v>2.28554793731E-2</v>
      </c>
      <c r="AI280" s="12">
        <v>5.3363945616899999E-2</v>
      </c>
      <c r="AJ280" s="12">
        <v>2.3350087715299998E-2</v>
      </c>
      <c r="AK280" s="12">
        <v>0</v>
      </c>
      <c r="AL280" s="12">
        <v>3.3627838536600001E-2</v>
      </c>
      <c r="AM280" s="12">
        <v>6.5819866841600003E-2</v>
      </c>
      <c r="AN280" s="12">
        <v>7.0481703593400002E-2</v>
      </c>
      <c r="AO280" s="12">
        <v>0</v>
      </c>
      <c r="AP280" s="12">
        <v>0</v>
      </c>
      <c r="AR280" s="12">
        <v>2.6531208115199999E-2</v>
      </c>
      <c r="AS280" s="12">
        <v>3.8368439719499998E-2</v>
      </c>
      <c r="AT280" s="12">
        <v>0</v>
      </c>
      <c r="AU280" s="12">
        <v>0</v>
      </c>
      <c r="AW280" s="12">
        <v>2.5555643729600001E-2</v>
      </c>
      <c r="AX280" s="12">
        <v>2.74544222306E-2</v>
      </c>
      <c r="AY280" s="12">
        <v>2.78731164332E-2</v>
      </c>
      <c r="AZ280" s="12">
        <v>1.5664818203599998E-2</v>
      </c>
      <c r="BA280" s="12">
        <v>1.9610681614300001E-2</v>
      </c>
      <c r="BB280" s="12">
        <v>3.3405030673999997E-2</v>
      </c>
      <c r="BD280" s="12">
        <v>2.0024076633200001E-2</v>
      </c>
      <c r="BE280" s="12">
        <v>4.5461211785800003E-2</v>
      </c>
      <c r="BF280" s="12">
        <v>0</v>
      </c>
      <c r="BH280" s="12">
        <v>1.4382251531400001E-2</v>
      </c>
      <c r="BI280" s="12">
        <v>7.3863781850599997E-2</v>
      </c>
      <c r="BJ280" s="12">
        <v>0</v>
      </c>
    </row>
    <row r="281" spans="2:62" ht="32" customHeight="1" x14ac:dyDescent="0.35">
      <c r="B281" s="20" t="s">
        <v>42</v>
      </c>
      <c r="C281" s="12">
        <v>2.3314725475299999E-2</v>
      </c>
      <c r="D281" s="12">
        <v>1.2896200770600001E-2</v>
      </c>
      <c r="E281" s="12">
        <v>2.6835549582899999E-2</v>
      </c>
      <c r="F281" s="12">
        <v>9.4475994592100002E-2</v>
      </c>
      <c r="G281" s="12">
        <v>0</v>
      </c>
      <c r="I281" s="12">
        <v>5.9119817545699997E-2</v>
      </c>
      <c r="J281" s="12">
        <v>1.9158745142899999E-2</v>
      </c>
      <c r="K281" s="12">
        <v>8.1780928493999996E-3</v>
      </c>
      <c r="L281" s="12">
        <v>7.1866087401699997E-3</v>
      </c>
      <c r="M281" s="12">
        <v>4.6995078921299997E-2</v>
      </c>
      <c r="N281" s="12">
        <v>0</v>
      </c>
      <c r="P281" s="12">
        <v>4.9343414500400001E-2</v>
      </c>
      <c r="Q281" s="12">
        <v>1.49835786093E-2</v>
      </c>
      <c r="R281" s="12">
        <v>1.49333691319E-2</v>
      </c>
      <c r="S281" s="12">
        <v>1.43706780582E-2</v>
      </c>
      <c r="T281" s="12">
        <v>0</v>
      </c>
      <c r="V281" s="12">
        <v>6.4032270662900001E-2</v>
      </c>
      <c r="W281" s="12">
        <v>2.3691775594699999E-2</v>
      </c>
      <c r="X281" s="12">
        <v>1.1739328473899999E-2</v>
      </c>
      <c r="Y281" s="12">
        <v>0</v>
      </c>
      <c r="Z281" s="12">
        <v>1.5510319764900001E-2</v>
      </c>
      <c r="AA281" s="12">
        <v>0</v>
      </c>
      <c r="AB281" s="12">
        <v>1.8819862811599999E-2</v>
      </c>
      <c r="AC281" s="12">
        <v>7.2711946333500005E-2</v>
      </c>
      <c r="AE281" s="12">
        <v>0</v>
      </c>
      <c r="AF281" s="12">
        <v>4.7883452897099998E-2</v>
      </c>
      <c r="AG281" s="12">
        <v>0</v>
      </c>
      <c r="AH281" s="12">
        <v>2.8015242495800001E-2</v>
      </c>
      <c r="AI281" s="12">
        <v>0</v>
      </c>
      <c r="AJ281" s="12">
        <v>5.49130878951E-2</v>
      </c>
      <c r="AK281" s="12">
        <v>5.0461807275300002E-2</v>
      </c>
      <c r="AL281" s="12">
        <v>1.6977560470599999E-2</v>
      </c>
      <c r="AM281" s="12">
        <v>0</v>
      </c>
      <c r="AN281" s="12">
        <v>0</v>
      </c>
      <c r="AO281" s="12">
        <v>0</v>
      </c>
      <c r="AP281" s="12">
        <v>0.101724102033</v>
      </c>
      <c r="AR281" s="12">
        <v>2.1988850057900002E-2</v>
      </c>
      <c r="AS281" s="12">
        <v>0</v>
      </c>
      <c r="AT281" s="12">
        <v>0.10381474921599999</v>
      </c>
      <c r="AU281" s="12">
        <v>0.49967990123599998</v>
      </c>
      <c r="AW281" s="12">
        <v>2.34124245004E-2</v>
      </c>
      <c r="AX281" s="12">
        <v>1.80978112781E-2</v>
      </c>
      <c r="AY281" s="12">
        <v>1.3929573827E-2</v>
      </c>
      <c r="AZ281" s="12">
        <v>2.0677411865500001E-2</v>
      </c>
      <c r="BA281" s="12">
        <v>1.8419158215300001E-2</v>
      </c>
      <c r="BB281" s="12">
        <v>1.8366891928699999E-2</v>
      </c>
      <c r="BD281" s="12">
        <v>1.88885361896E-2</v>
      </c>
      <c r="BE281" s="12">
        <v>2.8999374481400001E-2</v>
      </c>
      <c r="BF281" s="12">
        <v>5.02095655248E-2</v>
      </c>
      <c r="BH281" s="12">
        <v>2.2895159523900002E-2</v>
      </c>
      <c r="BI281" s="12">
        <v>1.6818595662199998E-2</v>
      </c>
      <c r="BJ281" s="12">
        <v>4.5391846681399999E-2</v>
      </c>
    </row>
    <row r="283" spans="2:62" x14ac:dyDescent="0.35">
      <c r="B283" s="25" t="s">
        <v>147</v>
      </c>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row>
    <row r="284" spans="2:62" x14ac:dyDescent="0.35">
      <c r="B284" s="17" t="s">
        <v>15</v>
      </c>
    </row>
    <row r="285" spans="2:62" x14ac:dyDescent="0.35">
      <c r="B285" s="18" t="s">
        <v>74</v>
      </c>
      <c r="C285" s="15">
        <v>500</v>
      </c>
      <c r="D285" s="15">
        <v>252</v>
      </c>
      <c r="E285" s="15">
        <v>220</v>
      </c>
      <c r="F285" s="15">
        <v>24</v>
      </c>
      <c r="G285" s="15">
        <v>4</v>
      </c>
      <c r="I285" s="15">
        <v>66</v>
      </c>
      <c r="J285" s="15">
        <v>69</v>
      </c>
      <c r="K285" s="15">
        <v>149</v>
      </c>
      <c r="L285" s="15">
        <v>116</v>
      </c>
      <c r="M285" s="15">
        <v>89</v>
      </c>
      <c r="N285" s="15">
        <v>11</v>
      </c>
      <c r="P285" s="15">
        <v>98</v>
      </c>
      <c r="Q285" s="15">
        <v>133</v>
      </c>
      <c r="R285" s="15">
        <v>134</v>
      </c>
      <c r="S285" s="15">
        <v>133</v>
      </c>
      <c r="T285" s="15">
        <v>2</v>
      </c>
      <c r="V285" s="15">
        <v>58</v>
      </c>
      <c r="W285" s="15">
        <v>97</v>
      </c>
      <c r="X285" s="15">
        <v>104</v>
      </c>
      <c r="Y285" s="15">
        <v>62</v>
      </c>
      <c r="Z285" s="15">
        <v>65</v>
      </c>
      <c r="AA285" s="15">
        <v>40</v>
      </c>
      <c r="AB285" s="15">
        <v>49</v>
      </c>
      <c r="AC285" s="15">
        <v>25</v>
      </c>
      <c r="AE285" s="15">
        <v>40</v>
      </c>
      <c r="AF285" s="15">
        <v>69</v>
      </c>
      <c r="AG285" s="15">
        <v>35</v>
      </c>
      <c r="AH285" s="15">
        <v>44</v>
      </c>
      <c r="AI285" s="15">
        <v>65</v>
      </c>
      <c r="AJ285" s="15">
        <v>40</v>
      </c>
      <c r="AK285" s="15">
        <v>44</v>
      </c>
      <c r="AL285" s="15">
        <v>56</v>
      </c>
      <c r="AM285" s="15">
        <v>44</v>
      </c>
      <c r="AN285" s="15">
        <v>30</v>
      </c>
      <c r="AO285" s="15">
        <v>10</v>
      </c>
      <c r="AP285" s="15">
        <v>23</v>
      </c>
      <c r="AR285" s="15">
        <v>392</v>
      </c>
      <c r="AS285" s="15">
        <v>88</v>
      </c>
      <c r="AT285" s="15">
        <v>18</v>
      </c>
      <c r="AU285" s="15">
        <v>2</v>
      </c>
      <c r="AW285" s="15">
        <v>406</v>
      </c>
      <c r="AX285" s="15">
        <v>389</v>
      </c>
      <c r="AY285" s="15">
        <v>348</v>
      </c>
      <c r="AZ285" s="15">
        <v>411</v>
      </c>
      <c r="BA285" s="15">
        <v>401</v>
      </c>
      <c r="BB285" s="15">
        <v>385</v>
      </c>
      <c r="BD285" s="15">
        <v>328</v>
      </c>
      <c r="BE285" s="15">
        <v>153</v>
      </c>
      <c r="BF285" s="15">
        <v>19</v>
      </c>
      <c r="BH285" s="15">
        <v>341</v>
      </c>
      <c r="BI285" s="15">
        <v>117</v>
      </c>
      <c r="BJ285" s="15">
        <v>42</v>
      </c>
    </row>
    <row r="286" spans="2:62" x14ac:dyDescent="0.35">
      <c r="B286" s="19" t="s">
        <v>75</v>
      </c>
      <c r="C286" s="10">
        <v>500</v>
      </c>
      <c r="D286" s="10">
        <v>248</v>
      </c>
      <c r="E286" s="10">
        <v>221</v>
      </c>
      <c r="F286" s="10">
        <v>27</v>
      </c>
      <c r="G286" s="10">
        <v>4</v>
      </c>
      <c r="I286" s="10">
        <v>68</v>
      </c>
      <c r="J286" s="10">
        <v>68</v>
      </c>
      <c r="K286" s="10">
        <v>145</v>
      </c>
      <c r="L286" s="10">
        <v>115</v>
      </c>
      <c r="M286" s="10">
        <v>92</v>
      </c>
      <c r="N286" s="10">
        <v>11</v>
      </c>
      <c r="P286" s="10">
        <v>125</v>
      </c>
      <c r="Q286" s="10">
        <v>125</v>
      </c>
      <c r="R286" s="10">
        <v>125</v>
      </c>
      <c r="S286" s="10">
        <v>125</v>
      </c>
      <c r="T286" s="10">
        <v>2</v>
      </c>
      <c r="V286" s="10">
        <v>68</v>
      </c>
      <c r="W286" s="10">
        <v>105</v>
      </c>
      <c r="X286" s="10">
        <v>101</v>
      </c>
      <c r="Y286" s="10">
        <v>59</v>
      </c>
      <c r="Z286" s="10">
        <v>60</v>
      </c>
      <c r="AA286" s="10">
        <v>37</v>
      </c>
      <c r="AB286" s="10">
        <v>44</v>
      </c>
      <c r="AC286" s="10">
        <v>26</v>
      </c>
      <c r="AE286" s="10">
        <v>38</v>
      </c>
      <c r="AF286" s="10">
        <v>67</v>
      </c>
      <c r="AG286" s="10">
        <v>34</v>
      </c>
      <c r="AH286" s="10">
        <v>42</v>
      </c>
      <c r="AI286" s="10">
        <v>63</v>
      </c>
      <c r="AJ286" s="10">
        <v>38</v>
      </c>
      <c r="AK286" s="10">
        <v>42</v>
      </c>
      <c r="AL286" s="10">
        <v>55</v>
      </c>
      <c r="AM286" s="10">
        <v>42</v>
      </c>
      <c r="AN286" s="10">
        <v>42</v>
      </c>
      <c r="AO286" s="10">
        <v>17</v>
      </c>
      <c r="AP286" s="10">
        <v>21</v>
      </c>
      <c r="AR286" s="10">
        <v>395</v>
      </c>
      <c r="AS286" s="10">
        <v>84</v>
      </c>
      <c r="AT286" s="10">
        <v>19</v>
      </c>
      <c r="AU286" s="10">
        <v>2</v>
      </c>
      <c r="AW286" s="10">
        <v>404</v>
      </c>
      <c r="AX286" s="10">
        <v>385</v>
      </c>
      <c r="AY286" s="10">
        <v>346</v>
      </c>
      <c r="AZ286" s="10">
        <v>412</v>
      </c>
      <c r="BA286" s="10">
        <v>399</v>
      </c>
      <c r="BB286" s="10">
        <v>382</v>
      </c>
      <c r="BD286" s="10">
        <v>321</v>
      </c>
      <c r="BE286" s="10">
        <v>160</v>
      </c>
      <c r="BF286" s="10">
        <v>19</v>
      </c>
      <c r="BH286" s="10">
        <v>339</v>
      </c>
      <c r="BI286" s="10">
        <v>119</v>
      </c>
      <c r="BJ286" s="10">
        <v>42</v>
      </c>
    </row>
    <row r="287" spans="2:62" ht="32" customHeight="1" x14ac:dyDescent="0.35">
      <c r="B287" s="20" t="s">
        <v>141</v>
      </c>
      <c r="C287" s="12">
        <v>0.16110549738800001</v>
      </c>
      <c r="D287" s="12">
        <v>0.126730660287</v>
      </c>
      <c r="E287" s="12">
        <v>0.21836532493399999</v>
      </c>
      <c r="F287" s="12">
        <v>0</v>
      </c>
      <c r="G287" s="12">
        <v>0.20185509779300001</v>
      </c>
      <c r="I287" s="12">
        <v>0.109689064074</v>
      </c>
      <c r="J287" s="12">
        <v>0.121967400509</v>
      </c>
      <c r="K287" s="12">
        <v>0.18929279816</v>
      </c>
      <c r="L287" s="12">
        <v>0.16318258636300001</v>
      </c>
      <c r="M287" s="12">
        <v>0.178563980131</v>
      </c>
      <c r="N287" s="12">
        <v>0.18025552546500001</v>
      </c>
      <c r="P287" s="12">
        <v>8.7048549075700005E-2</v>
      </c>
      <c r="Q287" s="12">
        <v>0.11626460999</v>
      </c>
      <c r="R287" s="12">
        <v>0.24937705718100001</v>
      </c>
      <c r="S287" s="12">
        <v>0.19430326167500001</v>
      </c>
      <c r="T287" s="12">
        <v>0</v>
      </c>
      <c r="V287" s="12">
        <v>0.124282267702</v>
      </c>
      <c r="W287" s="12">
        <v>7.8957871046499997E-2</v>
      </c>
      <c r="X287" s="12">
        <v>0.18410628362100001</v>
      </c>
      <c r="Y287" s="12">
        <v>0.159968016401</v>
      </c>
      <c r="Z287" s="12">
        <v>0.25796508903999998</v>
      </c>
      <c r="AA287" s="12">
        <v>0.25833476950099998</v>
      </c>
      <c r="AB287" s="12">
        <v>0.22043992517899999</v>
      </c>
      <c r="AC287" s="12">
        <v>3.7563209637899997E-2</v>
      </c>
      <c r="AE287" s="12">
        <v>0.17805876556799999</v>
      </c>
      <c r="AF287" s="12">
        <v>0.148438311638</v>
      </c>
      <c r="AG287" s="12">
        <v>0.129521361221</v>
      </c>
      <c r="AH287" s="12">
        <v>0.106783714591</v>
      </c>
      <c r="AI287" s="12">
        <v>0.104179980486</v>
      </c>
      <c r="AJ287" s="12">
        <v>0.16426781583200001</v>
      </c>
      <c r="AK287" s="12">
        <v>0.19010762728</v>
      </c>
      <c r="AL287" s="12">
        <v>0.154828420222</v>
      </c>
      <c r="AM287" s="12">
        <v>0.13719983421599999</v>
      </c>
      <c r="AN287" s="12">
        <v>0.297848168508</v>
      </c>
      <c r="AO287" s="12">
        <v>0.19196228446399999</v>
      </c>
      <c r="AP287" s="12">
        <v>0.203343865343</v>
      </c>
      <c r="AR287" s="12">
        <v>0.16115469404800001</v>
      </c>
      <c r="AS287" s="12">
        <v>0.13557763824800001</v>
      </c>
      <c r="AT287" s="12">
        <v>0.28617550481499998</v>
      </c>
      <c r="AU287" s="12">
        <v>0</v>
      </c>
      <c r="AW287" s="12">
        <v>0.18154123107100001</v>
      </c>
      <c r="AX287" s="12">
        <v>0.16605343871799999</v>
      </c>
      <c r="AY287" s="12">
        <v>0.18065900215299999</v>
      </c>
      <c r="AZ287" s="12">
        <v>0.160799365882</v>
      </c>
      <c r="BA287" s="12">
        <v>0.177514454668</v>
      </c>
      <c r="BB287" s="12">
        <v>0.17439454412800001</v>
      </c>
      <c r="BD287" s="12">
        <v>0.21380453769300001</v>
      </c>
      <c r="BE287" s="12">
        <v>6.8862679650200001E-2</v>
      </c>
      <c r="BF287" s="12">
        <v>4.6222471961600002E-2</v>
      </c>
      <c r="BH287" s="12">
        <v>0.20461602746099999</v>
      </c>
      <c r="BI287" s="12">
        <v>7.6771034441599995E-2</v>
      </c>
      <c r="BJ287" s="12">
        <v>4.82631737652E-2</v>
      </c>
    </row>
    <row r="288" spans="2:62" ht="32" customHeight="1" x14ac:dyDescent="0.35">
      <c r="B288" s="20" t="s">
        <v>142</v>
      </c>
      <c r="C288" s="12">
        <v>0.31393528501700002</v>
      </c>
      <c r="D288" s="12">
        <v>0.28691720769700002</v>
      </c>
      <c r="E288" s="12">
        <v>0.35197408201300001</v>
      </c>
      <c r="F288" s="12">
        <v>0.23515681112199999</v>
      </c>
      <c r="G288" s="12">
        <v>0.40409632394400002</v>
      </c>
      <c r="I288" s="12">
        <v>0.20490646744300001</v>
      </c>
      <c r="J288" s="12">
        <v>0.31530462598100001</v>
      </c>
      <c r="K288" s="12">
        <v>0.31177268673300002</v>
      </c>
      <c r="L288" s="12">
        <v>0.38658266148699999</v>
      </c>
      <c r="M288" s="12">
        <v>0.315231613523</v>
      </c>
      <c r="N288" s="12">
        <v>0.237920441767</v>
      </c>
      <c r="P288" s="12">
        <v>0.18062656146799999</v>
      </c>
      <c r="Q288" s="12">
        <v>0.372172643927</v>
      </c>
      <c r="R288" s="12">
        <v>0.37218601574400001</v>
      </c>
      <c r="S288" s="12">
        <v>0.31980528461500002</v>
      </c>
      <c r="T288" s="12">
        <v>1</v>
      </c>
      <c r="V288" s="12">
        <v>0.2167655366</v>
      </c>
      <c r="W288" s="12">
        <v>0.26340666809699997</v>
      </c>
      <c r="X288" s="12">
        <v>0.363622003463</v>
      </c>
      <c r="Y288" s="12">
        <v>0.417897292413</v>
      </c>
      <c r="Z288" s="12">
        <v>0.32469742812199998</v>
      </c>
      <c r="AA288" s="12">
        <v>0.33855648360599999</v>
      </c>
      <c r="AB288" s="12">
        <v>0.35115602655099998</v>
      </c>
      <c r="AC288" s="12">
        <v>0.21716890261899999</v>
      </c>
      <c r="AE288" s="12">
        <v>0.463885181393</v>
      </c>
      <c r="AF288" s="12">
        <v>0.27616775033800001</v>
      </c>
      <c r="AG288" s="12">
        <v>0.31694074431800001</v>
      </c>
      <c r="AH288" s="12">
        <v>0.33635850587299998</v>
      </c>
      <c r="AI288" s="12">
        <v>0.31042607876700001</v>
      </c>
      <c r="AJ288" s="12">
        <v>0.15802127999500001</v>
      </c>
      <c r="AK288" s="12">
        <v>0.416372880537</v>
      </c>
      <c r="AL288" s="12">
        <v>0.29532879519999999</v>
      </c>
      <c r="AM288" s="12">
        <v>0.40989405962699998</v>
      </c>
      <c r="AN288" s="12">
        <v>0.22001953391699999</v>
      </c>
      <c r="AO288" s="12">
        <v>0.173398223169</v>
      </c>
      <c r="AP288" s="12">
        <v>0.35824451912299998</v>
      </c>
      <c r="AR288" s="12">
        <v>0.29084162005500003</v>
      </c>
      <c r="AS288" s="12">
        <v>0.392354104318</v>
      </c>
      <c r="AT288" s="12">
        <v>0.42600053412299999</v>
      </c>
      <c r="AU288" s="12">
        <v>0.50032009876399997</v>
      </c>
      <c r="AW288" s="12">
        <v>0.34402681130599999</v>
      </c>
      <c r="AX288" s="12">
        <v>0.33605238781000002</v>
      </c>
      <c r="AY288" s="12">
        <v>0.34202666633399997</v>
      </c>
      <c r="AZ288" s="12">
        <v>0.31371543141000002</v>
      </c>
      <c r="BA288" s="12">
        <v>0.327715940707</v>
      </c>
      <c r="BB288" s="12">
        <v>0.338362551766</v>
      </c>
      <c r="BD288" s="12">
        <v>0.34744746947600003</v>
      </c>
      <c r="BE288" s="12">
        <v>0.24760811498499999</v>
      </c>
      <c r="BF288" s="12">
        <v>0.30498992315899998</v>
      </c>
      <c r="BH288" s="12">
        <v>0.32750982585799998</v>
      </c>
      <c r="BI288" s="12">
        <v>0.31827004808499998</v>
      </c>
      <c r="BJ288" s="12">
        <v>0.19073058740900001</v>
      </c>
    </row>
    <row r="289" spans="2:62" ht="46" customHeight="1" x14ac:dyDescent="0.35">
      <c r="B289" s="20" t="s">
        <v>143</v>
      </c>
      <c r="C289" s="12">
        <v>0.38155006806399999</v>
      </c>
      <c r="D289" s="12">
        <v>0.43357387079499998</v>
      </c>
      <c r="E289" s="12">
        <v>0.31494816697200001</v>
      </c>
      <c r="F289" s="12">
        <v>0.51282623298800001</v>
      </c>
      <c r="G289" s="12">
        <v>0</v>
      </c>
      <c r="I289" s="12">
        <v>0.52869819674399998</v>
      </c>
      <c r="J289" s="12">
        <v>0.40747675108699999</v>
      </c>
      <c r="K289" s="12">
        <v>0.36516635525199997</v>
      </c>
      <c r="L289" s="12">
        <v>0.32262741463200001</v>
      </c>
      <c r="M289" s="12">
        <v>0.35763546989700001</v>
      </c>
      <c r="N289" s="12">
        <v>0.34708249978799999</v>
      </c>
      <c r="P289" s="12">
        <v>0.54931370682699998</v>
      </c>
      <c r="Q289" s="12">
        <v>0.42398460221899997</v>
      </c>
      <c r="R289" s="12">
        <v>0.23803858034</v>
      </c>
      <c r="S289" s="12">
        <v>0.32095350110400001</v>
      </c>
      <c r="T289" s="12">
        <v>0</v>
      </c>
      <c r="V289" s="12">
        <v>0.50514272417299999</v>
      </c>
      <c r="W289" s="12">
        <v>0.49856696761399999</v>
      </c>
      <c r="X289" s="12">
        <v>0.33949212845799998</v>
      </c>
      <c r="Y289" s="12">
        <v>0.32723374608099998</v>
      </c>
      <c r="Z289" s="12">
        <v>0.22329085212300001</v>
      </c>
      <c r="AA289" s="12">
        <v>0.33218686370700001</v>
      </c>
      <c r="AB289" s="12">
        <v>0.27192729187100001</v>
      </c>
      <c r="AC289" s="12">
        <v>0.498047431012</v>
      </c>
      <c r="AE289" s="12">
        <v>0.29786517725599998</v>
      </c>
      <c r="AF289" s="12">
        <v>0.34172189833200001</v>
      </c>
      <c r="AG289" s="12">
        <v>0.43257126174799998</v>
      </c>
      <c r="AH289" s="12">
        <v>0.355082998067</v>
      </c>
      <c r="AI289" s="12">
        <v>0.47315759281899999</v>
      </c>
      <c r="AJ289" s="12">
        <v>0.56281064612800003</v>
      </c>
      <c r="AK289" s="12">
        <v>0.30746913811299997</v>
      </c>
      <c r="AL289" s="12">
        <v>0.46156173896699998</v>
      </c>
      <c r="AM289" s="12">
        <v>0.28066546990399999</v>
      </c>
      <c r="AN289" s="12">
        <v>0.37011464385699999</v>
      </c>
      <c r="AO289" s="12">
        <v>0.46120983534900001</v>
      </c>
      <c r="AP289" s="12">
        <v>0.13088537710100001</v>
      </c>
      <c r="AR289" s="12">
        <v>0.41007953653700002</v>
      </c>
      <c r="AS289" s="12">
        <v>0.31996880366000002</v>
      </c>
      <c r="AT289" s="12">
        <v>0.10572863146600001</v>
      </c>
      <c r="AU289" s="12">
        <v>0</v>
      </c>
      <c r="AW289" s="12">
        <v>0.33876929167199998</v>
      </c>
      <c r="AX289" s="12">
        <v>0.36313648283700001</v>
      </c>
      <c r="AY289" s="12">
        <v>0.33853193483900001</v>
      </c>
      <c r="AZ289" s="12">
        <v>0.38914056225100002</v>
      </c>
      <c r="BA289" s="12">
        <v>0.36487544359399998</v>
      </c>
      <c r="BB289" s="12">
        <v>0.35789073444899999</v>
      </c>
      <c r="BD289" s="12">
        <v>0.31599345792599998</v>
      </c>
      <c r="BE289" s="12">
        <v>0.50958473578499996</v>
      </c>
      <c r="BF289" s="12">
        <v>0.413384356344</v>
      </c>
      <c r="BH289" s="12">
        <v>0.339081141345</v>
      </c>
      <c r="BI289" s="12">
        <v>0.46062944643100001</v>
      </c>
      <c r="BJ289" s="12">
        <v>0.50098385588399996</v>
      </c>
    </row>
    <row r="290" spans="2:62" ht="32" customHeight="1" x14ac:dyDescent="0.35">
      <c r="B290" s="20" t="s">
        <v>144</v>
      </c>
      <c r="C290" s="12">
        <v>8.1513309183700006E-2</v>
      </c>
      <c r="D290" s="12">
        <v>9.1767028535800002E-2</v>
      </c>
      <c r="E290" s="12">
        <v>6.2431742054199997E-2</v>
      </c>
      <c r="F290" s="12">
        <v>0.15754096129799999</v>
      </c>
      <c r="G290" s="12">
        <v>0</v>
      </c>
      <c r="I290" s="12">
        <v>6.0818791025199999E-2</v>
      </c>
      <c r="J290" s="12">
        <v>8.2171572363599996E-2</v>
      </c>
      <c r="K290" s="12">
        <v>7.9687817817100007E-2</v>
      </c>
      <c r="L290" s="12">
        <v>7.4973308233799996E-2</v>
      </c>
      <c r="M290" s="12">
        <v>8.8422443700499995E-2</v>
      </c>
      <c r="N290" s="12">
        <v>0.23474153298100001</v>
      </c>
      <c r="P290" s="12">
        <v>8.8231282672899994E-2</v>
      </c>
      <c r="Q290" s="12">
        <v>5.7988569756400002E-2</v>
      </c>
      <c r="R290" s="12">
        <v>6.7796666556299998E-2</v>
      </c>
      <c r="S290" s="12">
        <v>0.113337793896</v>
      </c>
      <c r="T290" s="12">
        <v>0</v>
      </c>
      <c r="V290" s="12">
        <v>8.7528778451400002E-2</v>
      </c>
      <c r="W290" s="12">
        <v>8.8134698734200004E-2</v>
      </c>
      <c r="X290" s="12">
        <v>9.4829941138000001E-2</v>
      </c>
      <c r="Y290" s="12">
        <v>8.08207456372E-2</v>
      </c>
      <c r="Z290" s="12">
        <v>7.6152589892300004E-2</v>
      </c>
      <c r="AA290" s="12">
        <v>7.0921883186600004E-2</v>
      </c>
      <c r="AB290" s="12">
        <v>5.7363103039200003E-2</v>
      </c>
      <c r="AC290" s="12">
        <v>5.7292608088100001E-2</v>
      </c>
      <c r="AE290" s="12">
        <v>6.0190875783600002E-2</v>
      </c>
      <c r="AF290" s="12">
        <v>0.13848938656000001</v>
      </c>
      <c r="AG290" s="12">
        <v>3.4324618454100002E-2</v>
      </c>
      <c r="AH290" s="12">
        <v>9.1368460550599995E-2</v>
      </c>
      <c r="AI290" s="12">
        <v>9.6767668018300002E-2</v>
      </c>
      <c r="AJ290" s="12">
        <v>6.9600135068100005E-2</v>
      </c>
      <c r="AK290" s="12">
        <v>4.4358738994200002E-2</v>
      </c>
      <c r="AL290" s="12">
        <v>4.8963553078000002E-2</v>
      </c>
      <c r="AM290" s="12">
        <v>0.10809258731800001</v>
      </c>
      <c r="AN290" s="12">
        <v>0</v>
      </c>
      <c r="AO290" s="12">
        <v>0.17342965701900001</v>
      </c>
      <c r="AP290" s="12">
        <v>0.164315970896</v>
      </c>
      <c r="AR290" s="12">
        <v>7.9058687657600005E-2</v>
      </c>
      <c r="AS290" s="12">
        <v>0.102313182416</v>
      </c>
      <c r="AT290" s="12">
        <v>4.9638145962000002E-2</v>
      </c>
      <c r="AU290" s="12">
        <v>0</v>
      </c>
      <c r="AW290" s="12">
        <v>7.4690544215000002E-2</v>
      </c>
      <c r="AX290" s="12">
        <v>8.0013763513199998E-2</v>
      </c>
      <c r="AY290" s="12">
        <v>8.2277384291600003E-2</v>
      </c>
      <c r="AZ290" s="12">
        <v>7.4018114597500004E-2</v>
      </c>
      <c r="BA290" s="12">
        <v>7.8979736180799995E-2</v>
      </c>
      <c r="BB290" s="12">
        <v>8.2883082051499996E-2</v>
      </c>
      <c r="BD290" s="12">
        <v>7.5435961108399993E-2</v>
      </c>
      <c r="BE290" s="12">
        <v>9.2261687945500007E-2</v>
      </c>
      <c r="BF290" s="12">
        <v>9.3835744388000006E-2</v>
      </c>
      <c r="BH290" s="12">
        <v>7.68518161649E-2</v>
      </c>
      <c r="BI290" s="12">
        <v>8.2822878009600004E-2</v>
      </c>
      <c r="BJ290" s="12">
        <v>0.115786876282</v>
      </c>
    </row>
    <row r="291" spans="2:62" ht="32" customHeight="1" x14ac:dyDescent="0.35">
      <c r="B291" s="20" t="s">
        <v>145</v>
      </c>
      <c r="C291" s="12">
        <v>3.4561866733100001E-2</v>
      </c>
      <c r="D291" s="12">
        <v>4.3395414863199998E-2</v>
      </c>
      <c r="E291" s="12">
        <v>2.9540494342800001E-2</v>
      </c>
      <c r="F291" s="12">
        <v>0</v>
      </c>
      <c r="G291" s="12">
        <v>0</v>
      </c>
      <c r="I291" s="12">
        <v>3.1268224693200002E-2</v>
      </c>
      <c r="J291" s="12">
        <v>5.39209049159E-2</v>
      </c>
      <c r="K291" s="12">
        <v>3.7854121125499997E-2</v>
      </c>
      <c r="L291" s="12">
        <v>2.26922167773E-2</v>
      </c>
      <c r="M291" s="12">
        <v>3.6704912691599999E-2</v>
      </c>
      <c r="N291" s="12">
        <v>0</v>
      </c>
      <c r="P291" s="12">
        <v>3.2037961809200002E-2</v>
      </c>
      <c r="Q291" s="12">
        <v>2.2307091174699999E-2</v>
      </c>
      <c r="R291" s="12">
        <v>5.5055049868E-2</v>
      </c>
      <c r="S291" s="12">
        <v>2.9399023949899999E-2</v>
      </c>
      <c r="T291" s="12">
        <v>0</v>
      </c>
      <c r="V291" s="12">
        <v>0</v>
      </c>
      <c r="W291" s="12">
        <v>4.7242018913599998E-2</v>
      </c>
      <c r="X291" s="12">
        <v>1.794964332E-2</v>
      </c>
      <c r="Y291" s="12">
        <v>1.40801994674E-2</v>
      </c>
      <c r="Z291" s="12">
        <v>8.6971752767999996E-2</v>
      </c>
      <c r="AA291" s="12">
        <v>0</v>
      </c>
      <c r="AB291" s="12">
        <v>8.0293790549400001E-2</v>
      </c>
      <c r="AC291" s="12">
        <v>3.5523758145700003E-2</v>
      </c>
      <c r="AE291" s="12">
        <v>0</v>
      </c>
      <c r="AF291" s="12">
        <v>4.40793965607E-2</v>
      </c>
      <c r="AG291" s="12">
        <v>8.6642014259800004E-2</v>
      </c>
      <c r="AH291" s="12">
        <v>8.2391078422399996E-2</v>
      </c>
      <c r="AI291" s="12">
        <v>0</v>
      </c>
      <c r="AJ291" s="12">
        <v>0</v>
      </c>
      <c r="AK291" s="12">
        <v>4.1691615076199999E-2</v>
      </c>
      <c r="AL291" s="12">
        <v>1.7668238850599999E-2</v>
      </c>
      <c r="AM291" s="12">
        <v>6.4148048935400007E-2</v>
      </c>
      <c r="AN291" s="12">
        <v>3.9503032190899998E-2</v>
      </c>
      <c r="AO291" s="12">
        <v>0</v>
      </c>
      <c r="AP291" s="12">
        <v>4.1486165503400001E-2</v>
      </c>
      <c r="AR291" s="12">
        <v>3.8410543972999998E-2</v>
      </c>
      <c r="AS291" s="12">
        <v>2.52541924429E-2</v>
      </c>
      <c r="AT291" s="12">
        <v>0</v>
      </c>
      <c r="AU291" s="12">
        <v>0</v>
      </c>
      <c r="AW291" s="12">
        <v>3.4996089948700002E-2</v>
      </c>
      <c r="AX291" s="12">
        <v>3.5254912976899998E-2</v>
      </c>
      <c r="AY291" s="12">
        <v>3.57338413364E-2</v>
      </c>
      <c r="AZ291" s="12">
        <v>3.15243265653E-2</v>
      </c>
      <c r="BA291" s="12">
        <v>3.2322368871399998E-2</v>
      </c>
      <c r="BB291" s="12">
        <v>3.1152326541099999E-2</v>
      </c>
      <c r="BD291" s="12">
        <v>3.1066707483499999E-2</v>
      </c>
      <c r="BE291" s="12">
        <v>4.5725103690399997E-2</v>
      </c>
      <c r="BF291" s="12">
        <v>0</v>
      </c>
      <c r="BH291" s="12">
        <v>2.67258040148E-2</v>
      </c>
      <c r="BI291" s="12">
        <v>4.4687997370499999E-2</v>
      </c>
      <c r="BJ291" s="12">
        <v>6.9420384435600002E-2</v>
      </c>
    </row>
    <row r="292" spans="2:62" ht="32" customHeight="1" x14ac:dyDescent="0.35">
      <c r="B292" s="20" t="s">
        <v>42</v>
      </c>
      <c r="C292" s="12">
        <v>2.73339736145E-2</v>
      </c>
      <c r="D292" s="12">
        <v>1.7615817822100002E-2</v>
      </c>
      <c r="E292" s="12">
        <v>2.27401896841E-2</v>
      </c>
      <c r="F292" s="12">
        <v>9.4475994592100002E-2</v>
      </c>
      <c r="G292" s="12">
        <v>0.39404857826299999</v>
      </c>
      <c r="I292" s="12">
        <v>6.4619256020199994E-2</v>
      </c>
      <c r="J292" s="12">
        <v>1.9158745142899999E-2</v>
      </c>
      <c r="K292" s="12">
        <v>1.6226220913400001E-2</v>
      </c>
      <c r="L292" s="12">
        <v>2.9941812506999999E-2</v>
      </c>
      <c r="M292" s="12">
        <v>2.3441580056599999E-2</v>
      </c>
      <c r="N292" s="12">
        <v>0</v>
      </c>
      <c r="P292" s="12">
        <v>6.2741938147800005E-2</v>
      </c>
      <c r="Q292" s="12">
        <v>7.2824829323199997E-3</v>
      </c>
      <c r="R292" s="12">
        <v>1.7546630310300002E-2</v>
      </c>
      <c r="S292" s="12">
        <v>2.2201134759900001E-2</v>
      </c>
      <c r="T292" s="12">
        <v>0</v>
      </c>
      <c r="V292" s="12">
        <v>6.6280693074299998E-2</v>
      </c>
      <c r="W292" s="12">
        <v>2.3691775594699999E-2</v>
      </c>
      <c r="X292" s="12">
        <v>0</v>
      </c>
      <c r="Y292" s="12">
        <v>0</v>
      </c>
      <c r="Z292" s="12">
        <v>3.09222880549E-2</v>
      </c>
      <c r="AA292" s="12">
        <v>0</v>
      </c>
      <c r="AB292" s="12">
        <v>1.8819862811599999E-2</v>
      </c>
      <c r="AC292" s="12">
        <v>0.15440409049699999</v>
      </c>
      <c r="AE292" s="12">
        <v>0</v>
      </c>
      <c r="AF292" s="12">
        <v>5.1103256570300001E-2</v>
      </c>
      <c r="AG292" s="12">
        <v>0</v>
      </c>
      <c r="AH292" s="12">
        <v>2.8015242495800001E-2</v>
      </c>
      <c r="AI292" s="12">
        <v>1.5468679908999999E-2</v>
      </c>
      <c r="AJ292" s="12">
        <v>4.5300122976899997E-2</v>
      </c>
      <c r="AK292" s="12">
        <v>0</v>
      </c>
      <c r="AL292" s="12">
        <v>2.1649253682900001E-2</v>
      </c>
      <c r="AM292" s="12">
        <v>0</v>
      </c>
      <c r="AN292" s="12">
        <v>7.2514621527600007E-2</v>
      </c>
      <c r="AO292" s="12">
        <v>0</v>
      </c>
      <c r="AP292" s="12">
        <v>0.101724102033</v>
      </c>
      <c r="AR292" s="12">
        <v>2.0454917729800001E-2</v>
      </c>
      <c r="AS292" s="12">
        <v>2.4532078914799998E-2</v>
      </c>
      <c r="AT292" s="12">
        <v>0.13245718363299999</v>
      </c>
      <c r="AU292" s="12">
        <v>0.49967990123599998</v>
      </c>
      <c r="AW292" s="12">
        <v>2.59760317873E-2</v>
      </c>
      <c r="AX292" s="12">
        <v>1.9489014145000001E-2</v>
      </c>
      <c r="AY292" s="12">
        <v>2.0771171045000002E-2</v>
      </c>
      <c r="AZ292" s="12">
        <v>3.0802199293800001E-2</v>
      </c>
      <c r="BA292" s="12">
        <v>1.8592055978699999E-2</v>
      </c>
      <c r="BB292" s="12">
        <v>1.53167610635E-2</v>
      </c>
      <c r="BD292" s="12">
        <v>1.6251866312800001E-2</v>
      </c>
      <c r="BE292" s="12">
        <v>3.5957677943500001E-2</v>
      </c>
      <c r="BF292" s="12">
        <v>0.14156750414700001</v>
      </c>
      <c r="BH292" s="12">
        <v>2.5215385157E-2</v>
      </c>
      <c r="BI292" s="12">
        <v>1.6818595662199998E-2</v>
      </c>
      <c r="BJ292" s="12">
        <v>7.48151222241E-2</v>
      </c>
    </row>
    <row r="294" spans="2:62" x14ac:dyDescent="0.35">
      <c r="B294" s="25" t="s">
        <v>148</v>
      </c>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row>
    <row r="295" spans="2:62" x14ac:dyDescent="0.35">
      <c r="B295" s="17" t="s">
        <v>15</v>
      </c>
    </row>
    <row r="296" spans="2:62" x14ac:dyDescent="0.35">
      <c r="B296" s="18" t="s">
        <v>74</v>
      </c>
      <c r="C296" s="15">
        <v>500</v>
      </c>
      <c r="D296" s="15">
        <v>252</v>
      </c>
      <c r="E296" s="15">
        <v>220</v>
      </c>
      <c r="F296" s="15">
        <v>24</v>
      </c>
      <c r="G296" s="15">
        <v>4</v>
      </c>
      <c r="I296" s="15">
        <v>66</v>
      </c>
      <c r="J296" s="15">
        <v>69</v>
      </c>
      <c r="K296" s="15">
        <v>149</v>
      </c>
      <c r="L296" s="15">
        <v>116</v>
      </c>
      <c r="M296" s="15">
        <v>89</v>
      </c>
      <c r="N296" s="15">
        <v>11</v>
      </c>
      <c r="P296" s="15">
        <v>98</v>
      </c>
      <c r="Q296" s="15">
        <v>133</v>
      </c>
      <c r="R296" s="15">
        <v>134</v>
      </c>
      <c r="S296" s="15">
        <v>133</v>
      </c>
      <c r="T296" s="15">
        <v>2</v>
      </c>
      <c r="V296" s="15">
        <v>58</v>
      </c>
      <c r="W296" s="15">
        <v>97</v>
      </c>
      <c r="X296" s="15">
        <v>104</v>
      </c>
      <c r="Y296" s="15">
        <v>62</v>
      </c>
      <c r="Z296" s="15">
        <v>65</v>
      </c>
      <c r="AA296" s="15">
        <v>40</v>
      </c>
      <c r="AB296" s="15">
        <v>49</v>
      </c>
      <c r="AC296" s="15">
        <v>25</v>
      </c>
      <c r="AE296" s="15">
        <v>40</v>
      </c>
      <c r="AF296" s="15">
        <v>69</v>
      </c>
      <c r="AG296" s="15">
        <v>35</v>
      </c>
      <c r="AH296" s="15">
        <v>44</v>
      </c>
      <c r="AI296" s="15">
        <v>65</v>
      </c>
      <c r="AJ296" s="15">
        <v>40</v>
      </c>
      <c r="AK296" s="15">
        <v>44</v>
      </c>
      <c r="AL296" s="15">
        <v>56</v>
      </c>
      <c r="AM296" s="15">
        <v>44</v>
      </c>
      <c r="AN296" s="15">
        <v>30</v>
      </c>
      <c r="AO296" s="15">
        <v>10</v>
      </c>
      <c r="AP296" s="15">
        <v>23</v>
      </c>
      <c r="AR296" s="15">
        <v>392</v>
      </c>
      <c r="AS296" s="15">
        <v>88</v>
      </c>
      <c r="AT296" s="15">
        <v>18</v>
      </c>
      <c r="AU296" s="15">
        <v>2</v>
      </c>
      <c r="AW296" s="15">
        <v>406</v>
      </c>
      <c r="AX296" s="15">
        <v>389</v>
      </c>
      <c r="AY296" s="15">
        <v>348</v>
      </c>
      <c r="AZ296" s="15">
        <v>411</v>
      </c>
      <c r="BA296" s="15">
        <v>401</v>
      </c>
      <c r="BB296" s="15">
        <v>385</v>
      </c>
      <c r="BD296" s="15">
        <v>328</v>
      </c>
      <c r="BE296" s="15">
        <v>153</v>
      </c>
      <c r="BF296" s="15">
        <v>19</v>
      </c>
      <c r="BH296" s="15">
        <v>341</v>
      </c>
      <c r="BI296" s="15">
        <v>117</v>
      </c>
      <c r="BJ296" s="15">
        <v>42</v>
      </c>
    </row>
    <row r="297" spans="2:62" x14ac:dyDescent="0.35">
      <c r="B297" s="19" t="s">
        <v>75</v>
      </c>
      <c r="C297" s="10">
        <v>500</v>
      </c>
      <c r="D297" s="10">
        <v>248</v>
      </c>
      <c r="E297" s="10">
        <v>221</v>
      </c>
      <c r="F297" s="10">
        <v>27</v>
      </c>
      <c r="G297" s="10">
        <v>4</v>
      </c>
      <c r="I297" s="10">
        <v>68</v>
      </c>
      <c r="J297" s="10">
        <v>68</v>
      </c>
      <c r="K297" s="10">
        <v>145</v>
      </c>
      <c r="L297" s="10">
        <v>115</v>
      </c>
      <c r="M297" s="10">
        <v>92</v>
      </c>
      <c r="N297" s="10">
        <v>11</v>
      </c>
      <c r="P297" s="10">
        <v>125</v>
      </c>
      <c r="Q297" s="10">
        <v>125</v>
      </c>
      <c r="R297" s="10">
        <v>125</v>
      </c>
      <c r="S297" s="10">
        <v>125</v>
      </c>
      <c r="T297" s="10">
        <v>2</v>
      </c>
      <c r="V297" s="10">
        <v>68</v>
      </c>
      <c r="W297" s="10">
        <v>105</v>
      </c>
      <c r="X297" s="10">
        <v>101</v>
      </c>
      <c r="Y297" s="10">
        <v>59</v>
      </c>
      <c r="Z297" s="10">
        <v>60</v>
      </c>
      <c r="AA297" s="10">
        <v>37</v>
      </c>
      <c r="AB297" s="10">
        <v>44</v>
      </c>
      <c r="AC297" s="10">
        <v>26</v>
      </c>
      <c r="AE297" s="10">
        <v>38</v>
      </c>
      <c r="AF297" s="10">
        <v>67</v>
      </c>
      <c r="AG297" s="10">
        <v>34</v>
      </c>
      <c r="AH297" s="10">
        <v>42</v>
      </c>
      <c r="AI297" s="10">
        <v>63</v>
      </c>
      <c r="AJ297" s="10">
        <v>38</v>
      </c>
      <c r="AK297" s="10">
        <v>42</v>
      </c>
      <c r="AL297" s="10">
        <v>55</v>
      </c>
      <c r="AM297" s="10">
        <v>42</v>
      </c>
      <c r="AN297" s="10">
        <v>42</v>
      </c>
      <c r="AO297" s="10">
        <v>17</v>
      </c>
      <c r="AP297" s="10">
        <v>21</v>
      </c>
      <c r="AR297" s="10">
        <v>395</v>
      </c>
      <c r="AS297" s="10">
        <v>84</v>
      </c>
      <c r="AT297" s="10">
        <v>19</v>
      </c>
      <c r="AU297" s="10">
        <v>2</v>
      </c>
      <c r="AW297" s="10">
        <v>404</v>
      </c>
      <c r="AX297" s="10">
        <v>385</v>
      </c>
      <c r="AY297" s="10">
        <v>346</v>
      </c>
      <c r="AZ297" s="10">
        <v>412</v>
      </c>
      <c r="BA297" s="10">
        <v>399</v>
      </c>
      <c r="BB297" s="10">
        <v>382</v>
      </c>
      <c r="BD297" s="10">
        <v>321</v>
      </c>
      <c r="BE297" s="10">
        <v>160</v>
      </c>
      <c r="BF297" s="10">
        <v>19</v>
      </c>
      <c r="BH297" s="10">
        <v>339</v>
      </c>
      <c r="BI297" s="10">
        <v>119</v>
      </c>
      <c r="BJ297" s="10">
        <v>42</v>
      </c>
    </row>
    <row r="298" spans="2:62" ht="32" customHeight="1" x14ac:dyDescent="0.35">
      <c r="B298" s="20" t="s">
        <v>141</v>
      </c>
      <c r="C298" s="12">
        <v>0.16559306126699999</v>
      </c>
      <c r="D298" s="12">
        <v>0.141396746524</v>
      </c>
      <c r="E298" s="12">
        <v>0.216119697566</v>
      </c>
      <c r="F298" s="12">
        <v>0</v>
      </c>
      <c r="G298" s="12">
        <v>0</v>
      </c>
      <c r="I298" s="12">
        <v>5.5109642100400001E-2</v>
      </c>
      <c r="J298" s="12">
        <v>0.17410883509</v>
      </c>
      <c r="K298" s="12">
        <v>0.19859806152600001</v>
      </c>
      <c r="L298" s="12">
        <v>0.17680627355199999</v>
      </c>
      <c r="M298" s="12">
        <v>0.19545259207499999</v>
      </c>
      <c r="N298" s="12">
        <v>0</v>
      </c>
      <c r="P298" s="12">
        <v>0.122094754808</v>
      </c>
      <c r="Q298" s="12">
        <v>0.146514295081</v>
      </c>
      <c r="R298" s="12">
        <v>0.182547620178</v>
      </c>
      <c r="S298" s="12">
        <v>0.21385869166999999</v>
      </c>
      <c r="T298" s="12">
        <v>0</v>
      </c>
      <c r="V298" s="12">
        <v>0.111687578456</v>
      </c>
      <c r="W298" s="12">
        <v>0.15854343233599999</v>
      </c>
      <c r="X298" s="12">
        <v>0.153548830227</v>
      </c>
      <c r="Y298" s="12">
        <v>0.17750031440299999</v>
      </c>
      <c r="Z298" s="12">
        <v>0.18097650603500001</v>
      </c>
      <c r="AA298" s="12">
        <v>0.27861368101900003</v>
      </c>
      <c r="AB298" s="12">
        <v>0.23638824503200001</v>
      </c>
      <c r="AC298" s="12">
        <v>3.7563209637899997E-2</v>
      </c>
      <c r="AE298" s="12">
        <v>0.200561383718</v>
      </c>
      <c r="AF298" s="12">
        <v>0.155698870977</v>
      </c>
      <c r="AG298" s="12">
        <v>5.0607488081800003E-2</v>
      </c>
      <c r="AH298" s="12">
        <v>0.10164801636199999</v>
      </c>
      <c r="AI298" s="12">
        <v>0.135047866993</v>
      </c>
      <c r="AJ298" s="12">
        <v>0.15288066986400001</v>
      </c>
      <c r="AK298" s="12">
        <v>0.20617651836600001</v>
      </c>
      <c r="AL298" s="12">
        <v>8.7178667508400004E-2</v>
      </c>
      <c r="AM298" s="12">
        <v>0.26956755706199997</v>
      </c>
      <c r="AN298" s="12">
        <v>0.31060173478999997</v>
      </c>
      <c r="AO298" s="12">
        <v>0.19196228446399999</v>
      </c>
      <c r="AP298" s="12">
        <v>0.16434517635199999</v>
      </c>
      <c r="AR298" s="12">
        <v>0.174224776207</v>
      </c>
      <c r="AS298" s="12">
        <v>0.101076119802</v>
      </c>
      <c r="AT298" s="12">
        <v>0.285106847346</v>
      </c>
      <c r="AU298" s="12">
        <v>0</v>
      </c>
      <c r="AW298" s="12">
        <v>0.18769348847799999</v>
      </c>
      <c r="AX298" s="12">
        <v>0.17989007228600001</v>
      </c>
      <c r="AY298" s="12">
        <v>0.19395153482399999</v>
      </c>
      <c r="AZ298" s="12">
        <v>0.15717723681500001</v>
      </c>
      <c r="BA298" s="12">
        <v>0.178149944595</v>
      </c>
      <c r="BB298" s="12">
        <v>0.177712800255</v>
      </c>
      <c r="BD298" s="12">
        <v>0.20927482745100001</v>
      </c>
      <c r="BE298" s="12">
        <v>8.9458068618799999E-2</v>
      </c>
      <c r="BF298" s="12">
        <v>6.7656633410900002E-2</v>
      </c>
      <c r="BH298" s="12">
        <v>0.21347026911200001</v>
      </c>
      <c r="BI298" s="12">
        <v>8.0012363366600003E-2</v>
      </c>
      <c r="BJ298" s="12">
        <v>2.0700760598500002E-2</v>
      </c>
    </row>
    <row r="299" spans="2:62" ht="32" customHeight="1" x14ac:dyDescent="0.35">
      <c r="B299" s="20" t="s">
        <v>142</v>
      </c>
      <c r="C299" s="12">
        <v>0.25205461933000001</v>
      </c>
      <c r="D299" s="12">
        <v>0.24151980730399999</v>
      </c>
      <c r="E299" s="12">
        <v>0.27668892700800002</v>
      </c>
      <c r="F299" s="12">
        <v>0.120840333731</v>
      </c>
      <c r="G299" s="12">
        <v>0.406104591954</v>
      </c>
      <c r="I299" s="12">
        <v>0.17810611911599999</v>
      </c>
      <c r="J299" s="12">
        <v>0.24600148417500001</v>
      </c>
      <c r="K299" s="12">
        <v>0.23900463464499999</v>
      </c>
      <c r="L299" s="12">
        <v>0.28464110880499999</v>
      </c>
      <c r="M299" s="12">
        <v>0.25972890526600001</v>
      </c>
      <c r="N299" s="12">
        <v>0.503505867271</v>
      </c>
      <c r="P299" s="12">
        <v>0.120783402172</v>
      </c>
      <c r="Q299" s="12">
        <v>0.27845350054000001</v>
      </c>
      <c r="R299" s="12">
        <v>0.32425893557300001</v>
      </c>
      <c r="S299" s="12">
        <v>0.28103210948000001</v>
      </c>
      <c r="T299" s="12">
        <v>0.48326881861999998</v>
      </c>
      <c r="V299" s="12">
        <v>0.15012104428799999</v>
      </c>
      <c r="W299" s="12">
        <v>0.15572217909899999</v>
      </c>
      <c r="X299" s="12">
        <v>0.293782809305</v>
      </c>
      <c r="Y299" s="12">
        <v>0.27947720226099998</v>
      </c>
      <c r="Z299" s="12">
        <v>0.31190520991699999</v>
      </c>
      <c r="AA299" s="12">
        <v>0.369226119819</v>
      </c>
      <c r="AB299" s="12">
        <v>0.408523142999</v>
      </c>
      <c r="AC299" s="12">
        <v>0.109773045131</v>
      </c>
      <c r="AE299" s="12">
        <v>0.27053614043500002</v>
      </c>
      <c r="AF299" s="12">
        <v>0.14512684122399999</v>
      </c>
      <c r="AG299" s="12">
        <v>0.27847737905699999</v>
      </c>
      <c r="AH299" s="12">
        <v>0.18653702568700001</v>
      </c>
      <c r="AI299" s="12">
        <v>0.26857569811600002</v>
      </c>
      <c r="AJ299" s="12">
        <v>0.28887508000000001</v>
      </c>
      <c r="AK299" s="12">
        <v>0.34822996231999997</v>
      </c>
      <c r="AL299" s="12">
        <v>0.37995610838400001</v>
      </c>
      <c r="AM299" s="12">
        <v>0.21979808507500001</v>
      </c>
      <c r="AN299" s="12">
        <v>0.19503255963300001</v>
      </c>
      <c r="AO299" s="12">
        <v>0.16997226493199999</v>
      </c>
      <c r="AP299" s="12">
        <v>0.25320399229099999</v>
      </c>
      <c r="AR299" s="12">
        <v>0.23817491613799999</v>
      </c>
      <c r="AS299" s="12">
        <v>0.33400474015999998</v>
      </c>
      <c r="AT299" s="12">
        <v>0.155698443563</v>
      </c>
      <c r="AU299" s="12">
        <v>0.50032009876399997</v>
      </c>
      <c r="AW299" s="12">
        <v>0.27268180614699999</v>
      </c>
      <c r="AX299" s="12">
        <v>0.26617042452400003</v>
      </c>
      <c r="AY299" s="12">
        <v>0.267374429967</v>
      </c>
      <c r="AZ299" s="12">
        <v>0.25794658708200002</v>
      </c>
      <c r="BA299" s="12">
        <v>0.28373618006200002</v>
      </c>
      <c r="BB299" s="12">
        <v>0.27563847185700002</v>
      </c>
      <c r="BD299" s="12">
        <v>0.30512001455499999</v>
      </c>
      <c r="BE299" s="12">
        <v>0.14687489670199999</v>
      </c>
      <c r="BF299" s="12">
        <v>0.23916842739499999</v>
      </c>
      <c r="BH299" s="12">
        <v>0.29142963997900001</v>
      </c>
      <c r="BI299" s="12">
        <v>0.187126119796</v>
      </c>
      <c r="BJ299" s="12">
        <v>0.117230005607</v>
      </c>
    </row>
    <row r="300" spans="2:62" ht="46" customHeight="1" x14ac:dyDescent="0.35">
      <c r="B300" s="20" t="s">
        <v>143</v>
      </c>
      <c r="C300" s="12">
        <v>0.405192758559</v>
      </c>
      <c r="D300" s="12">
        <v>0.44592039268299999</v>
      </c>
      <c r="E300" s="12">
        <v>0.34341412428200002</v>
      </c>
      <c r="F300" s="12">
        <v>0.57202574417600005</v>
      </c>
      <c r="G300" s="12">
        <v>0.199846829783</v>
      </c>
      <c r="I300" s="12">
        <v>0.49345202661199999</v>
      </c>
      <c r="J300" s="12">
        <v>0.412280876234</v>
      </c>
      <c r="K300" s="12">
        <v>0.41371809647800001</v>
      </c>
      <c r="L300" s="12">
        <v>0.353070051936</v>
      </c>
      <c r="M300" s="12">
        <v>0.38486066790000001</v>
      </c>
      <c r="N300" s="12">
        <v>0.41918298353599998</v>
      </c>
      <c r="P300" s="12">
        <v>0.479611238479</v>
      </c>
      <c r="Q300" s="12">
        <v>0.42835110505099999</v>
      </c>
      <c r="R300" s="12">
        <v>0.32954877582800002</v>
      </c>
      <c r="S300" s="12">
        <v>0.381479592265</v>
      </c>
      <c r="T300" s="12">
        <v>0.51673118137999996</v>
      </c>
      <c r="V300" s="12">
        <v>0.465734825214</v>
      </c>
      <c r="W300" s="12">
        <v>0.489573773938</v>
      </c>
      <c r="X300" s="12">
        <v>0.40759312901200001</v>
      </c>
      <c r="Y300" s="12">
        <v>0.36306873574999998</v>
      </c>
      <c r="Z300" s="12">
        <v>0.292228910249</v>
      </c>
      <c r="AA300" s="12">
        <v>0.28935158968399999</v>
      </c>
      <c r="AB300" s="12">
        <v>0.31416412000900001</v>
      </c>
      <c r="AC300" s="12">
        <v>0.57509119103499995</v>
      </c>
      <c r="AE300" s="12">
        <v>0.34220683411899999</v>
      </c>
      <c r="AF300" s="12">
        <v>0.44908702859400002</v>
      </c>
      <c r="AG300" s="12">
        <v>0.46961833452899998</v>
      </c>
      <c r="AH300" s="12">
        <v>0.47566933629500002</v>
      </c>
      <c r="AI300" s="12">
        <v>0.47077646263400003</v>
      </c>
      <c r="AJ300" s="12">
        <v>0.37691804953699998</v>
      </c>
      <c r="AK300" s="12">
        <v>0.29895794703400003</v>
      </c>
      <c r="AL300" s="12">
        <v>0.39165784193499997</v>
      </c>
      <c r="AM300" s="12">
        <v>0.37855923888100002</v>
      </c>
      <c r="AN300" s="12">
        <v>0.34884884145799999</v>
      </c>
      <c r="AO300" s="12">
        <v>0.549621926052</v>
      </c>
      <c r="AP300" s="12">
        <v>0.286286990894</v>
      </c>
      <c r="AR300" s="12">
        <v>0.415184645342</v>
      </c>
      <c r="AS300" s="12">
        <v>0.37796792969699999</v>
      </c>
      <c r="AT300" s="12">
        <v>0.35981625224000002</v>
      </c>
      <c r="AU300" s="12">
        <v>0</v>
      </c>
      <c r="AW300" s="12">
        <v>0.37466822466799998</v>
      </c>
      <c r="AX300" s="12">
        <v>0.42300148495700002</v>
      </c>
      <c r="AY300" s="12">
        <v>0.412011165776</v>
      </c>
      <c r="AZ300" s="12">
        <v>0.41730905906799998</v>
      </c>
      <c r="BA300" s="12">
        <v>0.38295853959699999</v>
      </c>
      <c r="BB300" s="12">
        <v>0.390818935177</v>
      </c>
      <c r="BD300" s="12">
        <v>0.33267636805900003</v>
      </c>
      <c r="BE300" s="12">
        <v>0.548606451971</v>
      </c>
      <c r="BF300" s="12">
        <v>0.42547270575500001</v>
      </c>
      <c r="BH300" s="12">
        <v>0.33718909290799998</v>
      </c>
      <c r="BI300" s="12">
        <v>0.51659215006199999</v>
      </c>
      <c r="BJ300" s="12">
        <v>0.64016170650899995</v>
      </c>
    </row>
    <row r="301" spans="2:62" ht="32" customHeight="1" x14ac:dyDescent="0.35">
      <c r="B301" s="20" t="s">
        <v>144</v>
      </c>
      <c r="C301" s="12">
        <v>0.116715121137</v>
      </c>
      <c r="D301" s="12">
        <v>0.10603843690299999</v>
      </c>
      <c r="E301" s="12">
        <v>0.11939254068500001</v>
      </c>
      <c r="F301" s="12">
        <v>0.21265792750099999</v>
      </c>
      <c r="G301" s="12">
        <v>0</v>
      </c>
      <c r="I301" s="12">
        <v>0.18297944647200001</v>
      </c>
      <c r="J301" s="12">
        <v>7.5255791343499995E-2</v>
      </c>
      <c r="K301" s="12">
        <v>0.104285357408</v>
      </c>
      <c r="L301" s="12">
        <v>0.139990460471</v>
      </c>
      <c r="M301" s="12">
        <v>9.3553386072099995E-2</v>
      </c>
      <c r="N301" s="12">
        <v>7.7311149192600001E-2</v>
      </c>
      <c r="P301" s="12">
        <v>0.14415676396300001</v>
      </c>
      <c r="Q301" s="12">
        <v>9.5210605151499997E-2</v>
      </c>
      <c r="R301" s="12">
        <v>0.13540236819900001</v>
      </c>
      <c r="S301" s="12">
        <v>9.3953697750700005E-2</v>
      </c>
      <c r="T301" s="12">
        <v>0</v>
      </c>
      <c r="V301" s="12">
        <v>0.15282199490100001</v>
      </c>
      <c r="W301" s="12">
        <v>7.9264018456300003E-2</v>
      </c>
      <c r="X301" s="12">
        <v>0.13646653531299999</v>
      </c>
      <c r="Y301" s="12">
        <v>0.117133477367</v>
      </c>
      <c r="Z301" s="12">
        <v>0.20101136912500001</v>
      </c>
      <c r="AA301" s="12">
        <v>6.2808609477499999E-2</v>
      </c>
      <c r="AB301" s="12">
        <v>2.2104629148300001E-2</v>
      </c>
      <c r="AC301" s="12">
        <v>0.13781369450100001</v>
      </c>
      <c r="AE301" s="12">
        <v>9.7685408821099995E-2</v>
      </c>
      <c r="AF301" s="12">
        <v>0.20275646923000001</v>
      </c>
      <c r="AG301" s="12">
        <v>0.166972179878</v>
      </c>
      <c r="AH301" s="12">
        <v>0.11544462526300001</v>
      </c>
      <c r="AI301" s="12">
        <v>0.12559997225700001</v>
      </c>
      <c r="AJ301" s="12">
        <v>0.159376165337</v>
      </c>
      <c r="AK301" s="12">
        <v>7.4437568407100002E-2</v>
      </c>
      <c r="AL301" s="12">
        <v>6.6619232851700003E-2</v>
      </c>
      <c r="AM301" s="12">
        <v>6.4055044247600001E-2</v>
      </c>
      <c r="AN301" s="12">
        <v>6.4477881802700004E-2</v>
      </c>
      <c r="AO301" s="12">
        <v>8.8443524552799996E-2</v>
      </c>
      <c r="AP301" s="12">
        <v>0.14153787866699999</v>
      </c>
      <c r="AR301" s="12">
        <v>0.112598387051</v>
      </c>
      <c r="AS301" s="12">
        <v>0.15029258986800001</v>
      </c>
      <c r="AT301" s="12">
        <v>6.6921273218300006E-2</v>
      </c>
      <c r="AU301" s="12">
        <v>0</v>
      </c>
      <c r="AW301" s="12">
        <v>0.10782806746900001</v>
      </c>
      <c r="AX301" s="12">
        <v>9.4541665278899997E-2</v>
      </c>
      <c r="AY301" s="12">
        <v>8.4896435058799999E-2</v>
      </c>
      <c r="AZ301" s="12">
        <v>0.116545801996</v>
      </c>
      <c r="BA301" s="12">
        <v>0.111187389347</v>
      </c>
      <c r="BB301" s="12">
        <v>0.10193199014</v>
      </c>
      <c r="BD301" s="12">
        <v>0.108622662646</v>
      </c>
      <c r="BE301" s="12">
        <v>0.13764333074900001</v>
      </c>
      <c r="BF301" s="12">
        <v>7.7812286000600001E-2</v>
      </c>
      <c r="BH301" s="12">
        <v>0.116334530147</v>
      </c>
      <c r="BI301" s="12">
        <v>0.110797827268</v>
      </c>
      <c r="BJ301" s="12">
        <v>0.13681209600300001</v>
      </c>
    </row>
    <row r="302" spans="2:62" ht="32" customHeight="1" x14ac:dyDescent="0.35">
      <c r="B302" s="20" t="s">
        <v>145</v>
      </c>
      <c r="C302" s="12">
        <v>2.6449162674699999E-2</v>
      </c>
      <c r="D302" s="12">
        <v>2.5874351479899999E-2</v>
      </c>
      <c r="E302" s="12">
        <v>2.2933459373700001E-2</v>
      </c>
      <c r="F302" s="12">
        <v>0</v>
      </c>
      <c r="G302" s="12">
        <v>0.39404857826299999</v>
      </c>
      <c r="I302" s="12">
        <v>4.4858824419399999E-2</v>
      </c>
      <c r="J302" s="12">
        <v>2.77122492801E-2</v>
      </c>
      <c r="K302" s="12">
        <v>2.4256354096799999E-2</v>
      </c>
      <c r="L302" s="12">
        <v>2.99116879031E-2</v>
      </c>
      <c r="M302" s="12">
        <v>1.42721055476E-2</v>
      </c>
      <c r="N302" s="12">
        <v>0</v>
      </c>
      <c r="P302" s="12">
        <v>6.2305090769600002E-2</v>
      </c>
      <c r="Q302" s="12">
        <v>1.4746874544299999E-2</v>
      </c>
      <c r="R302" s="12">
        <v>2.1514238768800001E-2</v>
      </c>
      <c r="S302" s="12">
        <v>7.6526153880099998E-3</v>
      </c>
      <c r="T302" s="12">
        <v>0</v>
      </c>
      <c r="V302" s="12">
        <v>3.6843731145299999E-2</v>
      </c>
      <c r="W302" s="12">
        <v>5.9893748223199997E-2</v>
      </c>
      <c r="X302" s="12">
        <v>0</v>
      </c>
      <c r="Y302" s="12">
        <v>1.6215997502399999E-2</v>
      </c>
      <c r="Z302" s="12">
        <v>1.38780046738E-2</v>
      </c>
      <c r="AA302" s="12">
        <v>0</v>
      </c>
      <c r="AB302" s="12">
        <v>0</v>
      </c>
      <c r="AC302" s="12">
        <v>0.10278992962400001</v>
      </c>
      <c r="AE302" s="12">
        <v>3.4648425104799999E-2</v>
      </c>
      <c r="AF302" s="12">
        <v>1.37096497958E-2</v>
      </c>
      <c r="AG302" s="12">
        <v>3.4324618454100002E-2</v>
      </c>
      <c r="AH302" s="12">
        <v>9.2685753897799997E-2</v>
      </c>
      <c r="AI302" s="12">
        <v>0</v>
      </c>
      <c r="AJ302" s="12">
        <v>0</v>
      </c>
      <c r="AK302" s="12">
        <v>4.9124540251300003E-2</v>
      </c>
      <c r="AL302" s="12">
        <v>2.1649253682900001E-2</v>
      </c>
      <c r="AM302" s="12">
        <v>2.26760447095E-2</v>
      </c>
      <c r="AN302" s="12">
        <v>4.1535950125100002E-2</v>
      </c>
      <c r="AO302" s="12">
        <v>0</v>
      </c>
      <c r="AP302" s="12">
        <v>0</v>
      </c>
      <c r="AR302" s="12">
        <v>2.61581364005E-2</v>
      </c>
      <c r="AS302" s="12">
        <v>1.37516229781E-2</v>
      </c>
      <c r="AT302" s="12">
        <v>8.9764184030799998E-2</v>
      </c>
      <c r="AU302" s="12">
        <v>0</v>
      </c>
      <c r="AW302" s="12">
        <v>2.7737144157600001E-2</v>
      </c>
      <c r="AX302" s="12">
        <v>1.3999333865199999E-2</v>
      </c>
      <c r="AY302" s="12">
        <v>1.6622656433899999E-2</v>
      </c>
      <c r="AZ302" s="12">
        <v>2.1138067985400001E-2</v>
      </c>
      <c r="BA302" s="12">
        <v>1.35147663756E-2</v>
      </c>
      <c r="BB302" s="12">
        <v>2.45086839067E-2</v>
      </c>
      <c r="BD302" s="12">
        <v>1.9491015565300002E-2</v>
      </c>
      <c r="BE302" s="12">
        <v>2.6898962016900001E-2</v>
      </c>
      <c r="BF302" s="12">
        <v>0.13968038191500001</v>
      </c>
      <c r="BH302" s="12">
        <v>1.8372696151800001E-2</v>
      </c>
      <c r="BI302" s="12">
        <v>5.16216471644E-2</v>
      </c>
      <c r="BJ302" s="12">
        <v>2.0063195983899999E-2</v>
      </c>
    </row>
    <row r="303" spans="2:62" ht="32" customHeight="1" x14ac:dyDescent="0.35">
      <c r="B303" s="20" t="s">
        <v>42</v>
      </c>
      <c r="C303" s="12">
        <v>3.3995277033200003E-2</v>
      </c>
      <c r="D303" s="12">
        <v>3.9250265106E-2</v>
      </c>
      <c r="E303" s="12">
        <v>2.1451251085200001E-2</v>
      </c>
      <c r="F303" s="12">
        <v>9.4475994592100002E-2</v>
      </c>
      <c r="G303" s="12">
        <v>0</v>
      </c>
      <c r="I303" s="12">
        <v>4.5493941279900002E-2</v>
      </c>
      <c r="J303" s="12">
        <v>6.46407638777E-2</v>
      </c>
      <c r="K303" s="12">
        <v>2.01374958465E-2</v>
      </c>
      <c r="L303" s="12">
        <v>1.5580417333E-2</v>
      </c>
      <c r="M303" s="12">
        <v>5.2132343139499999E-2</v>
      </c>
      <c r="N303" s="12">
        <v>0</v>
      </c>
      <c r="P303" s="12">
        <v>7.1048749808899997E-2</v>
      </c>
      <c r="Q303" s="12">
        <v>3.6723619631899997E-2</v>
      </c>
      <c r="R303" s="12">
        <v>6.7280614537300002E-3</v>
      </c>
      <c r="S303" s="12">
        <v>2.20232934462E-2</v>
      </c>
      <c r="T303" s="12">
        <v>0</v>
      </c>
      <c r="V303" s="12">
        <v>8.2790825996000003E-2</v>
      </c>
      <c r="W303" s="12">
        <v>5.7002847948300003E-2</v>
      </c>
      <c r="X303" s="12">
        <v>8.6086961435700004E-3</v>
      </c>
      <c r="Y303" s="12">
        <v>4.6604272716100001E-2</v>
      </c>
      <c r="Z303" s="12">
        <v>0</v>
      </c>
      <c r="AA303" s="12">
        <v>0</v>
      </c>
      <c r="AB303" s="12">
        <v>1.8819862811599999E-2</v>
      </c>
      <c r="AC303" s="12">
        <v>3.6968930071899997E-2</v>
      </c>
      <c r="AE303" s="12">
        <v>5.4361807802300002E-2</v>
      </c>
      <c r="AF303" s="12">
        <v>3.3621140178100001E-2</v>
      </c>
      <c r="AG303" s="12">
        <v>0</v>
      </c>
      <c r="AH303" s="12">
        <v>2.8015242495800001E-2</v>
      </c>
      <c r="AI303" s="12">
        <v>0</v>
      </c>
      <c r="AJ303" s="12">
        <v>2.1950035261599998E-2</v>
      </c>
      <c r="AK303" s="12">
        <v>2.3073463622399999E-2</v>
      </c>
      <c r="AL303" s="12">
        <v>5.2938895638E-2</v>
      </c>
      <c r="AM303" s="12">
        <v>4.5344030025000003E-2</v>
      </c>
      <c r="AN303" s="12">
        <v>3.9503032190899998E-2</v>
      </c>
      <c r="AO303" s="12">
        <v>0</v>
      </c>
      <c r="AP303" s="12">
        <v>0.154625961797</v>
      </c>
      <c r="AR303" s="12">
        <v>3.3659138861100002E-2</v>
      </c>
      <c r="AS303" s="12">
        <v>2.2906997495500001E-2</v>
      </c>
      <c r="AT303" s="12">
        <v>4.2692999602299997E-2</v>
      </c>
      <c r="AU303" s="12">
        <v>0.49967990123599998</v>
      </c>
      <c r="AW303" s="12">
        <v>2.9391269080100001E-2</v>
      </c>
      <c r="AX303" s="12">
        <v>2.2397019089099999E-2</v>
      </c>
      <c r="AY303" s="12">
        <v>2.51437779402E-2</v>
      </c>
      <c r="AZ303" s="12">
        <v>2.98832470544E-2</v>
      </c>
      <c r="BA303" s="12">
        <v>3.04531800236E-2</v>
      </c>
      <c r="BB303" s="12">
        <v>2.9389118665400001E-2</v>
      </c>
      <c r="BD303" s="12">
        <v>2.4815111724699999E-2</v>
      </c>
      <c r="BE303" s="12">
        <v>5.0518289941699997E-2</v>
      </c>
      <c r="BF303" s="12">
        <v>5.02095655248E-2</v>
      </c>
      <c r="BH303" s="12">
        <v>2.3203771702400001E-2</v>
      </c>
      <c r="BI303" s="12">
        <v>5.3849892344500001E-2</v>
      </c>
      <c r="BJ303" s="12">
        <v>6.5032235297699997E-2</v>
      </c>
    </row>
    <row r="305" spans="2:62" x14ac:dyDescent="0.35">
      <c r="B305" s="25" t="s">
        <v>149</v>
      </c>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row>
    <row r="306" spans="2:62" x14ac:dyDescent="0.35">
      <c r="B306" s="17" t="s">
        <v>15</v>
      </c>
    </row>
    <row r="307" spans="2:62" x14ac:dyDescent="0.35">
      <c r="B307" s="18" t="s">
        <v>74</v>
      </c>
      <c r="C307" s="15">
        <v>500</v>
      </c>
      <c r="D307" s="15">
        <v>252</v>
      </c>
      <c r="E307" s="15">
        <v>220</v>
      </c>
      <c r="F307" s="15">
        <v>24</v>
      </c>
      <c r="G307" s="15">
        <v>4</v>
      </c>
      <c r="I307" s="15">
        <v>66</v>
      </c>
      <c r="J307" s="15">
        <v>69</v>
      </c>
      <c r="K307" s="15">
        <v>149</v>
      </c>
      <c r="L307" s="15">
        <v>116</v>
      </c>
      <c r="M307" s="15">
        <v>89</v>
      </c>
      <c r="N307" s="15">
        <v>11</v>
      </c>
      <c r="P307" s="15">
        <v>98</v>
      </c>
      <c r="Q307" s="15">
        <v>133</v>
      </c>
      <c r="R307" s="15">
        <v>134</v>
      </c>
      <c r="S307" s="15">
        <v>133</v>
      </c>
      <c r="T307" s="15">
        <v>2</v>
      </c>
      <c r="V307" s="15">
        <v>58</v>
      </c>
      <c r="W307" s="15">
        <v>97</v>
      </c>
      <c r="X307" s="15">
        <v>104</v>
      </c>
      <c r="Y307" s="15">
        <v>62</v>
      </c>
      <c r="Z307" s="15">
        <v>65</v>
      </c>
      <c r="AA307" s="15">
        <v>40</v>
      </c>
      <c r="AB307" s="15">
        <v>49</v>
      </c>
      <c r="AC307" s="15">
        <v>25</v>
      </c>
      <c r="AE307" s="15">
        <v>40</v>
      </c>
      <c r="AF307" s="15">
        <v>69</v>
      </c>
      <c r="AG307" s="15">
        <v>35</v>
      </c>
      <c r="AH307" s="15">
        <v>44</v>
      </c>
      <c r="AI307" s="15">
        <v>65</v>
      </c>
      <c r="AJ307" s="15">
        <v>40</v>
      </c>
      <c r="AK307" s="15">
        <v>44</v>
      </c>
      <c r="AL307" s="15">
        <v>56</v>
      </c>
      <c r="AM307" s="15">
        <v>44</v>
      </c>
      <c r="AN307" s="15">
        <v>30</v>
      </c>
      <c r="AO307" s="15">
        <v>10</v>
      </c>
      <c r="AP307" s="15">
        <v>23</v>
      </c>
      <c r="AR307" s="15">
        <v>392</v>
      </c>
      <c r="AS307" s="15">
        <v>88</v>
      </c>
      <c r="AT307" s="15">
        <v>18</v>
      </c>
      <c r="AU307" s="15">
        <v>2</v>
      </c>
      <c r="AW307" s="15">
        <v>406</v>
      </c>
      <c r="AX307" s="15">
        <v>389</v>
      </c>
      <c r="AY307" s="15">
        <v>348</v>
      </c>
      <c r="AZ307" s="15">
        <v>411</v>
      </c>
      <c r="BA307" s="15">
        <v>401</v>
      </c>
      <c r="BB307" s="15">
        <v>385</v>
      </c>
      <c r="BD307" s="15">
        <v>328</v>
      </c>
      <c r="BE307" s="15">
        <v>153</v>
      </c>
      <c r="BF307" s="15">
        <v>19</v>
      </c>
      <c r="BH307" s="15">
        <v>341</v>
      </c>
      <c r="BI307" s="15">
        <v>117</v>
      </c>
      <c r="BJ307" s="15">
        <v>42</v>
      </c>
    </row>
    <row r="308" spans="2:62" x14ac:dyDescent="0.35">
      <c r="B308" s="19" t="s">
        <v>75</v>
      </c>
      <c r="C308" s="10">
        <v>500</v>
      </c>
      <c r="D308" s="10">
        <v>248</v>
      </c>
      <c r="E308" s="10">
        <v>221</v>
      </c>
      <c r="F308" s="10">
        <v>27</v>
      </c>
      <c r="G308" s="10">
        <v>4</v>
      </c>
      <c r="I308" s="10">
        <v>68</v>
      </c>
      <c r="J308" s="10">
        <v>68</v>
      </c>
      <c r="K308" s="10">
        <v>145</v>
      </c>
      <c r="L308" s="10">
        <v>115</v>
      </c>
      <c r="M308" s="10">
        <v>92</v>
      </c>
      <c r="N308" s="10">
        <v>11</v>
      </c>
      <c r="P308" s="10">
        <v>125</v>
      </c>
      <c r="Q308" s="10">
        <v>125</v>
      </c>
      <c r="R308" s="10">
        <v>125</v>
      </c>
      <c r="S308" s="10">
        <v>125</v>
      </c>
      <c r="T308" s="10">
        <v>2</v>
      </c>
      <c r="V308" s="10">
        <v>68</v>
      </c>
      <c r="W308" s="10">
        <v>105</v>
      </c>
      <c r="X308" s="10">
        <v>101</v>
      </c>
      <c r="Y308" s="10">
        <v>59</v>
      </c>
      <c r="Z308" s="10">
        <v>60</v>
      </c>
      <c r="AA308" s="10">
        <v>37</v>
      </c>
      <c r="AB308" s="10">
        <v>44</v>
      </c>
      <c r="AC308" s="10">
        <v>26</v>
      </c>
      <c r="AE308" s="10">
        <v>38</v>
      </c>
      <c r="AF308" s="10">
        <v>67</v>
      </c>
      <c r="AG308" s="10">
        <v>34</v>
      </c>
      <c r="AH308" s="10">
        <v>42</v>
      </c>
      <c r="AI308" s="10">
        <v>63</v>
      </c>
      <c r="AJ308" s="10">
        <v>38</v>
      </c>
      <c r="AK308" s="10">
        <v>42</v>
      </c>
      <c r="AL308" s="10">
        <v>55</v>
      </c>
      <c r="AM308" s="10">
        <v>42</v>
      </c>
      <c r="AN308" s="10">
        <v>42</v>
      </c>
      <c r="AO308" s="10">
        <v>17</v>
      </c>
      <c r="AP308" s="10">
        <v>21</v>
      </c>
      <c r="AR308" s="10">
        <v>395</v>
      </c>
      <c r="AS308" s="10">
        <v>84</v>
      </c>
      <c r="AT308" s="10">
        <v>19</v>
      </c>
      <c r="AU308" s="10">
        <v>2</v>
      </c>
      <c r="AW308" s="10">
        <v>404</v>
      </c>
      <c r="AX308" s="10">
        <v>385</v>
      </c>
      <c r="AY308" s="10">
        <v>346</v>
      </c>
      <c r="AZ308" s="10">
        <v>412</v>
      </c>
      <c r="BA308" s="10">
        <v>399</v>
      </c>
      <c r="BB308" s="10">
        <v>382</v>
      </c>
      <c r="BD308" s="10">
        <v>321</v>
      </c>
      <c r="BE308" s="10">
        <v>160</v>
      </c>
      <c r="BF308" s="10">
        <v>19</v>
      </c>
      <c r="BH308" s="10">
        <v>339</v>
      </c>
      <c r="BI308" s="10">
        <v>119</v>
      </c>
      <c r="BJ308" s="10">
        <v>42</v>
      </c>
    </row>
    <row r="309" spans="2:62" ht="32" customHeight="1" x14ac:dyDescent="0.35">
      <c r="B309" s="20" t="s">
        <v>141</v>
      </c>
      <c r="C309" s="12">
        <v>0.17352475274500001</v>
      </c>
      <c r="D309" s="12">
        <v>0.159808421999</v>
      </c>
      <c r="E309" s="12">
        <v>0.20115872015399999</v>
      </c>
      <c r="F309" s="12">
        <v>3.6004386566699999E-2</v>
      </c>
      <c r="G309" s="12">
        <v>0.39404857826299999</v>
      </c>
      <c r="I309" s="12">
        <v>9.1763398384799993E-2</v>
      </c>
      <c r="J309" s="12">
        <v>0.19107130146699999</v>
      </c>
      <c r="K309" s="12">
        <v>0.206423194191</v>
      </c>
      <c r="L309" s="12">
        <v>0.18443629618400001</v>
      </c>
      <c r="M309" s="12">
        <v>0.17694604729499999</v>
      </c>
      <c r="N309" s="12">
        <v>0</v>
      </c>
      <c r="P309" s="12">
        <v>8.0892612749599996E-2</v>
      </c>
      <c r="Q309" s="12">
        <v>0.125749412645</v>
      </c>
      <c r="R309" s="12">
        <v>0.21537627752800001</v>
      </c>
      <c r="S309" s="12">
        <v>0.27485042658199998</v>
      </c>
      <c r="T309" s="12">
        <v>0</v>
      </c>
      <c r="V309" s="12">
        <v>4.68907081329E-2</v>
      </c>
      <c r="W309" s="12">
        <v>0.13793316002299999</v>
      </c>
      <c r="X309" s="12">
        <v>0.13945850817899999</v>
      </c>
      <c r="Y309" s="12">
        <v>0.185834641755</v>
      </c>
      <c r="Z309" s="12">
        <v>0.27107918573700002</v>
      </c>
      <c r="AA309" s="12">
        <v>0.31125133301399999</v>
      </c>
      <c r="AB309" s="12">
        <v>0.284524107064</v>
      </c>
      <c r="AC309" s="12">
        <v>0.14179831118799999</v>
      </c>
      <c r="AE309" s="12">
        <v>9.6318534358199995E-2</v>
      </c>
      <c r="AF309" s="12">
        <v>0.15597280793599999</v>
      </c>
      <c r="AG309" s="12">
        <v>7.4922070209899994E-2</v>
      </c>
      <c r="AH309" s="12">
        <v>0.12361784870799999</v>
      </c>
      <c r="AI309" s="12">
        <v>0.17174298834599999</v>
      </c>
      <c r="AJ309" s="12">
        <v>0.17130827471400001</v>
      </c>
      <c r="AK309" s="12">
        <v>0.21692598187600001</v>
      </c>
      <c r="AL309" s="12">
        <v>0.15311917379100001</v>
      </c>
      <c r="AM309" s="12">
        <v>0.30674177181599999</v>
      </c>
      <c r="AN309" s="12">
        <v>0.250582345539</v>
      </c>
      <c r="AO309" s="12">
        <v>9.4084771320799995E-2</v>
      </c>
      <c r="AP309" s="12">
        <v>0.244830030846</v>
      </c>
      <c r="AR309" s="12">
        <v>0.17412821683999999</v>
      </c>
      <c r="AS309" s="12">
        <v>0.17325003566399999</v>
      </c>
      <c r="AT309" s="12">
        <v>0.17959019818399999</v>
      </c>
      <c r="AU309" s="12">
        <v>0</v>
      </c>
      <c r="AW309" s="12">
        <v>0.194975738899</v>
      </c>
      <c r="AX309" s="12">
        <v>0.19970149085800001</v>
      </c>
      <c r="AY309" s="12">
        <v>0.21100377704500001</v>
      </c>
      <c r="AZ309" s="12">
        <v>0.170972562321</v>
      </c>
      <c r="BA309" s="12">
        <v>0.197836193839</v>
      </c>
      <c r="BB309" s="12">
        <v>0.18782362242799999</v>
      </c>
      <c r="BD309" s="12">
        <v>0.20492704629700001</v>
      </c>
      <c r="BE309" s="12">
        <v>0.10296939933</v>
      </c>
      <c r="BF309" s="12">
        <v>0.235403248535</v>
      </c>
      <c r="BH309" s="12">
        <v>0.21235724127899999</v>
      </c>
      <c r="BI309" s="12">
        <v>7.8708119668399995E-2</v>
      </c>
      <c r="BJ309" s="12">
        <v>0.12895129554400001</v>
      </c>
    </row>
    <row r="310" spans="2:62" ht="32" customHeight="1" x14ac:dyDescent="0.35">
      <c r="B310" s="20" t="s">
        <v>142</v>
      </c>
      <c r="C310" s="12">
        <v>0.29550610894099999</v>
      </c>
      <c r="D310" s="12">
        <v>0.27329808173699999</v>
      </c>
      <c r="E310" s="12">
        <v>0.33780344385400002</v>
      </c>
      <c r="F310" s="12">
        <v>0.134077899207</v>
      </c>
      <c r="G310" s="12">
        <v>0.40409632394400002</v>
      </c>
      <c r="I310" s="12">
        <v>0.21361800027200001</v>
      </c>
      <c r="J310" s="12">
        <v>0.28508672793500001</v>
      </c>
      <c r="K310" s="12">
        <v>0.29067990228000001</v>
      </c>
      <c r="L310" s="12">
        <v>0.33887076416200002</v>
      </c>
      <c r="M310" s="12">
        <v>0.31259005622300001</v>
      </c>
      <c r="N310" s="12">
        <v>0.33097189284900003</v>
      </c>
      <c r="P310" s="12">
        <v>0.26158763334899998</v>
      </c>
      <c r="Q310" s="12">
        <v>0.29658268044399999</v>
      </c>
      <c r="R310" s="12">
        <v>0.29826357513700003</v>
      </c>
      <c r="S310" s="12">
        <v>0.33030727297099999</v>
      </c>
      <c r="T310" s="12">
        <v>0</v>
      </c>
      <c r="V310" s="12">
        <v>0.28066843339899999</v>
      </c>
      <c r="W310" s="12">
        <v>0.222839697383</v>
      </c>
      <c r="X310" s="12">
        <v>0.346878431017</v>
      </c>
      <c r="Y310" s="12">
        <v>0.32728261456000002</v>
      </c>
      <c r="Z310" s="12">
        <v>0.36747861288099998</v>
      </c>
      <c r="AA310" s="12">
        <v>0.32595983011500002</v>
      </c>
      <c r="AB310" s="12">
        <v>0.35929725425800002</v>
      </c>
      <c r="AC310" s="12">
        <v>3.5743016261600001E-2</v>
      </c>
      <c r="AE310" s="12">
        <v>0.45093372777700003</v>
      </c>
      <c r="AF310" s="12">
        <v>0.25864720497900001</v>
      </c>
      <c r="AG310" s="12">
        <v>0.33320370167500002</v>
      </c>
      <c r="AH310" s="12">
        <v>0.13479895708600001</v>
      </c>
      <c r="AI310" s="12">
        <v>0.331795730048</v>
      </c>
      <c r="AJ310" s="12">
        <v>0.287831114419</v>
      </c>
      <c r="AK310" s="12">
        <v>0.43988981098800001</v>
      </c>
      <c r="AL310" s="12">
        <v>0.28007504017000001</v>
      </c>
      <c r="AM310" s="12">
        <v>0.20777972913100001</v>
      </c>
      <c r="AN310" s="12">
        <v>0.26685803883300002</v>
      </c>
      <c r="AO310" s="12">
        <v>0.38782373363900002</v>
      </c>
      <c r="AP310" s="12">
        <v>0.209977346594</v>
      </c>
      <c r="AR310" s="12">
        <v>0.28753141910500002</v>
      </c>
      <c r="AS310" s="12">
        <v>0.326556802782</v>
      </c>
      <c r="AT310" s="12">
        <v>0.35259728573900001</v>
      </c>
      <c r="AU310" s="12">
        <v>0</v>
      </c>
      <c r="AW310" s="12">
        <v>0.31157957384599999</v>
      </c>
      <c r="AX310" s="12">
        <v>0.30070025562699998</v>
      </c>
      <c r="AY310" s="12">
        <v>0.32115779015700002</v>
      </c>
      <c r="AZ310" s="12">
        <v>0.29110799107899998</v>
      </c>
      <c r="BA310" s="12">
        <v>0.30515305903700002</v>
      </c>
      <c r="BB310" s="12">
        <v>0.30518073813000002</v>
      </c>
      <c r="BD310" s="12">
        <v>0.35686422655099997</v>
      </c>
      <c r="BE310" s="12">
        <v>0.17930768780100001</v>
      </c>
      <c r="BF310" s="12">
        <v>0.23530896476800001</v>
      </c>
      <c r="BH310" s="12">
        <v>0.32275129663500002</v>
      </c>
      <c r="BI310" s="12">
        <v>0.26095804940799999</v>
      </c>
      <c r="BJ310" s="12">
        <v>0.172412956678</v>
      </c>
    </row>
    <row r="311" spans="2:62" ht="46" customHeight="1" x14ac:dyDescent="0.35">
      <c r="B311" s="20" t="s">
        <v>143</v>
      </c>
      <c r="C311" s="12">
        <v>0.30357047041899998</v>
      </c>
      <c r="D311" s="12">
        <v>0.33865717019500002</v>
      </c>
      <c r="E311" s="12">
        <v>0.25497344739200001</v>
      </c>
      <c r="F311" s="12">
        <v>0.43008794602299999</v>
      </c>
      <c r="G311" s="12">
        <v>0</v>
      </c>
      <c r="I311" s="12">
        <v>0.31719206579999998</v>
      </c>
      <c r="J311" s="12">
        <v>0.31746144511399998</v>
      </c>
      <c r="K311" s="12">
        <v>0.31454750490799999</v>
      </c>
      <c r="L311" s="12">
        <v>0.300242687605</v>
      </c>
      <c r="M311" s="12">
        <v>0.28669855032399999</v>
      </c>
      <c r="N311" s="12">
        <v>0.169417410194</v>
      </c>
      <c r="P311" s="12">
        <v>0.44657585254900001</v>
      </c>
      <c r="Q311" s="12">
        <v>0.30953194949000001</v>
      </c>
      <c r="R311" s="12">
        <v>0.24226898617199999</v>
      </c>
      <c r="S311" s="12">
        <v>0.213036834945</v>
      </c>
      <c r="T311" s="12">
        <v>0.48326881861999998</v>
      </c>
      <c r="V311" s="12">
        <v>0.47930138430500002</v>
      </c>
      <c r="W311" s="12">
        <v>0.38278265094300001</v>
      </c>
      <c r="X311" s="12">
        <v>0.21249836900300001</v>
      </c>
      <c r="Y311" s="12">
        <v>0.31259672626899998</v>
      </c>
      <c r="Z311" s="12">
        <v>0.213548955998</v>
      </c>
      <c r="AA311" s="12">
        <v>0.209102929971</v>
      </c>
      <c r="AB311" s="12">
        <v>0.182296278472</v>
      </c>
      <c r="AC311" s="12">
        <v>0.40896825894900002</v>
      </c>
      <c r="AE311" s="12">
        <v>0.19965529550200001</v>
      </c>
      <c r="AF311" s="12">
        <v>0.294665045317</v>
      </c>
      <c r="AG311" s="12">
        <v>0.36396104017999997</v>
      </c>
      <c r="AH311" s="12">
        <v>0.422678141289</v>
      </c>
      <c r="AI311" s="12">
        <v>0.25839726618699999</v>
      </c>
      <c r="AJ311" s="12">
        <v>0.42267772459899999</v>
      </c>
      <c r="AK311" s="12">
        <v>0.27572301183499998</v>
      </c>
      <c r="AL311" s="12">
        <v>0.33002809069700001</v>
      </c>
      <c r="AM311" s="12">
        <v>0.26065260639400001</v>
      </c>
      <c r="AN311" s="12">
        <v>0.23882039721199999</v>
      </c>
      <c r="AO311" s="12">
        <v>0.30967401492199997</v>
      </c>
      <c r="AP311" s="12">
        <v>0.30275959014699999</v>
      </c>
      <c r="AR311" s="12">
        <v>0.30750540924199998</v>
      </c>
      <c r="AS311" s="12">
        <v>0.29039138409900001</v>
      </c>
      <c r="AT311" s="12">
        <v>0.26112639262100001</v>
      </c>
      <c r="AU311" s="12">
        <v>0.50032009876399997</v>
      </c>
      <c r="AW311" s="12">
        <v>0.28027621452899998</v>
      </c>
      <c r="AX311" s="12">
        <v>0.28646648490799997</v>
      </c>
      <c r="AY311" s="12">
        <v>0.273480878963</v>
      </c>
      <c r="AZ311" s="12">
        <v>0.29782996192700001</v>
      </c>
      <c r="BA311" s="12">
        <v>0.27431874607599999</v>
      </c>
      <c r="BB311" s="12">
        <v>0.287338128029</v>
      </c>
      <c r="BD311" s="12">
        <v>0.211293400508</v>
      </c>
      <c r="BE311" s="12">
        <v>0.47942386277499999</v>
      </c>
      <c r="BF311" s="12">
        <v>0.38489301856399999</v>
      </c>
      <c r="BH311" s="12">
        <v>0.27145240708200002</v>
      </c>
      <c r="BI311" s="12">
        <v>0.35170733581800001</v>
      </c>
      <c r="BJ311" s="12">
        <v>0.42740176186700002</v>
      </c>
    </row>
    <row r="312" spans="2:62" ht="32" customHeight="1" x14ac:dyDescent="0.35">
      <c r="B312" s="20" t="s">
        <v>144</v>
      </c>
      <c r="C312" s="12">
        <v>0.16351666188700001</v>
      </c>
      <c r="D312" s="12">
        <v>0.17684676516799999</v>
      </c>
      <c r="E312" s="12">
        <v>0.13464986249200001</v>
      </c>
      <c r="F312" s="12">
        <v>0.305353773612</v>
      </c>
      <c r="G312" s="12">
        <v>0</v>
      </c>
      <c r="I312" s="12">
        <v>0.24427865517299999</v>
      </c>
      <c r="J312" s="12">
        <v>9.4530282239300004E-2</v>
      </c>
      <c r="K312" s="12">
        <v>0.14561898485999999</v>
      </c>
      <c r="L312" s="12">
        <v>0.13834760612700001</v>
      </c>
      <c r="M312" s="12">
        <v>0.172857537527</v>
      </c>
      <c r="N312" s="12">
        <v>0.49961069695600002</v>
      </c>
      <c r="P312" s="12">
        <v>0.15274554286799999</v>
      </c>
      <c r="Q312" s="12">
        <v>0.210236196638</v>
      </c>
      <c r="R312" s="12">
        <v>0.166759707285</v>
      </c>
      <c r="S312" s="12">
        <v>0.11868736081300001</v>
      </c>
      <c r="T312" s="12">
        <v>0.51673118137999996</v>
      </c>
      <c r="V312" s="12">
        <v>0.13055434269499999</v>
      </c>
      <c r="W312" s="12">
        <v>0.17818819968300001</v>
      </c>
      <c r="X312" s="12">
        <v>0.22351407052200001</v>
      </c>
      <c r="Y312" s="12">
        <v>0.14318709658600001</v>
      </c>
      <c r="Z312" s="12">
        <v>0.105989412036</v>
      </c>
      <c r="AA312" s="12">
        <v>0.1536859069</v>
      </c>
      <c r="AB312" s="12">
        <v>8.0721095664600007E-2</v>
      </c>
      <c r="AC312" s="12">
        <v>0.29082873643700002</v>
      </c>
      <c r="AE312" s="12">
        <v>0.155397955428</v>
      </c>
      <c r="AF312" s="12">
        <v>0.197372339077</v>
      </c>
      <c r="AG312" s="12">
        <v>0.20131671060199999</v>
      </c>
      <c r="AH312" s="12">
        <v>0.24907477839200001</v>
      </c>
      <c r="AI312" s="12">
        <v>0.191715602156</v>
      </c>
      <c r="AJ312" s="12">
        <v>7.1941475406500005E-2</v>
      </c>
      <c r="AK312" s="12">
        <v>4.5281825803599997E-2</v>
      </c>
      <c r="AL312" s="12">
        <v>0.171860214851</v>
      </c>
      <c r="AM312" s="12">
        <v>0.17436442734400001</v>
      </c>
      <c r="AN312" s="12">
        <v>0.152538783269</v>
      </c>
      <c r="AO312" s="12">
        <v>0.20841748011799999</v>
      </c>
      <c r="AP312" s="12">
        <v>9.7550376006900003E-2</v>
      </c>
      <c r="AR312" s="12">
        <v>0.16448879554699999</v>
      </c>
      <c r="AS312" s="12">
        <v>0.17363586974</v>
      </c>
      <c r="AT312" s="12">
        <v>0.116254924435</v>
      </c>
      <c r="AU312" s="12">
        <v>0</v>
      </c>
      <c r="AW312" s="12">
        <v>0.15126134432400001</v>
      </c>
      <c r="AX312" s="12">
        <v>0.15386305229899999</v>
      </c>
      <c r="AY312" s="12">
        <v>0.142302629993</v>
      </c>
      <c r="AZ312" s="12">
        <v>0.177673888699</v>
      </c>
      <c r="BA312" s="12">
        <v>0.159600163746</v>
      </c>
      <c r="BB312" s="12">
        <v>0.166498226365</v>
      </c>
      <c r="BD312" s="12">
        <v>0.155919004661</v>
      </c>
      <c r="BE312" s="12">
        <v>0.192841088514</v>
      </c>
      <c r="BF312" s="12">
        <v>4.6099412041600001E-2</v>
      </c>
      <c r="BH312" s="12">
        <v>0.15059002527400001</v>
      </c>
      <c r="BI312" s="12">
        <v>0.21697058366800001</v>
      </c>
      <c r="BJ312" s="12">
        <v>0.115493312529</v>
      </c>
    </row>
    <row r="313" spans="2:62" ht="32" customHeight="1" x14ac:dyDescent="0.35">
      <c r="B313" s="20" t="s">
        <v>145</v>
      </c>
      <c r="C313" s="12">
        <v>3.71820983326E-2</v>
      </c>
      <c r="D313" s="12">
        <v>3.1648615738500002E-2</v>
      </c>
      <c r="E313" s="12">
        <v>4.8639946075299999E-2</v>
      </c>
      <c r="F313" s="12">
        <v>0</v>
      </c>
      <c r="G313" s="12">
        <v>0</v>
      </c>
      <c r="I313" s="12">
        <v>5.5392722063799998E-2</v>
      </c>
      <c r="J313" s="12">
        <v>9.2691498101600003E-2</v>
      </c>
      <c r="K313" s="12">
        <v>2.8645096673300001E-2</v>
      </c>
      <c r="L313" s="12">
        <v>2.26145441571E-2</v>
      </c>
      <c r="M313" s="12">
        <v>1.9084876265200001E-2</v>
      </c>
      <c r="N313" s="12">
        <v>0</v>
      </c>
      <c r="P313" s="12">
        <v>1.8971724359700001E-2</v>
      </c>
      <c r="Q313" s="12">
        <v>2.1453883282999998E-2</v>
      </c>
      <c r="R313" s="12">
        <v>6.0148841805100002E-2</v>
      </c>
      <c r="S313" s="12">
        <v>4.8747426630900002E-2</v>
      </c>
      <c r="T313" s="12">
        <v>0</v>
      </c>
      <c r="V313" s="12">
        <v>1.3741809555700001E-2</v>
      </c>
      <c r="W313" s="12">
        <v>4.5896484298699997E-2</v>
      </c>
      <c r="X313" s="12">
        <v>5.0738418533900001E-2</v>
      </c>
      <c r="Y313" s="12">
        <v>3.10989208307E-2</v>
      </c>
      <c r="Z313" s="12">
        <v>2.7962030909199999E-2</v>
      </c>
      <c r="AA313" s="12">
        <v>0</v>
      </c>
      <c r="AB313" s="12">
        <v>7.4341401730199999E-2</v>
      </c>
      <c r="AC313" s="12">
        <v>3.5523758145700003E-2</v>
      </c>
      <c r="AE313" s="12">
        <v>9.7694486934399999E-2</v>
      </c>
      <c r="AF313" s="12">
        <v>2.7977033402200001E-2</v>
      </c>
      <c r="AG313" s="12">
        <v>0</v>
      </c>
      <c r="AH313" s="12">
        <v>4.1815032028799999E-2</v>
      </c>
      <c r="AI313" s="12">
        <v>4.6348413263099998E-2</v>
      </c>
      <c r="AJ313" s="12">
        <v>2.4291375600000002E-2</v>
      </c>
      <c r="AK313" s="12">
        <v>2.2179369497100001E-2</v>
      </c>
      <c r="AL313" s="12">
        <v>3.3627838536600001E-2</v>
      </c>
      <c r="AM313" s="12">
        <v>5.0461465315099999E-2</v>
      </c>
      <c r="AN313" s="12">
        <v>6.0221763744500001E-2</v>
      </c>
      <c r="AO313" s="12">
        <v>0</v>
      </c>
      <c r="AP313" s="12">
        <v>0</v>
      </c>
      <c r="AR313" s="12">
        <v>4.2301105587600002E-2</v>
      </c>
      <c r="AS313" s="12">
        <v>1.15025694648E-2</v>
      </c>
      <c r="AT313" s="12">
        <v>4.7738199419299999E-2</v>
      </c>
      <c r="AU313" s="12">
        <v>0</v>
      </c>
      <c r="AW313" s="12">
        <v>3.6460189479000003E-2</v>
      </c>
      <c r="AX313" s="12">
        <v>3.6031039961400002E-2</v>
      </c>
      <c r="AY313" s="12">
        <v>3.193197867E-2</v>
      </c>
      <c r="AZ313" s="12">
        <v>3.2131656066399998E-2</v>
      </c>
      <c r="BA313" s="12">
        <v>3.5505677995999997E-2</v>
      </c>
      <c r="BB313" s="12">
        <v>3.32929075693E-2</v>
      </c>
      <c r="BD313" s="12">
        <v>5.2152309474700002E-2</v>
      </c>
      <c r="BE313" s="12">
        <v>5.7709311501099999E-3</v>
      </c>
      <c r="BF313" s="12">
        <v>4.80857905662E-2</v>
      </c>
      <c r="BH313" s="12">
        <v>2.3407505133500001E-2</v>
      </c>
      <c r="BI313" s="12">
        <v>6.7239847602700006E-2</v>
      </c>
      <c r="BJ313" s="12">
        <v>6.3260092741199994E-2</v>
      </c>
    </row>
    <row r="314" spans="2:62" ht="32" customHeight="1" x14ac:dyDescent="0.35">
      <c r="B314" s="20" t="s">
        <v>42</v>
      </c>
      <c r="C314" s="12">
        <v>2.6699907674699999E-2</v>
      </c>
      <c r="D314" s="12">
        <v>1.97409451615E-2</v>
      </c>
      <c r="E314" s="12">
        <v>2.2774580032499998E-2</v>
      </c>
      <c r="F314" s="12">
        <v>9.4475994592100002E-2</v>
      </c>
      <c r="G314" s="12">
        <v>0.20185509779300001</v>
      </c>
      <c r="I314" s="12">
        <v>7.7755158306200001E-2</v>
      </c>
      <c r="J314" s="12">
        <v>1.9158745142899999E-2</v>
      </c>
      <c r="K314" s="12">
        <v>1.40853170877E-2</v>
      </c>
      <c r="L314" s="12">
        <v>1.54881017665E-2</v>
      </c>
      <c r="M314" s="12">
        <v>3.1822932366399999E-2</v>
      </c>
      <c r="N314" s="12">
        <v>0</v>
      </c>
      <c r="P314" s="12">
        <v>3.9226634124200001E-2</v>
      </c>
      <c r="Q314" s="12">
        <v>3.6445877500299997E-2</v>
      </c>
      <c r="R314" s="12">
        <v>1.7182612072599999E-2</v>
      </c>
      <c r="S314" s="12">
        <v>1.43706780582E-2</v>
      </c>
      <c r="T314" s="12">
        <v>0</v>
      </c>
      <c r="V314" s="12">
        <v>4.8843321912500001E-2</v>
      </c>
      <c r="W314" s="12">
        <v>3.2359807669199998E-2</v>
      </c>
      <c r="X314" s="12">
        <v>2.6912202745099999E-2</v>
      </c>
      <c r="Y314" s="12">
        <v>0</v>
      </c>
      <c r="Z314" s="12">
        <v>1.39418024382E-2</v>
      </c>
      <c r="AA314" s="12">
        <v>0</v>
      </c>
      <c r="AB314" s="12">
        <v>1.8819862811599999E-2</v>
      </c>
      <c r="AC314" s="12">
        <v>8.7137919018799997E-2</v>
      </c>
      <c r="AE314" s="12">
        <v>0</v>
      </c>
      <c r="AF314" s="12">
        <v>6.5365569289299999E-2</v>
      </c>
      <c r="AG314" s="12">
        <v>2.6596477333199999E-2</v>
      </c>
      <c r="AH314" s="12">
        <v>2.8015242495800001E-2</v>
      </c>
      <c r="AI314" s="12">
        <v>0</v>
      </c>
      <c r="AJ314" s="12">
        <v>2.1950035261599998E-2</v>
      </c>
      <c r="AK314" s="12">
        <v>0</v>
      </c>
      <c r="AL314" s="12">
        <v>3.1289641955099999E-2</v>
      </c>
      <c r="AM314" s="12">
        <v>0</v>
      </c>
      <c r="AN314" s="12">
        <v>3.0978671402500001E-2</v>
      </c>
      <c r="AO314" s="12">
        <v>0</v>
      </c>
      <c r="AP314" s="12">
        <v>0.14488265640600001</v>
      </c>
      <c r="AR314" s="12">
        <v>2.4045053678699999E-2</v>
      </c>
      <c r="AS314" s="12">
        <v>2.46633382497E-2</v>
      </c>
      <c r="AT314" s="12">
        <v>4.2692999602299997E-2</v>
      </c>
      <c r="AU314" s="12">
        <v>0.49967990123599998</v>
      </c>
      <c r="AW314" s="12">
        <v>2.5446938922199999E-2</v>
      </c>
      <c r="AX314" s="12">
        <v>2.3237676346600001E-2</v>
      </c>
      <c r="AY314" s="12">
        <v>2.0122945171800001E-2</v>
      </c>
      <c r="AZ314" s="12">
        <v>3.02839399085E-2</v>
      </c>
      <c r="BA314" s="12">
        <v>2.7586159305699999E-2</v>
      </c>
      <c r="BB314" s="12">
        <v>1.9866377478700001E-2</v>
      </c>
      <c r="BD314" s="12">
        <v>1.8844012508399999E-2</v>
      </c>
      <c r="BE314" s="12">
        <v>3.9687030430300002E-2</v>
      </c>
      <c r="BF314" s="12">
        <v>5.02095655248E-2</v>
      </c>
      <c r="BH314" s="12">
        <v>1.9441524595700001E-2</v>
      </c>
      <c r="BI314" s="12">
        <v>2.4416063835100001E-2</v>
      </c>
      <c r="BJ314" s="12">
        <v>9.2480580640500007E-2</v>
      </c>
    </row>
    <row r="316" spans="2:62" x14ac:dyDescent="0.35">
      <c r="B316" s="25" t="s">
        <v>150</v>
      </c>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row>
    <row r="317" spans="2:62" x14ac:dyDescent="0.35">
      <c r="B317" s="17" t="s">
        <v>15</v>
      </c>
    </row>
    <row r="318" spans="2:62" x14ac:dyDescent="0.35">
      <c r="B318" s="18" t="s">
        <v>74</v>
      </c>
      <c r="C318" s="15">
        <v>500</v>
      </c>
      <c r="D318" s="15">
        <v>252</v>
      </c>
      <c r="E318" s="15">
        <v>220</v>
      </c>
      <c r="F318" s="15">
        <v>24</v>
      </c>
      <c r="G318" s="15">
        <v>4</v>
      </c>
      <c r="I318" s="15">
        <v>66</v>
      </c>
      <c r="J318" s="15">
        <v>69</v>
      </c>
      <c r="K318" s="15">
        <v>149</v>
      </c>
      <c r="L318" s="15">
        <v>116</v>
      </c>
      <c r="M318" s="15">
        <v>89</v>
      </c>
      <c r="N318" s="15">
        <v>11</v>
      </c>
      <c r="P318" s="15">
        <v>98</v>
      </c>
      <c r="Q318" s="15">
        <v>133</v>
      </c>
      <c r="R318" s="15">
        <v>134</v>
      </c>
      <c r="S318" s="15">
        <v>133</v>
      </c>
      <c r="T318" s="15">
        <v>2</v>
      </c>
      <c r="V318" s="15">
        <v>58</v>
      </c>
      <c r="W318" s="15">
        <v>97</v>
      </c>
      <c r="X318" s="15">
        <v>104</v>
      </c>
      <c r="Y318" s="15">
        <v>62</v>
      </c>
      <c r="Z318" s="15">
        <v>65</v>
      </c>
      <c r="AA318" s="15">
        <v>40</v>
      </c>
      <c r="AB318" s="15">
        <v>49</v>
      </c>
      <c r="AC318" s="15">
        <v>25</v>
      </c>
      <c r="AE318" s="15">
        <v>40</v>
      </c>
      <c r="AF318" s="15">
        <v>69</v>
      </c>
      <c r="AG318" s="15">
        <v>35</v>
      </c>
      <c r="AH318" s="15">
        <v>44</v>
      </c>
      <c r="AI318" s="15">
        <v>65</v>
      </c>
      <c r="AJ318" s="15">
        <v>40</v>
      </c>
      <c r="AK318" s="15">
        <v>44</v>
      </c>
      <c r="AL318" s="15">
        <v>56</v>
      </c>
      <c r="AM318" s="15">
        <v>44</v>
      </c>
      <c r="AN318" s="15">
        <v>30</v>
      </c>
      <c r="AO318" s="15">
        <v>10</v>
      </c>
      <c r="AP318" s="15">
        <v>23</v>
      </c>
      <c r="AR318" s="15">
        <v>392</v>
      </c>
      <c r="AS318" s="15">
        <v>88</v>
      </c>
      <c r="AT318" s="15">
        <v>18</v>
      </c>
      <c r="AU318" s="15">
        <v>2</v>
      </c>
      <c r="AW318" s="15">
        <v>406</v>
      </c>
      <c r="AX318" s="15">
        <v>389</v>
      </c>
      <c r="AY318" s="15">
        <v>348</v>
      </c>
      <c r="AZ318" s="15">
        <v>411</v>
      </c>
      <c r="BA318" s="15">
        <v>401</v>
      </c>
      <c r="BB318" s="15">
        <v>385</v>
      </c>
      <c r="BD318" s="15">
        <v>328</v>
      </c>
      <c r="BE318" s="15">
        <v>153</v>
      </c>
      <c r="BF318" s="15">
        <v>19</v>
      </c>
      <c r="BH318" s="15">
        <v>341</v>
      </c>
      <c r="BI318" s="15">
        <v>117</v>
      </c>
      <c r="BJ318" s="15">
        <v>42</v>
      </c>
    </row>
    <row r="319" spans="2:62" x14ac:dyDescent="0.35">
      <c r="B319" s="19" t="s">
        <v>75</v>
      </c>
      <c r="C319" s="10">
        <v>500</v>
      </c>
      <c r="D319" s="10">
        <v>248</v>
      </c>
      <c r="E319" s="10">
        <v>221</v>
      </c>
      <c r="F319" s="10">
        <v>27</v>
      </c>
      <c r="G319" s="10">
        <v>4</v>
      </c>
      <c r="I319" s="10">
        <v>68</v>
      </c>
      <c r="J319" s="10">
        <v>68</v>
      </c>
      <c r="K319" s="10">
        <v>145</v>
      </c>
      <c r="L319" s="10">
        <v>115</v>
      </c>
      <c r="M319" s="10">
        <v>92</v>
      </c>
      <c r="N319" s="10">
        <v>11</v>
      </c>
      <c r="P319" s="10">
        <v>125</v>
      </c>
      <c r="Q319" s="10">
        <v>125</v>
      </c>
      <c r="R319" s="10">
        <v>125</v>
      </c>
      <c r="S319" s="10">
        <v>125</v>
      </c>
      <c r="T319" s="10">
        <v>2</v>
      </c>
      <c r="V319" s="10">
        <v>68</v>
      </c>
      <c r="W319" s="10">
        <v>105</v>
      </c>
      <c r="X319" s="10">
        <v>101</v>
      </c>
      <c r="Y319" s="10">
        <v>59</v>
      </c>
      <c r="Z319" s="10">
        <v>60</v>
      </c>
      <c r="AA319" s="10">
        <v>37</v>
      </c>
      <c r="AB319" s="10">
        <v>44</v>
      </c>
      <c r="AC319" s="10">
        <v>26</v>
      </c>
      <c r="AE319" s="10">
        <v>38</v>
      </c>
      <c r="AF319" s="10">
        <v>67</v>
      </c>
      <c r="AG319" s="10">
        <v>34</v>
      </c>
      <c r="AH319" s="10">
        <v>42</v>
      </c>
      <c r="AI319" s="10">
        <v>63</v>
      </c>
      <c r="AJ319" s="10">
        <v>38</v>
      </c>
      <c r="AK319" s="10">
        <v>42</v>
      </c>
      <c r="AL319" s="10">
        <v>55</v>
      </c>
      <c r="AM319" s="10">
        <v>42</v>
      </c>
      <c r="AN319" s="10">
        <v>42</v>
      </c>
      <c r="AO319" s="10">
        <v>17</v>
      </c>
      <c r="AP319" s="10">
        <v>21</v>
      </c>
      <c r="AR319" s="10">
        <v>395</v>
      </c>
      <c r="AS319" s="10">
        <v>84</v>
      </c>
      <c r="AT319" s="10">
        <v>19</v>
      </c>
      <c r="AU319" s="10">
        <v>2</v>
      </c>
      <c r="AW319" s="10">
        <v>404</v>
      </c>
      <c r="AX319" s="10">
        <v>385</v>
      </c>
      <c r="AY319" s="10">
        <v>346</v>
      </c>
      <c r="AZ319" s="10">
        <v>412</v>
      </c>
      <c r="BA319" s="10">
        <v>399</v>
      </c>
      <c r="BB319" s="10">
        <v>382</v>
      </c>
      <c r="BD319" s="10">
        <v>321</v>
      </c>
      <c r="BE319" s="10">
        <v>160</v>
      </c>
      <c r="BF319" s="10">
        <v>19</v>
      </c>
      <c r="BH319" s="10">
        <v>339</v>
      </c>
      <c r="BI319" s="10">
        <v>119</v>
      </c>
      <c r="BJ319" s="10">
        <v>42</v>
      </c>
    </row>
    <row r="320" spans="2:62" ht="32" customHeight="1" x14ac:dyDescent="0.35">
      <c r="B320" s="20" t="s">
        <v>141</v>
      </c>
      <c r="C320" s="12">
        <v>0.14565881913100001</v>
      </c>
      <c r="D320" s="12">
        <v>0.11383401627</v>
      </c>
      <c r="E320" s="12">
        <v>0.197779545419</v>
      </c>
      <c r="F320" s="12">
        <v>3.4168232730100001E-2</v>
      </c>
      <c r="G320" s="12">
        <v>0</v>
      </c>
      <c r="I320" s="12">
        <v>9.1334894455600002E-2</v>
      </c>
      <c r="J320" s="12">
        <v>0.114322623112</v>
      </c>
      <c r="K320" s="12">
        <v>0.17019758798000001</v>
      </c>
      <c r="L320" s="12">
        <v>0.14143428792500001</v>
      </c>
      <c r="M320" s="12">
        <v>0.18090081052599999</v>
      </c>
      <c r="N320" s="12">
        <v>0.102944376272</v>
      </c>
      <c r="P320" s="12">
        <v>9.3145953806899995E-2</v>
      </c>
      <c r="Q320" s="12">
        <v>0.118508987513</v>
      </c>
      <c r="R320" s="12">
        <v>0.188066623647</v>
      </c>
      <c r="S320" s="12">
        <v>0.185238647471</v>
      </c>
      <c r="T320" s="12">
        <v>0</v>
      </c>
      <c r="V320" s="12">
        <v>0.10230152541</v>
      </c>
      <c r="W320" s="12">
        <v>0.12831492376199999</v>
      </c>
      <c r="X320" s="12">
        <v>0.15863970439299999</v>
      </c>
      <c r="Y320" s="12">
        <v>0.14654547419300001</v>
      </c>
      <c r="Z320" s="12">
        <v>0.144364247335</v>
      </c>
      <c r="AA320" s="12">
        <v>0.15393814008000001</v>
      </c>
      <c r="AB320" s="12">
        <v>0.28120392654300003</v>
      </c>
      <c r="AC320" s="12">
        <v>3.7013733638799999E-2</v>
      </c>
      <c r="AE320" s="12">
        <v>0.137603682826</v>
      </c>
      <c r="AF320" s="12">
        <v>0.202530444349</v>
      </c>
      <c r="AG320" s="12">
        <v>8.7631176172699998E-2</v>
      </c>
      <c r="AH320" s="12">
        <v>0.147367101142</v>
      </c>
      <c r="AI320" s="12">
        <v>0.151912862122</v>
      </c>
      <c r="AJ320" s="12">
        <v>0.120375546684</v>
      </c>
      <c r="AK320" s="12">
        <v>0.13963761661999999</v>
      </c>
      <c r="AL320" s="12">
        <v>0.117854796542</v>
      </c>
      <c r="AM320" s="12">
        <v>0.109407133667</v>
      </c>
      <c r="AN320" s="12">
        <v>0.19089831851799999</v>
      </c>
      <c r="AO320" s="12">
        <v>0.19196228446399999</v>
      </c>
      <c r="AP320" s="12">
        <v>0.12365875367900001</v>
      </c>
      <c r="AR320" s="12">
        <v>0.15224568614699999</v>
      </c>
      <c r="AS320" s="12">
        <v>0.107491849249</v>
      </c>
      <c r="AT320" s="12">
        <v>0.191010882327</v>
      </c>
      <c r="AU320" s="12">
        <v>0</v>
      </c>
      <c r="AW320" s="12">
        <v>0.16436954747499999</v>
      </c>
      <c r="AX320" s="12">
        <v>0.161145103545</v>
      </c>
      <c r="AY320" s="12">
        <v>0.17083397543500001</v>
      </c>
      <c r="AZ320" s="12">
        <v>0.13751842675299999</v>
      </c>
      <c r="BA320" s="12">
        <v>0.16065701780800001</v>
      </c>
      <c r="BB320" s="12">
        <v>0.15812857850199999</v>
      </c>
      <c r="BD320" s="12">
        <v>0.205999326373</v>
      </c>
      <c r="BE320" s="12">
        <v>4.1729242691999999E-2</v>
      </c>
      <c r="BF320" s="12">
        <v>0</v>
      </c>
      <c r="BH320" s="12">
        <v>0.183876910995</v>
      </c>
      <c r="BI320" s="12">
        <v>8.0581636080000005E-2</v>
      </c>
      <c r="BJ320" s="12">
        <v>2.0700760598500002E-2</v>
      </c>
    </row>
    <row r="321" spans="2:62" ht="32" customHeight="1" x14ac:dyDescent="0.35">
      <c r="B321" s="20" t="s">
        <v>142</v>
      </c>
      <c r="C321" s="12">
        <v>0.27100344670600002</v>
      </c>
      <c r="D321" s="12">
        <v>0.23332421303299999</v>
      </c>
      <c r="E321" s="12">
        <v>0.33724978130599997</v>
      </c>
      <c r="F321" s="12">
        <v>8.4835947163799996E-2</v>
      </c>
      <c r="G321" s="12">
        <v>0.199846829783</v>
      </c>
      <c r="I321" s="12">
        <v>0.17450864394999999</v>
      </c>
      <c r="J321" s="12">
        <v>0.30528653238499998</v>
      </c>
      <c r="K321" s="12">
        <v>0.29539812207100002</v>
      </c>
      <c r="L321" s="12">
        <v>0.32215862389900002</v>
      </c>
      <c r="M321" s="12">
        <v>0.21916654266800001</v>
      </c>
      <c r="N321" s="12">
        <v>0.23114408080500001</v>
      </c>
      <c r="P321" s="12">
        <v>0.17746735112600001</v>
      </c>
      <c r="Q321" s="12">
        <v>0.353981032769</v>
      </c>
      <c r="R321" s="12">
        <v>0.31273093474500002</v>
      </c>
      <c r="S321" s="12">
        <v>0.24416009470300001</v>
      </c>
      <c r="T321" s="12">
        <v>0</v>
      </c>
      <c r="V321" s="12">
        <v>0.21229978545299999</v>
      </c>
      <c r="W321" s="12">
        <v>0.23134222954</v>
      </c>
      <c r="X321" s="12">
        <v>0.27648805242800001</v>
      </c>
      <c r="Y321" s="12">
        <v>0.35193648368199998</v>
      </c>
      <c r="Z321" s="12">
        <v>0.34485113534400003</v>
      </c>
      <c r="AA321" s="12">
        <v>0.352555686433</v>
      </c>
      <c r="AB321" s="12">
        <v>0.23909913914799999</v>
      </c>
      <c r="AC321" s="12">
        <v>0.14512262739599999</v>
      </c>
      <c r="AE321" s="12">
        <v>0.36666243055800002</v>
      </c>
      <c r="AF321" s="12">
        <v>0.23220682735100001</v>
      </c>
      <c r="AG321" s="12">
        <v>0.22495265863899999</v>
      </c>
      <c r="AH321" s="12">
        <v>0.244575909615</v>
      </c>
      <c r="AI321" s="12">
        <v>0.222810520037</v>
      </c>
      <c r="AJ321" s="12">
        <v>0.26877606038500002</v>
      </c>
      <c r="AK321" s="12">
        <v>0.446768360621</v>
      </c>
      <c r="AL321" s="12">
        <v>0.29259406517100001</v>
      </c>
      <c r="AM321" s="12">
        <v>0.25549952370200002</v>
      </c>
      <c r="AN321" s="12">
        <v>0.30446968216999998</v>
      </c>
      <c r="AO321" s="12">
        <v>8.4986132465900005E-2</v>
      </c>
      <c r="AP321" s="12">
        <v>0.20331465988700001</v>
      </c>
      <c r="AR321" s="12">
        <v>0.23903198391399999</v>
      </c>
      <c r="AS321" s="12">
        <v>0.43216372748999998</v>
      </c>
      <c r="AT321" s="12">
        <v>0.25141241756499999</v>
      </c>
      <c r="AU321" s="12">
        <v>0</v>
      </c>
      <c r="AW321" s="12">
        <v>0.292856376265</v>
      </c>
      <c r="AX321" s="12">
        <v>0.27828811837700002</v>
      </c>
      <c r="AY321" s="12">
        <v>0.284752258127</v>
      </c>
      <c r="AZ321" s="12">
        <v>0.27189188061199998</v>
      </c>
      <c r="BA321" s="12">
        <v>0.28219532554100002</v>
      </c>
      <c r="BB321" s="12">
        <v>0.28772164518600002</v>
      </c>
      <c r="BD321" s="12">
        <v>0.30565359067600001</v>
      </c>
      <c r="BE321" s="12">
        <v>0.216374548039</v>
      </c>
      <c r="BF321" s="12">
        <v>0.145123636459</v>
      </c>
      <c r="BH321" s="12">
        <v>0.31173347142899999</v>
      </c>
      <c r="BI321" s="12">
        <v>0.20219265608199999</v>
      </c>
      <c r="BJ321" s="12">
        <v>0.13627118859599999</v>
      </c>
    </row>
    <row r="322" spans="2:62" ht="46" customHeight="1" x14ac:dyDescent="0.35">
      <c r="B322" s="20" t="s">
        <v>143</v>
      </c>
      <c r="C322" s="12">
        <v>0.35986973378800002</v>
      </c>
      <c r="D322" s="12">
        <v>0.42905479635600002</v>
      </c>
      <c r="E322" s="12">
        <v>0.28037856166000003</v>
      </c>
      <c r="F322" s="12">
        <v>0.36804251935900001</v>
      </c>
      <c r="G322" s="12">
        <v>0.406104591954</v>
      </c>
      <c r="I322" s="12">
        <v>0.415994249077</v>
      </c>
      <c r="J322" s="12">
        <v>0.35818574697099997</v>
      </c>
      <c r="K322" s="12">
        <v>0.33553398344699997</v>
      </c>
      <c r="L322" s="12">
        <v>0.321194432157</v>
      </c>
      <c r="M322" s="12">
        <v>0.39124064614199999</v>
      </c>
      <c r="N322" s="12">
        <v>0.48400675195300003</v>
      </c>
      <c r="P322" s="12">
        <v>0.43177690938699997</v>
      </c>
      <c r="Q322" s="12">
        <v>0.332706399599</v>
      </c>
      <c r="R322" s="12">
        <v>0.27926363325100001</v>
      </c>
      <c r="S322" s="12">
        <v>0.38551454197099999</v>
      </c>
      <c r="T322" s="12">
        <v>1</v>
      </c>
      <c r="V322" s="12">
        <v>0.403482561071</v>
      </c>
      <c r="W322" s="12">
        <v>0.41167867314000001</v>
      </c>
      <c r="X322" s="12">
        <v>0.32162955740799998</v>
      </c>
      <c r="Y322" s="12">
        <v>0.24777857908000001</v>
      </c>
      <c r="Z322" s="12">
        <v>0.36368578172799998</v>
      </c>
      <c r="AA322" s="12">
        <v>0.32677134052500001</v>
      </c>
      <c r="AB322" s="12">
        <v>0.375400102736</v>
      </c>
      <c r="AC322" s="12">
        <v>0.45401445633600002</v>
      </c>
      <c r="AE322" s="12">
        <v>0.246981598247</v>
      </c>
      <c r="AF322" s="12">
        <v>0.27640519490600002</v>
      </c>
      <c r="AG322" s="12">
        <v>0.46180478472800002</v>
      </c>
      <c r="AH322" s="12">
        <v>0.25600178147800001</v>
      </c>
      <c r="AI322" s="12">
        <v>0.46376093028100002</v>
      </c>
      <c r="AJ322" s="12">
        <v>0.38782258359999999</v>
      </c>
      <c r="AK322" s="12">
        <v>0.298366343531</v>
      </c>
      <c r="AL322" s="12">
        <v>0.39773774984100002</v>
      </c>
      <c r="AM322" s="12">
        <v>0.42238609054800003</v>
      </c>
      <c r="AN322" s="12">
        <v>0.32813646379099998</v>
      </c>
      <c r="AO322" s="12">
        <v>0.63806545060499997</v>
      </c>
      <c r="AP322" s="12">
        <v>0.25323319774699998</v>
      </c>
      <c r="AR322" s="12">
        <v>0.372888587105</v>
      </c>
      <c r="AS322" s="12">
        <v>0.31828656921600001</v>
      </c>
      <c r="AT322" s="12">
        <v>0.26112639262100001</v>
      </c>
      <c r="AU322" s="12">
        <v>0.50032009876399997</v>
      </c>
      <c r="AW322" s="12">
        <v>0.33493315112599997</v>
      </c>
      <c r="AX322" s="12">
        <v>0.345808951872</v>
      </c>
      <c r="AY322" s="12">
        <v>0.34690795301499999</v>
      </c>
      <c r="AZ322" s="12">
        <v>0.36553358783899997</v>
      </c>
      <c r="BA322" s="12">
        <v>0.34220286000599998</v>
      </c>
      <c r="BB322" s="12">
        <v>0.35735056923500003</v>
      </c>
      <c r="BD322" s="12">
        <v>0.29754782637900001</v>
      </c>
      <c r="BE322" s="12">
        <v>0.45960029376400002</v>
      </c>
      <c r="BF322" s="12">
        <v>0.57394817069500004</v>
      </c>
      <c r="BH322" s="12">
        <v>0.30147437138599997</v>
      </c>
      <c r="BI322" s="12">
        <v>0.45157380328899999</v>
      </c>
      <c r="BJ322" s="12">
        <v>0.57299828434099997</v>
      </c>
    </row>
    <row r="323" spans="2:62" ht="32" customHeight="1" x14ac:dyDescent="0.35">
      <c r="B323" s="20" t="s">
        <v>144</v>
      </c>
      <c r="C323" s="12">
        <v>0.144541204511</v>
      </c>
      <c r="D323" s="12">
        <v>0.153144449455</v>
      </c>
      <c r="E323" s="12">
        <v>0.101004963212</v>
      </c>
      <c r="F323" s="12">
        <v>0.38280799070799998</v>
      </c>
      <c r="G323" s="12">
        <v>0.39404857826299999</v>
      </c>
      <c r="I323" s="12">
        <v>0.169200179911</v>
      </c>
      <c r="J323" s="12">
        <v>0.143317490031</v>
      </c>
      <c r="K323" s="12">
        <v>0.130183696066</v>
      </c>
      <c r="L323" s="12">
        <v>0.13584087198</v>
      </c>
      <c r="M323" s="12">
        <v>0.15618845575500001</v>
      </c>
      <c r="N323" s="12">
        <v>0.18190479097000001</v>
      </c>
      <c r="P323" s="12">
        <v>0.198022587183</v>
      </c>
      <c r="Q323" s="12">
        <v>0.158735294645</v>
      </c>
      <c r="R323" s="12">
        <v>0.108735783569</v>
      </c>
      <c r="S323" s="12">
        <v>0.114978249679</v>
      </c>
      <c r="T323" s="12">
        <v>0</v>
      </c>
      <c r="V323" s="12">
        <v>0.170734544283</v>
      </c>
      <c r="W323" s="12">
        <v>0.142574325843</v>
      </c>
      <c r="X323" s="12">
        <v>0.1710699249</v>
      </c>
      <c r="Y323" s="12">
        <v>0.202633514573</v>
      </c>
      <c r="Z323" s="12">
        <v>7.1372080082799993E-2</v>
      </c>
      <c r="AA323" s="12">
        <v>0.120682957567</v>
      </c>
      <c r="AB323" s="12">
        <v>6.3595557150200002E-2</v>
      </c>
      <c r="AC323" s="12">
        <v>0.18897754950099999</v>
      </c>
      <c r="AE323" s="12">
        <v>0.152056294737</v>
      </c>
      <c r="AF323" s="12">
        <v>0.179407496656</v>
      </c>
      <c r="AG323" s="12">
        <v>0.156962143552</v>
      </c>
      <c r="AH323" s="12">
        <v>0.20638505947399999</v>
      </c>
      <c r="AI323" s="12">
        <v>0.14808915062799999</v>
      </c>
      <c r="AJ323" s="12">
        <v>0.17772568635300001</v>
      </c>
      <c r="AK323" s="12">
        <v>0</v>
      </c>
      <c r="AL323" s="12">
        <v>0.142849835368</v>
      </c>
      <c r="AM323" s="12">
        <v>0.16824160365800001</v>
      </c>
      <c r="AN323" s="12">
        <v>7.3774891026500006E-2</v>
      </c>
      <c r="AO323" s="12">
        <v>8.4986132465900005E-2</v>
      </c>
      <c r="AP323" s="12">
        <v>0.24076064354400001</v>
      </c>
      <c r="AR323" s="12">
        <v>0.16029557541700001</v>
      </c>
      <c r="AS323" s="12">
        <v>5.9480305533600002E-2</v>
      </c>
      <c r="AT323" s="12">
        <v>0.20601910846599999</v>
      </c>
      <c r="AU323" s="12">
        <v>0</v>
      </c>
      <c r="AW323" s="12">
        <v>0.128942143008</v>
      </c>
      <c r="AX323" s="12">
        <v>0.13359193129499999</v>
      </c>
      <c r="AY323" s="12">
        <v>0.13623394075799999</v>
      </c>
      <c r="AZ323" s="12">
        <v>0.149082837208</v>
      </c>
      <c r="BA323" s="12">
        <v>0.13850070365600001</v>
      </c>
      <c r="BB323" s="12">
        <v>0.137653732168</v>
      </c>
      <c r="BD323" s="12">
        <v>0.123939580844</v>
      </c>
      <c r="BE323" s="12">
        <v>0.17566570170900001</v>
      </c>
      <c r="BF323" s="12">
        <v>0.23071862732199999</v>
      </c>
      <c r="BH323" s="12">
        <v>0.14694610847</v>
      </c>
      <c r="BI323" s="12">
        <v>0.133206090419</v>
      </c>
      <c r="BJ323" s="12">
        <v>0.15746819279599999</v>
      </c>
    </row>
    <row r="324" spans="2:62" ht="32" customHeight="1" x14ac:dyDescent="0.35">
      <c r="B324" s="20" t="s">
        <v>145</v>
      </c>
      <c r="C324" s="12">
        <v>6.1812960227600001E-2</v>
      </c>
      <c r="D324" s="12">
        <v>5.80568915096E-2</v>
      </c>
      <c r="E324" s="12">
        <v>6.4865612160100006E-2</v>
      </c>
      <c r="F324" s="12">
        <v>8.1587572763899996E-2</v>
      </c>
      <c r="G324" s="12">
        <v>0</v>
      </c>
      <c r="I324" s="12">
        <v>8.8171156425499997E-2</v>
      </c>
      <c r="J324" s="12">
        <v>5.9728862358799997E-2</v>
      </c>
      <c r="K324" s="12">
        <v>6.86866104353E-2</v>
      </c>
      <c r="L324" s="12">
        <v>7.2185175299600002E-2</v>
      </c>
      <c r="M324" s="12">
        <v>2.7575461004000001E-2</v>
      </c>
      <c r="N324" s="12">
        <v>0</v>
      </c>
      <c r="P324" s="12">
        <v>7.0755907822800002E-2</v>
      </c>
      <c r="Q324" s="12">
        <v>2.8785802541000001E-2</v>
      </c>
      <c r="R324" s="12">
        <v>0.100748474169</v>
      </c>
      <c r="S324" s="12">
        <v>4.7948285067299999E-2</v>
      </c>
      <c r="T324" s="12">
        <v>0</v>
      </c>
      <c r="V324" s="12">
        <v>8.1423210334000004E-2</v>
      </c>
      <c r="W324" s="12">
        <v>6.2398072120800001E-2</v>
      </c>
      <c r="X324" s="12">
        <v>7.2172760869900002E-2</v>
      </c>
      <c r="Y324" s="12">
        <v>5.1105948472500003E-2</v>
      </c>
      <c r="Z324" s="12">
        <v>5.9585447434099999E-2</v>
      </c>
      <c r="AA324" s="12">
        <v>4.60518753951E-2</v>
      </c>
      <c r="AB324" s="12">
        <v>2.18814116115E-2</v>
      </c>
      <c r="AC324" s="12">
        <v>8.77337141096E-2</v>
      </c>
      <c r="AE324" s="12">
        <v>9.6695993632299998E-2</v>
      </c>
      <c r="AF324" s="12">
        <v>7.5828896559400005E-2</v>
      </c>
      <c r="AG324" s="12">
        <v>6.8649236908299993E-2</v>
      </c>
      <c r="AH324" s="12">
        <v>0.11765490579600001</v>
      </c>
      <c r="AI324" s="12">
        <v>1.34265369323E-2</v>
      </c>
      <c r="AJ324" s="12">
        <v>2.3350087715299998E-2</v>
      </c>
      <c r="AK324" s="12">
        <v>9.2146012221499998E-2</v>
      </c>
      <c r="AL324" s="12">
        <v>4.8963553078000002E-2</v>
      </c>
      <c r="AM324" s="12">
        <v>4.4465648424999997E-2</v>
      </c>
      <c r="AN324" s="12">
        <v>7.1741973092300002E-2</v>
      </c>
      <c r="AO324" s="12">
        <v>0</v>
      </c>
      <c r="AP324" s="12">
        <v>8.2972331006800001E-2</v>
      </c>
      <c r="AR324" s="12">
        <v>6.0850177055800002E-2</v>
      </c>
      <c r="AS324" s="12">
        <v>7.1018411238699994E-2</v>
      </c>
      <c r="AT324" s="12">
        <v>4.7738199419299999E-2</v>
      </c>
      <c r="AU324" s="12">
        <v>0</v>
      </c>
      <c r="AW324" s="12">
        <v>6.3168069564000007E-2</v>
      </c>
      <c r="AX324" s="12">
        <v>6.4686584137900002E-2</v>
      </c>
      <c r="AY324" s="12">
        <v>4.5743812026600002E-2</v>
      </c>
      <c r="AZ324" s="12">
        <v>5.5206608735600002E-2</v>
      </c>
      <c r="BA324" s="12">
        <v>5.7932690667900001E-2</v>
      </c>
      <c r="BB324" s="12">
        <v>4.3244604025200001E-2</v>
      </c>
      <c r="BD324" s="12">
        <v>5.3743242613600001E-2</v>
      </c>
      <c r="BE324" s="12">
        <v>8.5435777755399997E-2</v>
      </c>
      <c r="BF324" s="12">
        <v>0</v>
      </c>
      <c r="BH324" s="12">
        <v>3.9482441081599998E-2</v>
      </c>
      <c r="BI324" s="12">
        <v>0.115627218467</v>
      </c>
      <c r="BJ324" s="12">
        <v>8.9483000057700005E-2</v>
      </c>
    </row>
    <row r="325" spans="2:62" ht="32" customHeight="1" x14ac:dyDescent="0.35">
      <c r="B325" s="20" t="s">
        <v>42</v>
      </c>
      <c r="C325" s="12">
        <v>1.7113835636599999E-2</v>
      </c>
      <c r="D325" s="12">
        <v>1.2585633377E-2</v>
      </c>
      <c r="E325" s="12">
        <v>1.87215362425E-2</v>
      </c>
      <c r="F325" s="12">
        <v>4.8557737274700002E-2</v>
      </c>
      <c r="G325" s="12">
        <v>0</v>
      </c>
      <c r="I325" s="12">
        <v>6.0790876180499998E-2</v>
      </c>
      <c r="J325" s="12">
        <v>1.9158745142899999E-2</v>
      </c>
      <c r="K325" s="12">
        <v>0</v>
      </c>
      <c r="L325" s="12">
        <v>7.1866087401699997E-3</v>
      </c>
      <c r="M325" s="12">
        <v>2.4928083905299998E-2</v>
      </c>
      <c r="N325" s="12">
        <v>0</v>
      </c>
      <c r="P325" s="12">
        <v>2.8831290673700001E-2</v>
      </c>
      <c r="Q325" s="12">
        <v>7.2824829323199997E-3</v>
      </c>
      <c r="R325" s="12">
        <v>1.0454550618900001E-2</v>
      </c>
      <c r="S325" s="12">
        <v>2.2160181108800001E-2</v>
      </c>
      <c r="T325" s="12">
        <v>0</v>
      </c>
      <c r="V325" s="12">
        <v>2.9758373448199999E-2</v>
      </c>
      <c r="W325" s="12">
        <v>2.3691775594699999E-2</v>
      </c>
      <c r="X325" s="12">
        <v>0</v>
      </c>
      <c r="Y325" s="12">
        <v>0</v>
      </c>
      <c r="Z325" s="12">
        <v>1.6141308075699998E-2</v>
      </c>
      <c r="AA325" s="12">
        <v>0</v>
      </c>
      <c r="AB325" s="12">
        <v>1.8819862811599999E-2</v>
      </c>
      <c r="AC325" s="12">
        <v>8.7137919018799997E-2</v>
      </c>
      <c r="AE325" s="12">
        <v>0</v>
      </c>
      <c r="AF325" s="12">
        <v>3.3621140178100001E-2</v>
      </c>
      <c r="AG325" s="12">
        <v>0</v>
      </c>
      <c r="AH325" s="12">
        <v>2.8015242495800001E-2</v>
      </c>
      <c r="AI325" s="12">
        <v>0</v>
      </c>
      <c r="AJ325" s="12">
        <v>2.1950035261599998E-2</v>
      </c>
      <c r="AK325" s="12">
        <v>2.3081667006399999E-2</v>
      </c>
      <c r="AL325" s="12">
        <v>0</v>
      </c>
      <c r="AM325" s="12">
        <v>0</v>
      </c>
      <c r="AN325" s="12">
        <v>3.0978671402500001E-2</v>
      </c>
      <c r="AO325" s="12">
        <v>0</v>
      </c>
      <c r="AP325" s="12">
        <v>9.6060414137000005E-2</v>
      </c>
      <c r="AR325" s="12">
        <v>1.4687990361E-2</v>
      </c>
      <c r="AS325" s="12">
        <v>1.1559137272400001E-2</v>
      </c>
      <c r="AT325" s="12">
        <v>4.2692999602299997E-2</v>
      </c>
      <c r="AU325" s="12">
        <v>0.49967990123599998</v>
      </c>
      <c r="AW325" s="12">
        <v>1.57307125615E-2</v>
      </c>
      <c r="AX325" s="12">
        <v>1.6479310773400001E-2</v>
      </c>
      <c r="AY325" s="12">
        <v>1.55280606402E-2</v>
      </c>
      <c r="AZ325" s="12">
        <v>2.0766658852700001E-2</v>
      </c>
      <c r="BA325" s="12">
        <v>1.8511402321000001E-2</v>
      </c>
      <c r="BB325" s="12">
        <v>1.5900870882700001E-2</v>
      </c>
      <c r="BD325" s="12">
        <v>1.31164331144E-2</v>
      </c>
      <c r="BE325" s="12">
        <v>2.1194436041099999E-2</v>
      </c>
      <c r="BF325" s="12">
        <v>5.02095655248E-2</v>
      </c>
      <c r="BH325" s="12">
        <v>1.6486696638400002E-2</v>
      </c>
      <c r="BI325" s="12">
        <v>1.6818595662199998E-2</v>
      </c>
      <c r="BJ325" s="12">
        <v>2.30785736102E-2</v>
      </c>
    </row>
    <row r="327" spans="2:62" x14ac:dyDescent="0.35">
      <c r="B327" s="25" t="s">
        <v>151</v>
      </c>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row>
    <row r="328" spans="2:62" x14ac:dyDescent="0.35">
      <c r="B328" s="17" t="s">
        <v>15</v>
      </c>
    </row>
    <row r="329" spans="2:62" x14ac:dyDescent="0.35">
      <c r="B329" s="18" t="s">
        <v>74</v>
      </c>
      <c r="C329" s="15">
        <v>500</v>
      </c>
      <c r="D329" s="15">
        <v>252</v>
      </c>
      <c r="E329" s="15">
        <v>220</v>
      </c>
      <c r="F329" s="15">
        <v>24</v>
      </c>
      <c r="G329" s="15">
        <v>4</v>
      </c>
      <c r="I329" s="15">
        <v>66</v>
      </c>
      <c r="J329" s="15">
        <v>69</v>
      </c>
      <c r="K329" s="15">
        <v>149</v>
      </c>
      <c r="L329" s="15">
        <v>116</v>
      </c>
      <c r="M329" s="15">
        <v>89</v>
      </c>
      <c r="N329" s="15">
        <v>11</v>
      </c>
      <c r="P329" s="15">
        <v>98</v>
      </c>
      <c r="Q329" s="15">
        <v>133</v>
      </c>
      <c r="R329" s="15">
        <v>134</v>
      </c>
      <c r="S329" s="15">
        <v>133</v>
      </c>
      <c r="T329" s="15">
        <v>2</v>
      </c>
      <c r="V329" s="15">
        <v>58</v>
      </c>
      <c r="W329" s="15">
        <v>97</v>
      </c>
      <c r="X329" s="15">
        <v>104</v>
      </c>
      <c r="Y329" s="15">
        <v>62</v>
      </c>
      <c r="Z329" s="15">
        <v>65</v>
      </c>
      <c r="AA329" s="15">
        <v>40</v>
      </c>
      <c r="AB329" s="15">
        <v>49</v>
      </c>
      <c r="AC329" s="15">
        <v>25</v>
      </c>
      <c r="AE329" s="15">
        <v>40</v>
      </c>
      <c r="AF329" s="15">
        <v>69</v>
      </c>
      <c r="AG329" s="15">
        <v>35</v>
      </c>
      <c r="AH329" s="15">
        <v>44</v>
      </c>
      <c r="AI329" s="15">
        <v>65</v>
      </c>
      <c r="AJ329" s="15">
        <v>40</v>
      </c>
      <c r="AK329" s="15">
        <v>44</v>
      </c>
      <c r="AL329" s="15">
        <v>56</v>
      </c>
      <c r="AM329" s="15">
        <v>44</v>
      </c>
      <c r="AN329" s="15">
        <v>30</v>
      </c>
      <c r="AO329" s="15">
        <v>10</v>
      </c>
      <c r="AP329" s="15">
        <v>23</v>
      </c>
      <c r="AR329" s="15">
        <v>392</v>
      </c>
      <c r="AS329" s="15">
        <v>88</v>
      </c>
      <c r="AT329" s="15">
        <v>18</v>
      </c>
      <c r="AU329" s="15">
        <v>2</v>
      </c>
      <c r="AW329" s="15">
        <v>406</v>
      </c>
      <c r="AX329" s="15">
        <v>389</v>
      </c>
      <c r="AY329" s="15">
        <v>348</v>
      </c>
      <c r="AZ329" s="15">
        <v>411</v>
      </c>
      <c r="BA329" s="15">
        <v>401</v>
      </c>
      <c r="BB329" s="15">
        <v>385</v>
      </c>
      <c r="BD329" s="15">
        <v>328</v>
      </c>
      <c r="BE329" s="15">
        <v>153</v>
      </c>
      <c r="BF329" s="15">
        <v>19</v>
      </c>
      <c r="BH329" s="15">
        <v>341</v>
      </c>
      <c r="BI329" s="15">
        <v>117</v>
      </c>
      <c r="BJ329" s="15">
        <v>42</v>
      </c>
    </row>
    <row r="330" spans="2:62" x14ac:dyDescent="0.35">
      <c r="B330" s="19" t="s">
        <v>75</v>
      </c>
      <c r="C330" s="10">
        <v>500</v>
      </c>
      <c r="D330" s="10">
        <v>248</v>
      </c>
      <c r="E330" s="10">
        <v>221</v>
      </c>
      <c r="F330" s="10">
        <v>27</v>
      </c>
      <c r="G330" s="10">
        <v>4</v>
      </c>
      <c r="I330" s="10">
        <v>68</v>
      </c>
      <c r="J330" s="10">
        <v>68</v>
      </c>
      <c r="K330" s="10">
        <v>145</v>
      </c>
      <c r="L330" s="10">
        <v>115</v>
      </c>
      <c r="M330" s="10">
        <v>92</v>
      </c>
      <c r="N330" s="10">
        <v>11</v>
      </c>
      <c r="P330" s="10">
        <v>125</v>
      </c>
      <c r="Q330" s="10">
        <v>125</v>
      </c>
      <c r="R330" s="10">
        <v>125</v>
      </c>
      <c r="S330" s="10">
        <v>125</v>
      </c>
      <c r="T330" s="10">
        <v>2</v>
      </c>
      <c r="V330" s="10">
        <v>68</v>
      </c>
      <c r="W330" s="10">
        <v>105</v>
      </c>
      <c r="X330" s="10">
        <v>101</v>
      </c>
      <c r="Y330" s="10">
        <v>59</v>
      </c>
      <c r="Z330" s="10">
        <v>60</v>
      </c>
      <c r="AA330" s="10">
        <v>37</v>
      </c>
      <c r="AB330" s="10">
        <v>44</v>
      </c>
      <c r="AC330" s="10">
        <v>26</v>
      </c>
      <c r="AE330" s="10">
        <v>38</v>
      </c>
      <c r="AF330" s="10">
        <v>67</v>
      </c>
      <c r="AG330" s="10">
        <v>34</v>
      </c>
      <c r="AH330" s="10">
        <v>42</v>
      </c>
      <c r="AI330" s="10">
        <v>63</v>
      </c>
      <c r="AJ330" s="10">
        <v>38</v>
      </c>
      <c r="AK330" s="10">
        <v>42</v>
      </c>
      <c r="AL330" s="10">
        <v>55</v>
      </c>
      <c r="AM330" s="10">
        <v>42</v>
      </c>
      <c r="AN330" s="10">
        <v>42</v>
      </c>
      <c r="AO330" s="10">
        <v>17</v>
      </c>
      <c r="AP330" s="10">
        <v>21</v>
      </c>
      <c r="AR330" s="10">
        <v>395</v>
      </c>
      <c r="AS330" s="10">
        <v>84</v>
      </c>
      <c r="AT330" s="10">
        <v>19</v>
      </c>
      <c r="AU330" s="10">
        <v>2</v>
      </c>
      <c r="AW330" s="10">
        <v>404</v>
      </c>
      <c r="AX330" s="10">
        <v>385</v>
      </c>
      <c r="AY330" s="10">
        <v>346</v>
      </c>
      <c r="AZ330" s="10">
        <v>412</v>
      </c>
      <c r="BA330" s="10">
        <v>399</v>
      </c>
      <c r="BB330" s="10">
        <v>382</v>
      </c>
      <c r="BD330" s="10">
        <v>321</v>
      </c>
      <c r="BE330" s="10">
        <v>160</v>
      </c>
      <c r="BF330" s="10">
        <v>19</v>
      </c>
      <c r="BH330" s="10">
        <v>339</v>
      </c>
      <c r="BI330" s="10">
        <v>119</v>
      </c>
      <c r="BJ330" s="10">
        <v>42</v>
      </c>
    </row>
    <row r="331" spans="2:62" ht="32" customHeight="1" x14ac:dyDescent="0.35">
      <c r="B331" s="20" t="s">
        <v>141</v>
      </c>
      <c r="C331" s="12">
        <v>0.14495052505100001</v>
      </c>
      <c r="D331" s="12">
        <v>0.11807558267</v>
      </c>
      <c r="E331" s="12">
        <v>0.18352395602499999</v>
      </c>
      <c r="F331" s="12">
        <v>3.4168232730100001E-2</v>
      </c>
      <c r="G331" s="12">
        <v>0.39404857826299999</v>
      </c>
      <c r="I331" s="12">
        <v>9.0982262034499994E-2</v>
      </c>
      <c r="J331" s="12">
        <v>9.9824580474000002E-2</v>
      </c>
      <c r="K331" s="12">
        <v>0.18286193692800001</v>
      </c>
      <c r="L331" s="12">
        <v>0.18736597185500001</v>
      </c>
      <c r="M331" s="12">
        <v>0.11387242094900001</v>
      </c>
      <c r="N331" s="12">
        <v>7.3405218192099997E-2</v>
      </c>
      <c r="P331" s="12">
        <v>7.59731672799E-2</v>
      </c>
      <c r="Q331" s="12">
        <v>0.15752138545899999</v>
      </c>
      <c r="R331" s="12">
        <v>0.16352402725099999</v>
      </c>
      <c r="S331" s="12">
        <v>0.18509715068900001</v>
      </c>
      <c r="T331" s="12">
        <v>0</v>
      </c>
      <c r="V331" s="12">
        <v>0.124924247864</v>
      </c>
      <c r="W331" s="12">
        <v>8.96957710933E-2</v>
      </c>
      <c r="X331" s="12">
        <v>0.13734743305899999</v>
      </c>
      <c r="Y331" s="12">
        <v>0.16124173158499999</v>
      </c>
      <c r="Z331" s="12">
        <v>0.16717644306400001</v>
      </c>
      <c r="AA331" s="12">
        <v>0.23893037966399999</v>
      </c>
      <c r="AB331" s="12">
        <v>0.238937785391</v>
      </c>
      <c r="AC331" s="12">
        <v>6.7266171478299996E-2</v>
      </c>
      <c r="AE331" s="12">
        <v>0.19154289227400001</v>
      </c>
      <c r="AF331" s="12">
        <v>0.109740504581</v>
      </c>
      <c r="AG331" s="12">
        <v>0.110235850577</v>
      </c>
      <c r="AH331" s="12">
        <v>8.4813096368899998E-2</v>
      </c>
      <c r="AI331" s="12">
        <v>0.145478647308</v>
      </c>
      <c r="AJ331" s="12">
        <v>0.12998851160200001</v>
      </c>
      <c r="AK331" s="12">
        <v>0.177885877203</v>
      </c>
      <c r="AL331" s="12">
        <v>8.9917219268400003E-2</v>
      </c>
      <c r="AM331" s="12">
        <v>0.15767489158299999</v>
      </c>
      <c r="AN331" s="12">
        <v>0.237818429351</v>
      </c>
      <c r="AO331" s="12">
        <v>0.19196228446399999</v>
      </c>
      <c r="AP331" s="12">
        <v>0.203343865343</v>
      </c>
      <c r="AR331" s="12">
        <v>0.137944599138</v>
      </c>
      <c r="AS331" s="12">
        <v>0.152855429179</v>
      </c>
      <c r="AT331" s="12">
        <v>0.26739151616399998</v>
      </c>
      <c r="AU331" s="12">
        <v>0</v>
      </c>
      <c r="AW331" s="12">
        <v>0.172166236207</v>
      </c>
      <c r="AX331" s="12">
        <v>0.15705737558800001</v>
      </c>
      <c r="AY331" s="12">
        <v>0.15452580722500001</v>
      </c>
      <c r="AZ331" s="12">
        <v>0.141981029382</v>
      </c>
      <c r="BA331" s="12">
        <v>0.15349276218300001</v>
      </c>
      <c r="BB331" s="12">
        <v>0.15565272162900001</v>
      </c>
      <c r="BD331" s="12">
        <v>0.19170441663500001</v>
      </c>
      <c r="BE331" s="12">
        <v>5.7333020146699998E-2</v>
      </c>
      <c r="BF331" s="12">
        <v>9.1357938622400006E-2</v>
      </c>
      <c r="BH331" s="12">
        <v>0.184970356221</v>
      </c>
      <c r="BI331" s="12">
        <v>7.1933689336699996E-2</v>
      </c>
      <c r="BJ331" s="12">
        <v>2.80906389927E-2</v>
      </c>
    </row>
    <row r="332" spans="2:62" ht="32" customHeight="1" x14ac:dyDescent="0.35">
      <c r="B332" s="20" t="s">
        <v>142</v>
      </c>
      <c r="C332" s="12">
        <v>0.264099967607</v>
      </c>
      <c r="D332" s="12">
        <v>0.23173336480699999</v>
      </c>
      <c r="E332" s="12">
        <v>0.31569836292100001</v>
      </c>
      <c r="F332" s="12">
        <v>0.114711589357</v>
      </c>
      <c r="G332" s="12">
        <v>0.40409632394400002</v>
      </c>
      <c r="I332" s="12">
        <v>0.18675127679199999</v>
      </c>
      <c r="J332" s="12">
        <v>0.27953281322000001</v>
      </c>
      <c r="K332" s="12">
        <v>0.25504402513699997</v>
      </c>
      <c r="L332" s="12">
        <v>0.32214786437600001</v>
      </c>
      <c r="M332" s="12">
        <v>0.26175975859099998</v>
      </c>
      <c r="N332" s="12">
        <v>0.18025552546500001</v>
      </c>
      <c r="P332" s="12">
        <v>0.22434948610399999</v>
      </c>
      <c r="Q332" s="12">
        <v>0.23576616632700001</v>
      </c>
      <c r="R332" s="12">
        <v>0.36170486725099998</v>
      </c>
      <c r="S332" s="12">
        <v>0.238794787225</v>
      </c>
      <c r="T332" s="12">
        <v>0</v>
      </c>
      <c r="V332" s="12">
        <v>0.146743725894</v>
      </c>
      <c r="W332" s="12">
        <v>0.263425739554</v>
      </c>
      <c r="X332" s="12">
        <v>0.31164220156</v>
      </c>
      <c r="Y332" s="12">
        <v>0.32555448399199999</v>
      </c>
      <c r="Z332" s="12">
        <v>0.25670625956499998</v>
      </c>
      <c r="AA332" s="12">
        <v>0.27582714108200002</v>
      </c>
      <c r="AB332" s="12">
        <v>0.29775289516199999</v>
      </c>
      <c r="AC332" s="12">
        <v>0.190991779763</v>
      </c>
      <c r="AE332" s="12">
        <v>0.23096118196000001</v>
      </c>
      <c r="AF332" s="12">
        <v>0.274522303425</v>
      </c>
      <c r="AG332" s="12">
        <v>0.21765512050499999</v>
      </c>
      <c r="AH332" s="12">
        <v>0.198222356819</v>
      </c>
      <c r="AI332" s="12">
        <v>0.212302970284</v>
      </c>
      <c r="AJ332" s="12">
        <v>0.34479277197699998</v>
      </c>
      <c r="AK332" s="12">
        <v>0.43245688581300001</v>
      </c>
      <c r="AL332" s="12">
        <v>0.29728077526800001</v>
      </c>
      <c r="AM332" s="12">
        <v>0.27532253865799999</v>
      </c>
      <c r="AN332" s="12">
        <v>0.29473044300399998</v>
      </c>
      <c r="AO332" s="12">
        <v>8.4986132465900005E-2</v>
      </c>
      <c r="AP332" s="12">
        <v>0.143210267537</v>
      </c>
      <c r="AR332" s="12">
        <v>0.26309482238699999</v>
      </c>
      <c r="AS332" s="12">
        <v>0.27558063679799999</v>
      </c>
      <c r="AT332" s="12">
        <v>0.26103872326700001</v>
      </c>
      <c r="AU332" s="12">
        <v>0</v>
      </c>
      <c r="AW332" s="12">
        <v>0.29006391582500002</v>
      </c>
      <c r="AX332" s="12">
        <v>0.28357865526499998</v>
      </c>
      <c r="AY332" s="12">
        <v>0.28852024686299999</v>
      </c>
      <c r="AZ332" s="12">
        <v>0.260496757887</v>
      </c>
      <c r="BA332" s="12">
        <v>0.27675617327199997</v>
      </c>
      <c r="BB332" s="12">
        <v>0.29589704382300003</v>
      </c>
      <c r="BD332" s="12">
        <v>0.29922771895799999</v>
      </c>
      <c r="BE332" s="12">
        <v>0.18831173386899999</v>
      </c>
      <c r="BF332" s="12">
        <v>0.30708853239700001</v>
      </c>
      <c r="BH332" s="12">
        <v>0.31559256309400002</v>
      </c>
      <c r="BI332" s="12">
        <v>0.17133632355100001</v>
      </c>
      <c r="BJ332" s="12">
        <v>0.11033502842700001</v>
      </c>
    </row>
    <row r="333" spans="2:62" ht="46" customHeight="1" x14ac:dyDescent="0.35">
      <c r="B333" s="20" t="s">
        <v>143</v>
      </c>
      <c r="C333" s="12">
        <v>0.35633336290899997</v>
      </c>
      <c r="D333" s="12">
        <v>0.45200611381400002</v>
      </c>
      <c r="E333" s="12">
        <v>0.24913293869100001</v>
      </c>
      <c r="F333" s="12">
        <v>0.41463400571499998</v>
      </c>
      <c r="G333" s="12">
        <v>0</v>
      </c>
      <c r="I333" s="12">
        <v>0.252822032882</v>
      </c>
      <c r="J333" s="12">
        <v>0.32267632343000002</v>
      </c>
      <c r="K333" s="12">
        <v>0.40443174797300002</v>
      </c>
      <c r="L333" s="12">
        <v>0.29763676629399999</v>
      </c>
      <c r="M333" s="12">
        <v>0.44101560648499999</v>
      </c>
      <c r="N333" s="12">
        <v>0.47423652484700002</v>
      </c>
      <c r="P333" s="12">
        <v>0.42762828765100003</v>
      </c>
      <c r="Q333" s="12">
        <v>0.44157346301400002</v>
      </c>
      <c r="R333" s="12">
        <v>0.24236540450899999</v>
      </c>
      <c r="S333" s="12">
        <v>0.31945391786100003</v>
      </c>
      <c r="T333" s="12">
        <v>0</v>
      </c>
      <c r="V333" s="12">
        <v>0.41942002714499999</v>
      </c>
      <c r="W333" s="12">
        <v>0.39074816093499998</v>
      </c>
      <c r="X333" s="12">
        <v>0.36349478204699998</v>
      </c>
      <c r="Y333" s="12">
        <v>0.295728616577</v>
      </c>
      <c r="Z333" s="12">
        <v>0.39480215468699997</v>
      </c>
      <c r="AA333" s="12">
        <v>0.303634838194</v>
      </c>
      <c r="AB333" s="12">
        <v>0.28260277719299998</v>
      </c>
      <c r="AC333" s="12">
        <v>0.27448822202299999</v>
      </c>
      <c r="AE333" s="12">
        <v>0.32093573903799999</v>
      </c>
      <c r="AF333" s="12">
        <v>0.35913099201100002</v>
      </c>
      <c r="AG333" s="12">
        <v>0.31691735962799999</v>
      </c>
      <c r="AH333" s="12">
        <v>0.36320651616400002</v>
      </c>
      <c r="AI333" s="12">
        <v>0.40254303368400002</v>
      </c>
      <c r="AJ333" s="12">
        <v>0.29575125620800002</v>
      </c>
      <c r="AK333" s="12">
        <v>0.20085047391399999</v>
      </c>
      <c r="AL333" s="12">
        <v>0.42594556842499998</v>
      </c>
      <c r="AM333" s="12">
        <v>0.41487893986500002</v>
      </c>
      <c r="AN333" s="12">
        <v>0.268025118718</v>
      </c>
      <c r="AO333" s="12">
        <v>0.72305158306999995</v>
      </c>
      <c r="AP333" s="12">
        <v>0.32695955292200002</v>
      </c>
      <c r="AR333" s="12">
        <v>0.36428197600099999</v>
      </c>
      <c r="AS333" s="12">
        <v>0.32171056632099998</v>
      </c>
      <c r="AT333" s="12">
        <v>0.37954310975</v>
      </c>
      <c r="AU333" s="12">
        <v>0</v>
      </c>
      <c r="AW333" s="12">
        <v>0.33223615085199998</v>
      </c>
      <c r="AX333" s="12">
        <v>0.35012493715999998</v>
      </c>
      <c r="AY333" s="12">
        <v>0.36148117198800001</v>
      </c>
      <c r="AZ333" s="12">
        <v>0.36961034760400002</v>
      </c>
      <c r="BA333" s="12">
        <v>0.33960015273700001</v>
      </c>
      <c r="BB333" s="12">
        <v>0.33311765806799998</v>
      </c>
      <c r="BD333" s="12">
        <v>0.31647571872000002</v>
      </c>
      <c r="BE333" s="12">
        <v>0.43084778749399999</v>
      </c>
      <c r="BF333" s="12">
        <v>0.40352089182299999</v>
      </c>
      <c r="BH333" s="12">
        <v>0.29815867481800001</v>
      </c>
      <c r="BI333" s="12">
        <v>0.48659431189199998</v>
      </c>
      <c r="BJ333" s="12">
        <v>0.45694433402500001</v>
      </c>
    </row>
    <row r="334" spans="2:62" ht="32" customHeight="1" x14ac:dyDescent="0.35">
      <c r="B334" s="20" t="s">
        <v>144</v>
      </c>
      <c r="C334" s="12">
        <v>0.16016931258799999</v>
      </c>
      <c r="D334" s="12">
        <v>0.119501033149</v>
      </c>
      <c r="E334" s="12">
        <v>0.18785884813100001</v>
      </c>
      <c r="F334" s="12">
        <v>0.30099001057500002</v>
      </c>
      <c r="G334" s="12">
        <v>0.20185509779300001</v>
      </c>
      <c r="I334" s="12">
        <v>0.32710004201699999</v>
      </c>
      <c r="J334" s="12">
        <v>0.21025642062</v>
      </c>
      <c r="K334" s="12">
        <v>0.107902045081</v>
      </c>
      <c r="L334" s="12">
        <v>0.15151429718199999</v>
      </c>
      <c r="M334" s="12">
        <v>0.102531455802</v>
      </c>
      <c r="N334" s="12">
        <v>8.3421579565100004E-2</v>
      </c>
      <c r="P334" s="12">
        <v>0.17313142052700001</v>
      </c>
      <c r="Q334" s="12">
        <v>0.13618597521</v>
      </c>
      <c r="R334" s="12">
        <v>0.15366116245899999</v>
      </c>
      <c r="S334" s="12">
        <v>0.17200742339399999</v>
      </c>
      <c r="T334" s="12">
        <v>0.51673118137999996</v>
      </c>
      <c r="V334" s="12">
        <v>0.18935278251599999</v>
      </c>
      <c r="W334" s="12">
        <v>0.158647628662</v>
      </c>
      <c r="X334" s="12">
        <v>0.13541406872</v>
      </c>
      <c r="Y334" s="12">
        <v>0.20294753034599999</v>
      </c>
      <c r="Z334" s="12">
        <v>0.121099357039</v>
      </c>
      <c r="AA334" s="12">
        <v>0.15819348900300001</v>
      </c>
      <c r="AB334" s="12">
        <v>0.12109950544799999</v>
      </c>
      <c r="AC334" s="12">
        <v>0.248678739565</v>
      </c>
      <c r="AE334" s="12">
        <v>0.158874777907</v>
      </c>
      <c r="AF334" s="12">
        <v>0.16463827963800001</v>
      </c>
      <c r="AG334" s="12">
        <v>0.32086705083700001</v>
      </c>
      <c r="AH334" s="12">
        <v>0.230021903794</v>
      </c>
      <c r="AI334" s="12">
        <v>0.16149337696400001</v>
      </c>
      <c r="AJ334" s="12">
        <v>0.162217301974</v>
      </c>
      <c r="AK334" s="12">
        <v>0.160524325292</v>
      </c>
      <c r="AL334" s="12">
        <v>0.103937763019</v>
      </c>
      <c r="AM334" s="12">
        <v>0.108971748368</v>
      </c>
      <c r="AN334" s="12">
        <v>0.12768403583499999</v>
      </c>
      <c r="AO334" s="12">
        <v>0</v>
      </c>
      <c r="AP334" s="12">
        <v>0.18471177785199999</v>
      </c>
      <c r="AR334" s="12">
        <v>0.16532104396</v>
      </c>
      <c r="AS334" s="12">
        <v>0.165279527796</v>
      </c>
      <c r="AT334" s="12">
        <v>4.9333651216699997E-2</v>
      </c>
      <c r="AU334" s="12">
        <v>0</v>
      </c>
      <c r="AW334" s="12">
        <v>0.13891291631700001</v>
      </c>
      <c r="AX334" s="12">
        <v>0.13649248872799999</v>
      </c>
      <c r="AY334" s="12">
        <v>0.134540001331</v>
      </c>
      <c r="AZ334" s="12">
        <v>0.15948415924699999</v>
      </c>
      <c r="BA334" s="12">
        <v>0.15713087658899999</v>
      </c>
      <c r="BB334" s="12">
        <v>0.151077333028</v>
      </c>
      <c r="BD334" s="12">
        <v>0.13829157034299999</v>
      </c>
      <c r="BE334" s="12">
        <v>0.205644926634</v>
      </c>
      <c r="BF334" s="12">
        <v>0.14782307163200001</v>
      </c>
      <c r="BH334" s="12">
        <v>0.15763470517799999</v>
      </c>
      <c r="BI334" s="12">
        <v>0.13208469302699999</v>
      </c>
      <c r="BJ334" s="12">
        <v>0.261495362407</v>
      </c>
    </row>
    <row r="335" spans="2:62" ht="32" customHeight="1" x14ac:dyDescent="0.35">
      <c r="B335" s="20" t="s">
        <v>145</v>
      </c>
      <c r="C335" s="12">
        <v>5.2672055549500003E-2</v>
      </c>
      <c r="D335" s="12">
        <v>5.1268644321399999E-2</v>
      </c>
      <c r="E335" s="12">
        <v>5.1146498760100002E-2</v>
      </c>
      <c r="F335" s="12">
        <v>8.6938424348800003E-2</v>
      </c>
      <c r="G335" s="12">
        <v>0</v>
      </c>
      <c r="I335" s="12">
        <v>0.101302886516</v>
      </c>
      <c r="J335" s="12">
        <v>6.8551117113300003E-2</v>
      </c>
      <c r="K335" s="12">
        <v>4.1659413665599998E-2</v>
      </c>
      <c r="L335" s="12">
        <v>3.4148491552800003E-2</v>
      </c>
      <c r="M335" s="12">
        <v>2.8688415033699999E-2</v>
      </c>
      <c r="N335" s="12">
        <v>0.188681151932</v>
      </c>
      <c r="P335" s="12">
        <v>4.7300566843500001E-2</v>
      </c>
      <c r="Q335" s="12">
        <v>2.1670527057999999E-2</v>
      </c>
      <c r="R335" s="12">
        <v>6.4568107464099994E-2</v>
      </c>
      <c r="S335" s="12">
        <v>7.0276042772500005E-2</v>
      </c>
      <c r="T335" s="12">
        <v>0.48326881861999998</v>
      </c>
      <c r="V335" s="12">
        <v>7.24432655023E-2</v>
      </c>
      <c r="W335" s="12">
        <v>5.7923221692000003E-2</v>
      </c>
      <c r="X335" s="12">
        <v>5.2101514612900003E-2</v>
      </c>
      <c r="Y335" s="12">
        <v>1.45276375004E-2</v>
      </c>
      <c r="Z335" s="12">
        <v>4.62739832058E-2</v>
      </c>
      <c r="AA335" s="12">
        <v>2.3414152056799999E-2</v>
      </c>
      <c r="AB335" s="12">
        <v>4.07871739941E-2</v>
      </c>
      <c r="AC335" s="12">
        <v>0.145863140837</v>
      </c>
      <c r="AE335" s="12">
        <v>9.7685408821099995E-2</v>
      </c>
      <c r="AF335" s="12">
        <v>5.8346780167199998E-2</v>
      </c>
      <c r="AG335" s="12">
        <v>3.4324618454100002E-2</v>
      </c>
      <c r="AH335" s="12">
        <v>6.7705641861999996E-2</v>
      </c>
      <c r="AI335" s="12">
        <v>7.8181971760799995E-2</v>
      </c>
      <c r="AJ335" s="12">
        <v>4.5300122976899997E-2</v>
      </c>
      <c r="AK335" s="12">
        <v>2.8282437778200002E-2</v>
      </c>
      <c r="AL335" s="12">
        <v>5.06053990072E-2</v>
      </c>
      <c r="AM335" s="12">
        <v>4.31518815261E-2</v>
      </c>
      <c r="AN335" s="12">
        <v>3.2238940901399997E-2</v>
      </c>
      <c r="AO335" s="12">
        <v>0</v>
      </c>
      <c r="AP335" s="12">
        <v>4.57141222096E-2</v>
      </c>
      <c r="AR335" s="12">
        <v>4.9290865241299997E-2</v>
      </c>
      <c r="AS335" s="12">
        <v>7.0544002531999994E-2</v>
      </c>
      <c r="AT335" s="12">
        <v>0</v>
      </c>
      <c r="AU335" s="12">
        <v>0.50032009876399997</v>
      </c>
      <c r="AW335" s="12">
        <v>4.8032486782599998E-2</v>
      </c>
      <c r="AX335" s="12">
        <v>5.32736635254E-2</v>
      </c>
      <c r="AY335" s="12">
        <v>3.5878019533000002E-2</v>
      </c>
      <c r="AZ335" s="12">
        <v>4.6033385814200002E-2</v>
      </c>
      <c r="BA335" s="12">
        <v>5.2826311089299999E-2</v>
      </c>
      <c r="BB335" s="12">
        <v>4.4684039787400001E-2</v>
      </c>
      <c r="BD335" s="12">
        <v>4.2760877674800003E-2</v>
      </c>
      <c r="BE335" s="12">
        <v>7.8904908920100006E-2</v>
      </c>
      <c r="BF335" s="12">
        <v>0</v>
      </c>
      <c r="BH335" s="12">
        <v>3.3855481943600003E-2</v>
      </c>
      <c r="BI335" s="12">
        <v>0.10732445870600001</v>
      </c>
      <c r="BJ335" s="12">
        <v>4.9264376743799999E-2</v>
      </c>
    </row>
    <row r="336" spans="2:62" ht="32" customHeight="1" x14ac:dyDescent="0.35">
      <c r="B336" s="20" t="s">
        <v>42</v>
      </c>
      <c r="C336" s="12">
        <v>2.1774776295599998E-2</v>
      </c>
      <c r="D336" s="12">
        <v>2.7415261238500001E-2</v>
      </c>
      <c r="E336" s="12">
        <v>1.26393954727E-2</v>
      </c>
      <c r="F336" s="12">
        <v>4.8557737274700002E-2</v>
      </c>
      <c r="G336" s="12">
        <v>0</v>
      </c>
      <c r="I336" s="12">
        <v>4.1041499758599997E-2</v>
      </c>
      <c r="J336" s="12">
        <v>1.9158745142899999E-2</v>
      </c>
      <c r="K336" s="12">
        <v>8.1008312160600008E-3</v>
      </c>
      <c r="L336" s="12">
        <v>7.1866087401699997E-3</v>
      </c>
      <c r="M336" s="12">
        <v>5.2132343139499999E-2</v>
      </c>
      <c r="N336" s="12">
        <v>0</v>
      </c>
      <c r="P336" s="12">
        <v>5.1617071593800003E-2</v>
      </c>
      <c r="Q336" s="12">
        <v>7.2824829323199997E-3</v>
      </c>
      <c r="R336" s="12">
        <v>1.41764310665E-2</v>
      </c>
      <c r="S336" s="12">
        <v>1.43706780582E-2</v>
      </c>
      <c r="T336" s="12">
        <v>0</v>
      </c>
      <c r="V336" s="12">
        <v>4.71159510795E-2</v>
      </c>
      <c r="W336" s="12">
        <v>3.9559478064299998E-2</v>
      </c>
      <c r="X336" s="12">
        <v>0</v>
      </c>
      <c r="Y336" s="12">
        <v>0</v>
      </c>
      <c r="Z336" s="12">
        <v>1.39418024382E-2</v>
      </c>
      <c r="AA336" s="12">
        <v>0</v>
      </c>
      <c r="AB336" s="12">
        <v>1.8819862811599999E-2</v>
      </c>
      <c r="AC336" s="12">
        <v>7.2711946333500005E-2</v>
      </c>
      <c r="AE336" s="12">
        <v>0</v>
      </c>
      <c r="AF336" s="12">
        <v>3.3621140178100001E-2</v>
      </c>
      <c r="AG336" s="12">
        <v>0</v>
      </c>
      <c r="AH336" s="12">
        <v>5.6030484991600002E-2</v>
      </c>
      <c r="AI336" s="12">
        <v>0</v>
      </c>
      <c r="AJ336" s="12">
        <v>2.1950035261599998E-2</v>
      </c>
      <c r="AK336" s="12">
        <v>0</v>
      </c>
      <c r="AL336" s="12">
        <v>3.2313275012000001E-2</v>
      </c>
      <c r="AM336" s="12">
        <v>0</v>
      </c>
      <c r="AN336" s="12">
        <v>3.9503032190899998E-2</v>
      </c>
      <c r="AO336" s="12">
        <v>0</v>
      </c>
      <c r="AP336" s="12">
        <v>9.6060414137000005E-2</v>
      </c>
      <c r="AR336" s="12">
        <v>2.0066693272399998E-2</v>
      </c>
      <c r="AS336" s="12">
        <v>1.4029837373999999E-2</v>
      </c>
      <c r="AT336" s="12">
        <v>4.2692999602299997E-2</v>
      </c>
      <c r="AU336" s="12">
        <v>0.49967990123599998</v>
      </c>
      <c r="AW336" s="12">
        <v>1.8588294016200001E-2</v>
      </c>
      <c r="AX336" s="12">
        <v>1.9472879734000002E-2</v>
      </c>
      <c r="AY336" s="12">
        <v>2.50547530602E-2</v>
      </c>
      <c r="AZ336" s="12">
        <v>2.23943200657E-2</v>
      </c>
      <c r="BA336" s="12">
        <v>2.01937241299E-2</v>
      </c>
      <c r="BB336" s="12">
        <v>1.9571203664899998E-2</v>
      </c>
      <c r="BD336" s="12">
        <v>1.1539697669099999E-2</v>
      </c>
      <c r="BE336" s="12">
        <v>3.8957622935599998E-2</v>
      </c>
      <c r="BF336" s="12">
        <v>5.02095655248E-2</v>
      </c>
      <c r="BH336" s="12">
        <v>9.7882187455400008E-3</v>
      </c>
      <c r="BI336" s="12">
        <v>3.0726523488799999E-2</v>
      </c>
      <c r="BJ336" s="12">
        <v>9.3870259403599998E-2</v>
      </c>
    </row>
    <row r="338" spans="2:62" x14ac:dyDescent="0.35">
      <c r="B338" s="25" t="s">
        <v>152</v>
      </c>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row>
    <row r="339" spans="2:62" x14ac:dyDescent="0.35">
      <c r="B339" s="17" t="s">
        <v>15</v>
      </c>
    </row>
    <row r="340" spans="2:62" x14ac:dyDescent="0.35">
      <c r="B340" s="18" t="s">
        <v>74</v>
      </c>
      <c r="C340" s="15">
        <v>500</v>
      </c>
      <c r="D340" s="15">
        <v>252</v>
      </c>
      <c r="E340" s="15">
        <v>220</v>
      </c>
      <c r="F340" s="15">
        <v>24</v>
      </c>
      <c r="G340" s="15">
        <v>4</v>
      </c>
      <c r="I340" s="15">
        <v>66</v>
      </c>
      <c r="J340" s="15">
        <v>69</v>
      </c>
      <c r="K340" s="15">
        <v>149</v>
      </c>
      <c r="L340" s="15">
        <v>116</v>
      </c>
      <c r="M340" s="15">
        <v>89</v>
      </c>
      <c r="N340" s="15">
        <v>11</v>
      </c>
      <c r="P340" s="15">
        <v>98</v>
      </c>
      <c r="Q340" s="15">
        <v>133</v>
      </c>
      <c r="R340" s="15">
        <v>134</v>
      </c>
      <c r="S340" s="15">
        <v>133</v>
      </c>
      <c r="T340" s="15">
        <v>2</v>
      </c>
      <c r="V340" s="15">
        <v>58</v>
      </c>
      <c r="W340" s="15">
        <v>97</v>
      </c>
      <c r="X340" s="15">
        <v>104</v>
      </c>
      <c r="Y340" s="15">
        <v>62</v>
      </c>
      <c r="Z340" s="15">
        <v>65</v>
      </c>
      <c r="AA340" s="15">
        <v>40</v>
      </c>
      <c r="AB340" s="15">
        <v>49</v>
      </c>
      <c r="AC340" s="15">
        <v>25</v>
      </c>
      <c r="AE340" s="15">
        <v>40</v>
      </c>
      <c r="AF340" s="15">
        <v>69</v>
      </c>
      <c r="AG340" s="15">
        <v>35</v>
      </c>
      <c r="AH340" s="15">
        <v>44</v>
      </c>
      <c r="AI340" s="15">
        <v>65</v>
      </c>
      <c r="AJ340" s="15">
        <v>40</v>
      </c>
      <c r="AK340" s="15">
        <v>44</v>
      </c>
      <c r="AL340" s="15">
        <v>56</v>
      </c>
      <c r="AM340" s="15">
        <v>44</v>
      </c>
      <c r="AN340" s="15">
        <v>30</v>
      </c>
      <c r="AO340" s="15">
        <v>10</v>
      </c>
      <c r="AP340" s="15">
        <v>23</v>
      </c>
      <c r="AR340" s="15">
        <v>392</v>
      </c>
      <c r="AS340" s="15">
        <v>88</v>
      </c>
      <c r="AT340" s="15">
        <v>18</v>
      </c>
      <c r="AU340" s="15">
        <v>2</v>
      </c>
      <c r="AW340" s="15">
        <v>406</v>
      </c>
      <c r="AX340" s="15">
        <v>389</v>
      </c>
      <c r="AY340" s="15">
        <v>348</v>
      </c>
      <c r="AZ340" s="15">
        <v>411</v>
      </c>
      <c r="BA340" s="15">
        <v>401</v>
      </c>
      <c r="BB340" s="15">
        <v>385</v>
      </c>
      <c r="BD340" s="15">
        <v>328</v>
      </c>
      <c r="BE340" s="15">
        <v>153</v>
      </c>
      <c r="BF340" s="15">
        <v>19</v>
      </c>
      <c r="BH340" s="15">
        <v>341</v>
      </c>
      <c r="BI340" s="15">
        <v>117</v>
      </c>
      <c r="BJ340" s="15">
        <v>42</v>
      </c>
    </row>
    <row r="341" spans="2:62" x14ac:dyDescent="0.35">
      <c r="B341" s="19" t="s">
        <v>75</v>
      </c>
      <c r="C341" s="10">
        <v>500</v>
      </c>
      <c r="D341" s="10">
        <v>248</v>
      </c>
      <c r="E341" s="10">
        <v>221</v>
      </c>
      <c r="F341" s="10">
        <v>27</v>
      </c>
      <c r="G341" s="10">
        <v>4</v>
      </c>
      <c r="I341" s="10">
        <v>68</v>
      </c>
      <c r="J341" s="10">
        <v>68</v>
      </c>
      <c r="K341" s="10">
        <v>145</v>
      </c>
      <c r="L341" s="10">
        <v>115</v>
      </c>
      <c r="M341" s="10">
        <v>92</v>
      </c>
      <c r="N341" s="10">
        <v>11</v>
      </c>
      <c r="P341" s="10">
        <v>125</v>
      </c>
      <c r="Q341" s="10">
        <v>125</v>
      </c>
      <c r="R341" s="10">
        <v>125</v>
      </c>
      <c r="S341" s="10">
        <v>125</v>
      </c>
      <c r="T341" s="10">
        <v>2</v>
      </c>
      <c r="V341" s="10">
        <v>68</v>
      </c>
      <c r="W341" s="10">
        <v>105</v>
      </c>
      <c r="X341" s="10">
        <v>101</v>
      </c>
      <c r="Y341" s="10">
        <v>59</v>
      </c>
      <c r="Z341" s="10">
        <v>60</v>
      </c>
      <c r="AA341" s="10">
        <v>37</v>
      </c>
      <c r="AB341" s="10">
        <v>44</v>
      </c>
      <c r="AC341" s="10">
        <v>26</v>
      </c>
      <c r="AE341" s="10">
        <v>38</v>
      </c>
      <c r="AF341" s="10">
        <v>67</v>
      </c>
      <c r="AG341" s="10">
        <v>34</v>
      </c>
      <c r="AH341" s="10">
        <v>42</v>
      </c>
      <c r="AI341" s="10">
        <v>63</v>
      </c>
      <c r="AJ341" s="10">
        <v>38</v>
      </c>
      <c r="AK341" s="10">
        <v>42</v>
      </c>
      <c r="AL341" s="10">
        <v>55</v>
      </c>
      <c r="AM341" s="10">
        <v>42</v>
      </c>
      <c r="AN341" s="10">
        <v>42</v>
      </c>
      <c r="AO341" s="10">
        <v>17</v>
      </c>
      <c r="AP341" s="10">
        <v>21</v>
      </c>
      <c r="AR341" s="10">
        <v>395</v>
      </c>
      <c r="AS341" s="10">
        <v>84</v>
      </c>
      <c r="AT341" s="10">
        <v>19</v>
      </c>
      <c r="AU341" s="10">
        <v>2</v>
      </c>
      <c r="AW341" s="10">
        <v>404</v>
      </c>
      <c r="AX341" s="10">
        <v>385</v>
      </c>
      <c r="AY341" s="10">
        <v>346</v>
      </c>
      <c r="AZ341" s="10">
        <v>412</v>
      </c>
      <c r="BA341" s="10">
        <v>399</v>
      </c>
      <c r="BB341" s="10">
        <v>382</v>
      </c>
      <c r="BD341" s="10">
        <v>321</v>
      </c>
      <c r="BE341" s="10">
        <v>160</v>
      </c>
      <c r="BF341" s="10">
        <v>19</v>
      </c>
      <c r="BH341" s="10">
        <v>339</v>
      </c>
      <c r="BI341" s="10">
        <v>119</v>
      </c>
      <c r="BJ341" s="10">
        <v>42</v>
      </c>
    </row>
    <row r="342" spans="2:62" ht="32" customHeight="1" x14ac:dyDescent="0.35">
      <c r="B342" s="20" t="s">
        <v>141</v>
      </c>
      <c r="C342" s="12">
        <v>0.176275338285</v>
      </c>
      <c r="D342" s="12">
        <v>0.17964427059900001</v>
      </c>
      <c r="E342" s="12">
        <v>0.193038310258</v>
      </c>
      <c r="F342" s="12">
        <v>3.6004386566699999E-2</v>
      </c>
      <c r="G342" s="12">
        <v>0</v>
      </c>
      <c r="I342" s="12">
        <v>0.118240287332</v>
      </c>
      <c r="J342" s="12">
        <v>0.123166205726</v>
      </c>
      <c r="K342" s="12">
        <v>0.24954770367699999</v>
      </c>
      <c r="L342" s="12">
        <v>0.13371524777400001</v>
      </c>
      <c r="M342" s="12">
        <v>0.20895313115200001</v>
      </c>
      <c r="N342" s="12">
        <v>7.3405218192099997E-2</v>
      </c>
      <c r="P342" s="12">
        <v>9.8870120135000003E-2</v>
      </c>
      <c r="Q342" s="12">
        <v>0.177335279934</v>
      </c>
      <c r="R342" s="12">
        <v>0.19430934305899999</v>
      </c>
      <c r="S342" s="12">
        <v>0.23740023205800001</v>
      </c>
      <c r="T342" s="12">
        <v>0</v>
      </c>
      <c r="V342" s="12">
        <v>6.6838420836500004E-2</v>
      </c>
      <c r="W342" s="12">
        <v>0.13130213197599999</v>
      </c>
      <c r="X342" s="12">
        <v>0.21994424535599999</v>
      </c>
      <c r="Y342" s="12">
        <v>0.14514652213500001</v>
      </c>
      <c r="Z342" s="12">
        <v>0.247755809331</v>
      </c>
      <c r="AA342" s="12">
        <v>0.263304677938</v>
      </c>
      <c r="AB342" s="12">
        <v>0.28220979998200002</v>
      </c>
      <c r="AC342" s="12">
        <v>7.4576943276700003E-2</v>
      </c>
      <c r="AE342" s="12">
        <v>0.18915204608</v>
      </c>
      <c r="AF342" s="12">
        <v>0.2105621936</v>
      </c>
      <c r="AG342" s="12">
        <v>0.103924001935</v>
      </c>
      <c r="AH342" s="12">
        <v>0.19078868576800001</v>
      </c>
      <c r="AI342" s="12">
        <v>0.16383903769200001</v>
      </c>
      <c r="AJ342" s="12">
        <v>0.12132547106</v>
      </c>
      <c r="AK342" s="12">
        <v>0.23910535137300001</v>
      </c>
      <c r="AL342" s="12">
        <v>0.170157247958</v>
      </c>
      <c r="AM342" s="12">
        <v>0.151679854143</v>
      </c>
      <c r="AN342" s="12">
        <v>0.16531415772899999</v>
      </c>
      <c r="AO342" s="12">
        <v>0.214058726886</v>
      </c>
      <c r="AP342" s="12">
        <v>0.197467060823</v>
      </c>
      <c r="AR342" s="12">
        <v>0.19138482204999999</v>
      </c>
      <c r="AS342" s="12">
        <v>0.117232197425</v>
      </c>
      <c r="AT342" s="12">
        <v>0.14170270721299999</v>
      </c>
      <c r="AU342" s="12">
        <v>0</v>
      </c>
      <c r="AW342" s="12">
        <v>0.19664976190299999</v>
      </c>
      <c r="AX342" s="12">
        <v>0.198713521581</v>
      </c>
      <c r="AY342" s="12">
        <v>0.21061736644000001</v>
      </c>
      <c r="AZ342" s="12">
        <v>0.175347392538</v>
      </c>
      <c r="BA342" s="12">
        <v>0.18629405898000001</v>
      </c>
      <c r="BB342" s="12">
        <v>0.20289485689199999</v>
      </c>
      <c r="BD342" s="12">
        <v>0.22583561841499999</v>
      </c>
      <c r="BE342" s="12">
        <v>9.7688257809300003E-2</v>
      </c>
      <c r="BF342" s="12">
        <v>0</v>
      </c>
      <c r="BH342" s="12">
        <v>0.21837263344999999</v>
      </c>
      <c r="BI342" s="12">
        <v>6.5342595333099995E-2</v>
      </c>
      <c r="BJ342" s="12">
        <v>0.151341506751</v>
      </c>
    </row>
    <row r="343" spans="2:62" ht="32" customHeight="1" x14ac:dyDescent="0.35">
      <c r="B343" s="20" t="s">
        <v>142</v>
      </c>
      <c r="C343" s="12">
        <v>0.32724515711500002</v>
      </c>
      <c r="D343" s="12">
        <v>0.31900620433499999</v>
      </c>
      <c r="E343" s="12">
        <v>0.343100222367</v>
      </c>
      <c r="F343" s="12">
        <v>0.25996717809699998</v>
      </c>
      <c r="G343" s="12">
        <v>0.40409632394400002</v>
      </c>
      <c r="I343" s="12">
        <v>0.19139183149899999</v>
      </c>
      <c r="J343" s="12">
        <v>0.38341425448400002</v>
      </c>
      <c r="K343" s="12">
        <v>0.26711789336800001</v>
      </c>
      <c r="L343" s="12">
        <v>0.40057318554400001</v>
      </c>
      <c r="M343" s="12">
        <v>0.407610031406</v>
      </c>
      <c r="N343" s="12">
        <v>0.18025552546500001</v>
      </c>
      <c r="P343" s="12">
        <v>0.28205233316799999</v>
      </c>
      <c r="Q343" s="12">
        <v>0.302650445697</v>
      </c>
      <c r="R343" s="12">
        <v>0.36252338076899998</v>
      </c>
      <c r="S343" s="12">
        <v>0.36697779836400002</v>
      </c>
      <c r="T343" s="12">
        <v>0</v>
      </c>
      <c r="V343" s="12">
        <v>0.30619555745900001</v>
      </c>
      <c r="W343" s="12">
        <v>0.29888527799999998</v>
      </c>
      <c r="X343" s="12">
        <v>0.268144683557</v>
      </c>
      <c r="Y343" s="12">
        <v>0.44985916387300001</v>
      </c>
      <c r="Z343" s="12">
        <v>0.32506752775600001</v>
      </c>
      <c r="AA343" s="12">
        <v>0.50466031284199997</v>
      </c>
      <c r="AB343" s="12">
        <v>0.34220456375800001</v>
      </c>
      <c r="AC343" s="12">
        <v>0.173899736217</v>
      </c>
      <c r="AE343" s="12">
        <v>0.34462428950599999</v>
      </c>
      <c r="AF343" s="12">
        <v>0.27983579979000001</v>
      </c>
      <c r="AG343" s="12">
        <v>0.33590925502699998</v>
      </c>
      <c r="AH343" s="12">
        <v>0.19947885306599999</v>
      </c>
      <c r="AI343" s="12">
        <v>0.32012990188500001</v>
      </c>
      <c r="AJ343" s="12">
        <v>0.357089557118</v>
      </c>
      <c r="AK343" s="12">
        <v>0.43075881697700003</v>
      </c>
      <c r="AL343" s="12">
        <v>0.29361472597400001</v>
      </c>
      <c r="AM343" s="12">
        <v>0.51372537881000002</v>
      </c>
      <c r="AN343" s="12">
        <v>0.23150248079399999</v>
      </c>
      <c r="AO343" s="12">
        <v>0.25841578948499999</v>
      </c>
      <c r="AP343" s="12">
        <v>0.410968763771</v>
      </c>
      <c r="AR343" s="12">
        <v>0.30539127567000002</v>
      </c>
      <c r="AS343" s="12">
        <v>0.46382055125299998</v>
      </c>
      <c r="AT343" s="12">
        <v>0.21388110751700001</v>
      </c>
      <c r="AU343" s="12">
        <v>0</v>
      </c>
      <c r="AW343" s="12">
        <v>0.35191156328200002</v>
      </c>
      <c r="AX343" s="12">
        <v>0.34532637780800002</v>
      </c>
      <c r="AY343" s="12">
        <v>0.33343112066699998</v>
      </c>
      <c r="AZ343" s="12">
        <v>0.33571345121099999</v>
      </c>
      <c r="BA343" s="12">
        <v>0.35131118139900003</v>
      </c>
      <c r="BB343" s="12">
        <v>0.33567511303199998</v>
      </c>
      <c r="BD343" s="12">
        <v>0.369149192169</v>
      </c>
      <c r="BE343" s="12">
        <v>0.233928307261</v>
      </c>
      <c r="BF343" s="12">
        <v>0.40284455825900001</v>
      </c>
      <c r="BH343" s="12">
        <v>0.364447240595</v>
      </c>
      <c r="BI343" s="12">
        <v>0.25051207599699998</v>
      </c>
      <c r="BJ343" s="12">
        <v>0.24404711454200001</v>
      </c>
    </row>
    <row r="344" spans="2:62" ht="46" customHeight="1" x14ac:dyDescent="0.35">
      <c r="B344" s="20" t="s">
        <v>143</v>
      </c>
      <c r="C344" s="12">
        <v>0.34659295291100001</v>
      </c>
      <c r="D344" s="12">
        <v>0.39626951781000003</v>
      </c>
      <c r="E344" s="12">
        <v>0.28104642354100001</v>
      </c>
      <c r="F344" s="12">
        <v>0.48509299519100002</v>
      </c>
      <c r="G344" s="12">
        <v>0</v>
      </c>
      <c r="I344" s="12">
        <v>0.46686952962299999</v>
      </c>
      <c r="J344" s="12">
        <v>0.32406371204500001</v>
      </c>
      <c r="K344" s="12">
        <v>0.38492843253199999</v>
      </c>
      <c r="L344" s="12">
        <v>0.301482228711</v>
      </c>
      <c r="M344" s="12">
        <v>0.24391120522599999</v>
      </c>
      <c r="N344" s="12">
        <v>0.55765810441200003</v>
      </c>
      <c r="P344" s="12">
        <v>0.46918827035400001</v>
      </c>
      <c r="Q344" s="12">
        <v>0.39388217882299997</v>
      </c>
      <c r="R344" s="12">
        <v>0.291519409196</v>
      </c>
      <c r="S344" s="12">
        <v>0.22906628879999999</v>
      </c>
      <c r="T344" s="12">
        <v>0.51673118137999996</v>
      </c>
      <c r="V344" s="12">
        <v>0.44643662930900002</v>
      </c>
      <c r="W344" s="12">
        <v>0.46681960227699998</v>
      </c>
      <c r="X344" s="12">
        <v>0.37274067776300002</v>
      </c>
      <c r="Y344" s="12">
        <v>0.25428439859000002</v>
      </c>
      <c r="Z344" s="12">
        <v>0.261460616546</v>
      </c>
      <c r="AA344" s="12">
        <v>0.118849578481</v>
      </c>
      <c r="AB344" s="12">
        <v>0.21628702577200001</v>
      </c>
      <c r="AC344" s="12">
        <v>0.453053738925</v>
      </c>
      <c r="AE344" s="12">
        <v>0.29290939685799999</v>
      </c>
      <c r="AF344" s="12">
        <v>0.32245143313300001</v>
      </c>
      <c r="AG344" s="12">
        <v>0.45693828777099998</v>
      </c>
      <c r="AH344" s="12">
        <v>0.39982266191600002</v>
      </c>
      <c r="AI344" s="12">
        <v>0.37346754453499997</v>
      </c>
      <c r="AJ344" s="12">
        <v>0.42909351360699999</v>
      </c>
      <c r="AK344" s="12">
        <v>0.24095922905200001</v>
      </c>
      <c r="AL344" s="12">
        <v>0.41433109372999999</v>
      </c>
      <c r="AM344" s="12">
        <v>0.249077160357</v>
      </c>
      <c r="AN344" s="12">
        <v>0.35323718636599999</v>
      </c>
      <c r="AO344" s="12">
        <v>0.52752548362999996</v>
      </c>
      <c r="AP344" s="12">
        <v>8.0484854494199995E-2</v>
      </c>
      <c r="AR344" s="12">
        <v>0.36823552768500001</v>
      </c>
      <c r="AS344" s="12">
        <v>0.25239036510700003</v>
      </c>
      <c r="AT344" s="12">
        <v>0.34792013230699997</v>
      </c>
      <c r="AU344" s="12">
        <v>0</v>
      </c>
      <c r="AW344" s="12">
        <v>0.30122496244500002</v>
      </c>
      <c r="AX344" s="12">
        <v>0.30759762282699998</v>
      </c>
      <c r="AY344" s="12">
        <v>0.31349830996400002</v>
      </c>
      <c r="AZ344" s="12">
        <v>0.348623814561</v>
      </c>
      <c r="BA344" s="12">
        <v>0.31597824000300001</v>
      </c>
      <c r="BB344" s="12">
        <v>0.328112118974</v>
      </c>
      <c r="BD344" s="12">
        <v>0.27570867595600002</v>
      </c>
      <c r="BE344" s="12">
        <v>0.487378565441</v>
      </c>
      <c r="BF344" s="12">
        <v>0.36140273498600001</v>
      </c>
      <c r="BH344" s="12">
        <v>0.285736839618</v>
      </c>
      <c r="BI344" s="12">
        <v>0.487890471135</v>
      </c>
      <c r="BJ344" s="12">
        <v>0.437390405378</v>
      </c>
    </row>
    <row r="345" spans="2:62" ht="32" customHeight="1" x14ac:dyDescent="0.35">
      <c r="B345" s="20" t="s">
        <v>144</v>
      </c>
      <c r="C345" s="12">
        <v>9.9161233780200003E-2</v>
      </c>
      <c r="D345" s="12">
        <v>6.7293610044000002E-2</v>
      </c>
      <c r="E345" s="12">
        <v>0.122432137185</v>
      </c>
      <c r="F345" s="12">
        <v>0.119823886083</v>
      </c>
      <c r="G345" s="12">
        <v>0.59590367605600003</v>
      </c>
      <c r="I345" s="12">
        <v>0.16295789451100001</v>
      </c>
      <c r="J345" s="12">
        <v>8.2270458593599993E-2</v>
      </c>
      <c r="K345" s="12">
        <v>7.8555875624599994E-2</v>
      </c>
      <c r="L345" s="12">
        <v>9.7892082881100004E-2</v>
      </c>
      <c r="M345" s="12">
        <v>8.7435042870999999E-2</v>
      </c>
      <c r="N345" s="12">
        <v>0.188681151932</v>
      </c>
      <c r="P345" s="12">
        <v>8.3528435115700003E-2</v>
      </c>
      <c r="Q345" s="12">
        <v>8.9163509731299995E-2</v>
      </c>
      <c r="R345" s="12">
        <v>9.8879727277800006E-2</v>
      </c>
      <c r="S345" s="12">
        <v>0.118942322805</v>
      </c>
      <c r="T345" s="12">
        <v>0.48326881861999998</v>
      </c>
      <c r="V345" s="12">
        <v>7.2628869516000005E-2</v>
      </c>
      <c r="W345" s="12">
        <v>5.4324924564499999E-2</v>
      </c>
      <c r="X345" s="12">
        <v>0.10312280888899999</v>
      </c>
      <c r="Y345" s="12">
        <v>0.12048137527</v>
      </c>
      <c r="Z345" s="12">
        <v>0.165716046368</v>
      </c>
      <c r="AA345" s="12">
        <v>6.7133555343900003E-2</v>
      </c>
      <c r="AB345" s="12">
        <v>9.9691573681200005E-2</v>
      </c>
      <c r="AC345" s="12">
        <v>0.175807904416</v>
      </c>
      <c r="AE345" s="12">
        <v>0.17331426755500001</v>
      </c>
      <c r="AF345" s="12">
        <v>0.10945003673799999</v>
      </c>
      <c r="AG345" s="12">
        <v>7.5225641589200004E-2</v>
      </c>
      <c r="AH345" s="12">
        <v>0.16204935707099999</v>
      </c>
      <c r="AI345" s="12">
        <v>0.14256351588800001</v>
      </c>
      <c r="AJ345" s="12">
        <v>4.6250047352699997E-2</v>
      </c>
      <c r="AK345" s="12">
        <v>6.6997233101999995E-2</v>
      </c>
      <c r="AL345" s="12">
        <v>5.5277092219500001E-2</v>
      </c>
      <c r="AM345" s="12">
        <v>6.2841561980500005E-2</v>
      </c>
      <c r="AN345" s="12">
        <v>0.10349329292999999</v>
      </c>
      <c r="AO345" s="12">
        <v>0</v>
      </c>
      <c r="AP345" s="12">
        <v>0.132046575768</v>
      </c>
      <c r="AR345" s="12">
        <v>8.9660115782400004E-2</v>
      </c>
      <c r="AS345" s="12">
        <v>9.8849490099299997E-2</v>
      </c>
      <c r="AT345" s="12">
        <v>0.25380305335999997</v>
      </c>
      <c r="AU345" s="12">
        <v>0.50032009876399997</v>
      </c>
      <c r="AW345" s="12">
        <v>9.7163289340799999E-2</v>
      </c>
      <c r="AX345" s="12">
        <v>9.6548580164599995E-2</v>
      </c>
      <c r="AY345" s="12">
        <v>9.5852159917899998E-2</v>
      </c>
      <c r="AZ345" s="12">
        <v>9.8287947662600003E-2</v>
      </c>
      <c r="BA345" s="12">
        <v>9.7526486046999997E-2</v>
      </c>
      <c r="BB345" s="12">
        <v>9.4288275078200007E-2</v>
      </c>
      <c r="BD345" s="12">
        <v>8.3732122062300005E-2</v>
      </c>
      <c r="BE345" s="12">
        <v>0.125610383258</v>
      </c>
      <c r="BF345" s="12">
        <v>0.137457350664</v>
      </c>
      <c r="BH345" s="12">
        <v>9.6179515434799995E-2</v>
      </c>
      <c r="BI345" s="12">
        <v>0.11613801624</v>
      </c>
      <c r="BJ345" s="12">
        <v>7.4740392687699997E-2</v>
      </c>
    </row>
    <row r="346" spans="2:62" ht="32" customHeight="1" x14ac:dyDescent="0.35">
      <c r="B346" s="20" t="s">
        <v>145</v>
      </c>
      <c r="C346" s="12">
        <v>2.45065264151E-2</v>
      </c>
      <c r="D346" s="12">
        <v>2.16913165018E-2</v>
      </c>
      <c r="E346" s="12">
        <v>2.4996025487000001E-2</v>
      </c>
      <c r="F346" s="12">
        <v>5.0553816787899997E-2</v>
      </c>
      <c r="G346" s="12">
        <v>0</v>
      </c>
      <c r="I346" s="12">
        <v>1.39995188018E-2</v>
      </c>
      <c r="J346" s="12">
        <v>5.44004047972E-2</v>
      </c>
      <c r="K346" s="12">
        <v>5.7647777106199999E-3</v>
      </c>
      <c r="L346" s="12">
        <v>2.6820179380799999E-2</v>
      </c>
      <c r="M346" s="12">
        <v>3.9984524774800002E-2</v>
      </c>
      <c r="N346" s="12">
        <v>0</v>
      </c>
      <c r="P346" s="12">
        <v>2.2785780920100002E-2</v>
      </c>
      <c r="Q346" s="12">
        <v>7.5602166303900004E-3</v>
      </c>
      <c r="R346" s="12">
        <v>3.4828589560199998E-2</v>
      </c>
      <c r="S346" s="12">
        <v>3.32426799149E-2</v>
      </c>
      <c r="T346" s="12">
        <v>0</v>
      </c>
      <c r="V346" s="12">
        <v>1.9974480665800001E-2</v>
      </c>
      <c r="W346" s="12">
        <v>3.6229538484999997E-2</v>
      </c>
      <c r="X346" s="12">
        <v>1.79085427491E-2</v>
      </c>
      <c r="Y346" s="12">
        <v>1.47172488856E-2</v>
      </c>
      <c r="Z346" s="12">
        <v>0</v>
      </c>
      <c r="AA346" s="12">
        <v>4.60518753951E-2</v>
      </c>
      <c r="AB346" s="12">
        <v>4.07871739941E-2</v>
      </c>
      <c r="AC346" s="12">
        <v>3.5523758145700003E-2</v>
      </c>
      <c r="AE346" s="12">
        <v>0</v>
      </c>
      <c r="AF346" s="12">
        <v>2.65972801685E-2</v>
      </c>
      <c r="AG346" s="12">
        <v>2.8002813677599998E-2</v>
      </c>
      <c r="AH346" s="12">
        <v>4.7860442178900002E-2</v>
      </c>
      <c r="AI346" s="12">
        <v>0</v>
      </c>
      <c r="AJ346" s="12">
        <v>0</v>
      </c>
      <c r="AK346" s="12">
        <v>0</v>
      </c>
      <c r="AL346" s="12">
        <v>3.3003953391999998E-2</v>
      </c>
      <c r="AM346" s="12">
        <v>2.26760447095E-2</v>
      </c>
      <c r="AN346" s="12">
        <v>7.1741973092300002E-2</v>
      </c>
      <c r="AO346" s="12">
        <v>0</v>
      </c>
      <c r="AP346" s="12">
        <v>8.2972331006800001E-2</v>
      </c>
      <c r="AR346" s="12">
        <v>2.2071798819699999E-2</v>
      </c>
      <c r="AS346" s="12">
        <v>4.2201040357900003E-2</v>
      </c>
      <c r="AT346" s="12">
        <v>0</v>
      </c>
      <c r="AU346" s="12">
        <v>0</v>
      </c>
      <c r="AW346" s="12">
        <v>2.8199494680699998E-2</v>
      </c>
      <c r="AX346" s="12">
        <v>2.82877744186E-2</v>
      </c>
      <c r="AY346" s="12">
        <v>2.6381909483299999E-2</v>
      </c>
      <c r="AZ346" s="12">
        <v>2.1357214449999998E-2</v>
      </c>
      <c r="BA346" s="12">
        <v>2.1258794785499999E-2</v>
      </c>
      <c r="BB346" s="12">
        <v>2.07392261221E-2</v>
      </c>
      <c r="BD346" s="12">
        <v>2.3851511988999999E-2</v>
      </c>
      <c r="BE346" s="12">
        <v>2.8755134021700001E-2</v>
      </c>
      <c r="BF346" s="12">
        <v>0</v>
      </c>
      <c r="BH346" s="12">
        <v>7.9162498519500003E-3</v>
      </c>
      <c r="BI346" s="12">
        <v>7.31616396305E-2</v>
      </c>
      <c r="BJ346" s="12">
        <v>2.01554273299E-2</v>
      </c>
    </row>
    <row r="347" spans="2:62" ht="32" customHeight="1" x14ac:dyDescent="0.35">
      <c r="B347" s="20" t="s">
        <v>42</v>
      </c>
      <c r="C347" s="12">
        <v>2.6218791494800001E-2</v>
      </c>
      <c r="D347" s="12">
        <v>1.6095080709399998E-2</v>
      </c>
      <c r="E347" s="12">
        <v>3.5386881162399998E-2</v>
      </c>
      <c r="F347" s="12">
        <v>4.8557737274700002E-2</v>
      </c>
      <c r="G347" s="12">
        <v>0</v>
      </c>
      <c r="I347" s="12">
        <v>4.6540938233100002E-2</v>
      </c>
      <c r="J347" s="12">
        <v>3.2684964355100002E-2</v>
      </c>
      <c r="K347" s="12">
        <v>1.40853170877E-2</v>
      </c>
      <c r="L347" s="12">
        <v>3.9517075708599997E-2</v>
      </c>
      <c r="M347" s="12">
        <v>1.2106064570499999E-2</v>
      </c>
      <c r="N347" s="12">
        <v>0</v>
      </c>
      <c r="P347" s="12">
        <v>4.3575060306899997E-2</v>
      </c>
      <c r="Q347" s="12">
        <v>2.9408369184399999E-2</v>
      </c>
      <c r="R347" s="12">
        <v>1.7939550137899999E-2</v>
      </c>
      <c r="S347" s="12">
        <v>1.43706780582E-2</v>
      </c>
      <c r="T347" s="12">
        <v>0</v>
      </c>
      <c r="V347" s="12">
        <v>8.7926042213299999E-2</v>
      </c>
      <c r="W347" s="12">
        <v>1.2438524697899999E-2</v>
      </c>
      <c r="X347" s="12">
        <v>1.8139041686400001E-2</v>
      </c>
      <c r="Y347" s="12">
        <v>1.55112912461E-2</v>
      </c>
      <c r="Z347" s="12">
        <v>0</v>
      </c>
      <c r="AA347" s="12">
        <v>0</v>
      </c>
      <c r="AB347" s="12">
        <v>1.8819862811599999E-2</v>
      </c>
      <c r="AC347" s="12">
        <v>8.7137919018799997E-2</v>
      </c>
      <c r="AE347" s="12">
        <v>0</v>
      </c>
      <c r="AF347" s="12">
        <v>5.1103256570300001E-2</v>
      </c>
      <c r="AG347" s="12">
        <v>0</v>
      </c>
      <c r="AH347" s="12">
        <v>0</v>
      </c>
      <c r="AI347" s="12">
        <v>0</v>
      </c>
      <c r="AJ347" s="12">
        <v>4.6241410861600003E-2</v>
      </c>
      <c r="AK347" s="12">
        <v>2.2179369497100001E-2</v>
      </c>
      <c r="AL347" s="12">
        <v>3.3615886725800001E-2</v>
      </c>
      <c r="AM347" s="12">
        <v>0</v>
      </c>
      <c r="AN347" s="12">
        <v>7.4710909087700006E-2</v>
      </c>
      <c r="AO347" s="12">
        <v>0</v>
      </c>
      <c r="AP347" s="12">
        <v>9.6060414137000005E-2</v>
      </c>
      <c r="AR347" s="12">
        <v>2.3256459992599999E-2</v>
      </c>
      <c r="AS347" s="12">
        <v>2.5506355757099999E-2</v>
      </c>
      <c r="AT347" s="12">
        <v>4.2692999602299997E-2</v>
      </c>
      <c r="AU347" s="12">
        <v>0.49967990123599998</v>
      </c>
      <c r="AW347" s="12">
        <v>2.4850928349699999E-2</v>
      </c>
      <c r="AX347" s="12">
        <v>2.35261232013E-2</v>
      </c>
      <c r="AY347" s="12">
        <v>2.0219133527499999E-2</v>
      </c>
      <c r="AZ347" s="12">
        <v>2.06701795772E-2</v>
      </c>
      <c r="BA347" s="12">
        <v>2.7631238785600001E-2</v>
      </c>
      <c r="BB347" s="12">
        <v>1.8290409900900001E-2</v>
      </c>
      <c r="BD347" s="12">
        <v>2.1722879408900001E-2</v>
      </c>
      <c r="BE347" s="12">
        <v>2.66393522083E-2</v>
      </c>
      <c r="BF347" s="12">
        <v>9.8295356091E-2</v>
      </c>
      <c r="BH347" s="12">
        <v>2.73475210506E-2</v>
      </c>
      <c r="BI347" s="12">
        <v>6.9552016650399999E-3</v>
      </c>
      <c r="BJ347" s="12">
        <v>7.2325153310599993E-2</v>
      </c>
    </row>
    <row r="349" spans="2:62" x14ac:dyDescent="0.35">
      <c r="B349" s="25" t="s">
        <v>153</v>
      </c>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row>
    <row r="350" spans="2:62" ht="29" x14ac:dyDescent="0.35">
      <c r="B350" s="17" t="s">
        <v>16</v>
      </c>
    </row>
    <row r="351" spans="2:62" x14ac:dyDescent="0.35">
      <c r="B351" s="18" t="s">
        <v>74</v>
      </c>
      <c r="C351" s="15">
        <v>107</v>
      </c>
      <c r="D351" s="15">
        <v>43</v>
      </c>
      <c r="E351" s="15">
        <v>54</v>
      </c>
      <c r="F351" s="15">
        <v>9</v>
      </c>
      <c r="G351" s="15">
        <v>1</v>
      </c>
      <c r="I351" s="15">
        <v>29</v>
      </c>
      <c r="J351" s="15">
        <v>19</v>
      </c>
      <c r="K351" s="15">
        <v>22</v>
      </c>
      <c r="L351" s="15">
        <v>22</v>
      </c>
      <c r="M351" s="15">
        <v>12</v>
      </c>
      <c r="N351" s="15">
        <v>3</v>
      </c>
      <c r="P351" s="15">
        <v>23</v>
      </c>
      <c r="Q351" s="15">
        <v>21</v>
      </c>
      <c r="R351" s="15">
        <v>30</v>
      </c>
      <c r="S351" s="15">
        <v>31</v>
      </c>
      <c r="T351" s="15">
        <v>2</v>
      </c>
      <c r="V351" s="15">
        <v>15</v>
      </c>
      <c r="W351" s="15">
        <v>22</v>
      </c>
      <c r="X351" s="15">
        <v>20</v>
      </c>
      <c r="Y351" s="15">
        <v>14</v>
      </c>
      <c r="Z351" s="15">
        <v>11</v>
      </c>
      <c r="AA351" s="15">
        <v>7</v>
      </c>
      <c r="AB351" s="15">
        <v>8</v>
      </c>
      <c r="AC351" s="15">
        <v>10</v>
      </c>
      <c r="AE351" s="15">
        <v>10</v>
      </c>
      <c r="AF351" s="15">
        <v>15</v>
      </c>
      <c r="AG351" s="15">
        <v>12</v>
      </c>
      <c r="AH351" s="15">
        <v>13</v>
      </c>
      <c r="AI351" s="15">
        <v>15</v>
      </c>
      <c r="AJ351" s="15">
        <v>8</v>
      </c>
      <c r="AK351" s="15">
        <v>8</v>
      </c>
      <c r="AL351" s="15">
        <v>9</v>
      </c>
      <c r="AM351" s="15">
        <v>7</v>
      </c>
      <c r="AN351" s="15">
        <v>5</v>
      </c>
      <c r="AO351" s="15">
        <v>0</v>
      </c>
      <c r="AP351" s="15">
        <v>5</v>
      </c>
      <c r="AR351" s="15">
        <v>85</v>
      </c>
      <c r="AS351" s="15">
        <v>20</v>
      </c>
      <c r="AT351" s="15">
        <v>1</v>
      </c>
      <c r="AU351" s="15">
        <v>1</v>
      </c>
      <c r="AW351" s="15">
        <v>77</v>
      </c>
      <c r="AX351" s="15">
        <v>74</v>
      </c>
      <c r="AY351" s="15">
        <v>60</v>
      </c>
      <c r="AZ351" s="15">
        <v>84</v>
      </c>
      <c r="BA351" s="15">
        <v>85</v>
      </c>
      <c r="BB351" s="15">
        <v>77</v>
      </c>
      <c r="BD351" s="15">
        <v>60</v>
      </c>
      <c r="BE351" s="15">
        <v>44</v>
      </c>
      <c r="BF351" s="15">
        <v>3</v>
      </c>
      <c r="BH351" s="15">
        <v>66</v>
      </c>
      <c r="BI351" s="15">
        <v>28</v>
      </c>
      <c r="BJ351" s="15">
        <v>13</v>
      </c>
    </row>
    <row r="352" spans="2:62" x14ac:dyDescent="0.35">
      <c r="B352" s="19" t="s">
        <v>75</v>
      </c>
      <c r="C352" s="10">
        <v>106</v>
      </c>
      <c r="D352" s="10">
        <v>42</v>
      </c>
      <c r="E352" s="10">
        <v>53</v>
      </c>
      <c r="F352" s="10">
        <v>10</v>
      </c>
      <c r="G352" s="10">
        <v>1</v>
      </c>
      <c r="I352" s="10">
        <v>29</v>
      </c>
      <c r="J352" s="10">
        <v>19</v>
      </c>
      <c r="K352" s="10">
        <v>22</v>
      </c>
      <c r="L352" s="10">
        <v>21</v>
      </c>
      <c r="M352" s="10">
        <v>12</v>
      </c>
      <c r="N352" s="10">
        <v>3</v>
      </c>
      <c r="P352" s="10">
        <v>27</v>
      </c>
      <c r="Q352" s="10">
        <v>20</v>
      </c>
      <c r="R352" s="10">
        <v>27</v>
      </c>
      <c r="S352" s="10">
        <v>30</v>
      </c>
      <c r="T352" s="10">
        <v>2</v>
      </c>
      <c r="V352" s="10">
        <v>18</v>
      </c>
      <c r="W352" s="10">
        <v>23</v>
      </c>
      <c r="X352" s="10">
        <v>19</v>
      </c>
      <c r="Y352" s="10">
        <v>13</v>
      </c>
      <c r="Z352" s="10">
        <v>10</v>
      </c>
      <c r="AA352" s="10">
        <v>7</v>
      </c>
      <c r="AB352" s="10">
        <v>7</v>
      </c>
      <c r="AC352" s="10">
        <v>10</v>
      </c>
      <c r="AE352" s="10">
        <v>10</v>
      </c>
      <c r="AF352" s="10">
        <v>15</v>
      </c>
      <c r="AG352" s="10">
        <v>12</v>
      </c>
      <c r="AH352" s="10">
        <v>13</v>
      </c>
      <c r="AI352" s="10">
        <v>15</v>
      </c>
      <c r="AJ352" s="10">
        <v>8</v>
      </c>
      <c r="AK352" s="10">
        <v>8</v>
      </c>
      <c r="AL352" s="10">
        <v>8</v>
      </c>
      <c r="AM352" s="10">
        <v>6</v>
      </c>
      <c r="AN352" s="10">
        <v>7</v>
      </c>
      <c r="AO352" s="10">
        <v>0</v>
      </c>
      <c r="AP352" s="10">
        <v>5</v>
      </c>
      <c r="AR352" s="10">
        <v>85</v>
      </c>
      <c r="AS352" s="10">
        <v>20</v>
      </c>
      <c r="AT352" s="10">
        <v>1</v>
      </c>
      <c r="AU352" s="10">
        <v>1</v>
      </c>
      <c r="AW352" s="10">
        <v>75</v>
      </c>
      <c r="AX352" s="10">
        <v>73</v>
      </c>
      <c r="AY352" s="10">
        <v>59</v>
      </c>
      <c r="AZ352" s="10">
        <v>85</v>
      </c>
      <c r="BA352" s="10">
        <v>84</v>
      </c>
      <c r="BB352" s="10">
        <v>75</v>
      </c>
      <c r="BD352" s="10">
        <v>58</v>
      </c>
      <c r="BE352" s="10">
        <v>45</v>
      </c>
      <c r="BF352" s="10">
        <v>3</v>
      </c>
      <c r="BH352" s="10">
        <v>65</v>
      </c>
      <c r="BI352" s="10">
        <v>29</v>
      </c>
      <c r="BJ352" s="10">
        <v>13</v>
      </c>
    </row>
    <row r="353" spans="2:62" ht="46" customHeight="1" x14ac:dyDescent="0.35">
      <c r="B353" s="20" t="s">
        <v>154</v>
      </c>
      <c r="C353" s="12">
        <v>0.14265975754499999</v>
      </c>
      <c r="D353" s="12">
        <v>0.14339132512200001</v>
      </c>
      <c r="E353" s="12">
        <v>0.14691728895200001</v>
      </c>
      <c r="F353" s="12">
        <v>0.130317378766</v>
      </c>
      <c r="G353" s="12">
        <v>0</v>
      </c>
      <c r="I353" s="12">
        <v>6.1747095942900003E-2</v>
      </c>
      <c r="J353" s="12">
        <v>0.14618619201999999</v>
      </c>
      <c r="K353" s="12">
        <v>0.241172862312</v>
      </c>
      <c r="L353" s="12">
        <v>0.1446504254</v>
      </c>
      <c r="M353" s="12">
        <v>0.108764819358</v>
      </c>
      <c r="N353" s="12">
        <v>0.30902854113799999</v>
      </c>
      <c r="P353" s="12">
        <v>0.17489114633399999</v>
      </c>
      <c r="Q353" s="12">
        <v>8.8934746399899997E-2</v>
      </c>
      <c r="R353" s="12">
        <v>0.16821165656299999</v>
      </c>
      <c r="S353" s="12">
        <v>0.10288487368099999</v>
      </c>
      <c r="T353" s="12">
        <v>0.48326881861999998</v>
      </c>
      <c r="V353" s="12">
        <v>0.28323046779599997</v>
      </c>
      <c r="W353" s="12">
        <v>0.12933014306900001</v>
      </c>
      <c r="X353" s="12">
        <v>9.2583572049000001E-2</v>
      </c>
      <c r="Y353" s="12">
        <v>6.7720956720699998E-2</v>
      </c>
      <c r="Z353" s="12">
        <v>0.178317779885</v>
      </c>
      <c r="AA353" s="12">
        <v>0.13674147536199999</v>
      </c>
      <c r="AB353" s="12">
        <v>0</v>
      </c>
      <c r="AC353" s="12">
        <v>0.1838589437</v>
      </c>
      <c r="AE353" s="12">
        <v>0.32061289412400001</v>
      </c>
      <c r="AF353" s="12">
        <v>0.20136513192</v>
      </c>
      <c r="AG353" s="12">
        <v>0</v>
      </c>
      <c r="AH353" s="12">
        <v>0</v>
      </c>
      <c r="AI353" s="12">
        <v>0</v>
      </c>
      <c r="AJ353" s="12">
        <v>0.36635645465099997</v>
      </c>
      <c r="AK353" s="12">
        <v>0.26018421931800001</v>
      </c>
      <c r="AL353" s="12">
        <v>0.10985643265</v>
      </c>
      <c r="AM353" s="12">
        <v>0</v>
      </c>
      <c r="AN353" s="12">
        <v>0.201590425337</v>
      </c>
      <c r="AP353" s="12">
        <v>0.378430930246</v>
      </c>
      <c r="AR353" s="12">
        <v>0.14420344474899999</v>
      </c>
      <c r="AS353" s="12">
        <v>0.10135144724</v>
      </c>
      <c r="AT353" s="12">
        <v>0</v>
      </c>
      <c r="AU353" s="12">
        <v>1</v>
      </c>
      <c r="AW353" s="12">
        <v>0.15016463192400001</v>
      </c>
      <c r="AX353" s="12">
        <v>0.101242469946</v>
      </c>
      <c r="AY353" s="12">
        <v>8.3561885821199999E-2</v>
      </c>
      <c r="AZ353" s="12">
        <v>0.12602775634899999</v>
      </c>
      <c r="BA353" s="12">
        <v>0.12922813151900001</v>
      </c>
      <c r="BB353" s="12">
        <v>6.5412418626400001E-2</v>
      </c>
      <c r="BD353" s="12">
        <v>0.13993643155300001</v>
      </c>
      <c r="BE353" s="12">
        <v>0.155009284754</v>
      </c>
      <c r="BF353" s="12">
        <v>0</v>
      </c>
      <c r="BH353" s="12">
        <v>0.152872051703</v>
      </c>
      <c r="BI353" s="12">
        <v>0.14280305948700001</v>
      </c>
      <c r="BJ353" s="12">
        <v>9.0998426808999999E-2</v>
      </c>
    </row>
    <row r="354" spans="2:62" ht="46" customHeight="1" x14ac:dyDescent="0.35">
      <c r="B354" s="20" t="s">
        <v>155</v>
      </c>
      <c r="C354" s="12">
        <v>0.23317635215599999</v>
      </c>
      <c r="D354" s="12">
        <v>0.22495467574899999</v>
      </c>
      <c r="E354" s="12">
        <v>0.21246821999000001</v>
      </c>
      <c r="F354" s="12">
        <v>0.305918645027</v>
      </c>
      <c r="G354" s="12">
        <v>1</v>
      </c>
      <c r="I354" s="12">
        <v>0.30939816159900002</v>
      </c>
      <c r="J354" s="12">
        <v>0.101202754033</v>
      </c>
      <c r="K354" s="12">
        <v>0.21645750607700001</v>
      </c>
      <c r="L354" s="12">
        <v>0.24584692351199999</v>
      </c>
      <c r="M354" s="12">
        <v>0.32388846392699999</v>
      </c>
      <c r="N354" s="12">
        <v>0</v>
      </c>
      <c r="P354" s="12">
        <v>0.17336876321399999</v>
      </c>
      <c r="Q354" s="12">
        <v>0.41731751129</v>
      </c>
      <c r="R354" s="12">
        <v>0.26387582954799998</v>
      </c>
      <c r="S354" s="12">
        <v>0.155325189418</v>
      </c>
      <c r="T354" s="12">
        <v>0</v>
      </c>
      <c r="V354" s="12">
        <v>0.135603603638</v>
      </c>
      <c r="W354" s="12">
        <v>0.18709371782100001</v>
      </c>
      <c r="X354" s="12">
        <v>0.39002546216799999</v>
      </c>
      <c r="Y354" s="12">
        <v>0.40897182593100001</v>
      </c>
      <c r="Z354" s="12">
        <v>0.28654112831</v>
      </c>
      <c r="AA354" s="12">
        <v>0.12912927526500001</v>
      </c>
      <c r="AB354" s="12">
        <v>0.244988002633</v>
      </c>
      <c r="AC354" s="12">
        <v>0</v>
      </c>
      <c r="AE354" s="12">
        <v>0.19522283910900001</v>
      </c>
      <c r="AF354" s="12">
        <v>0.22076163105499999</v>
      </c>
      <c r="AG354" s="12">
        <v>0.22217264638100001</v>
      </c>
      <c r="AH354" s="12">
        <v>0.38039021474000001</v>
      </c>
      <c r="AI354" s="12">
        <v>0.24935244780099999</v>
      </c>
      <c r="AJ354" s="12">
        <v>0</v>
      </c>
      <c r="AK354" s="12">
        <v>0.239721479081</v>
      </c>
      <c r="AL354" s="12">
        <v>0.21351752753700001</v>
      </c>
      <c r="AM354" s="12">
        <v>0.26919995047299999</v>
      </c>
      <c r="AN354" s="12">
        <v>0</v>
      </c>
      <c r="AP354" s="12">
        <v>0.62156906975399995</v>
      </c>
      <c r="AR354" s="12">
        <v>0.238616192659</v>
      </c>
      <c r="AS354" s="12">
        <v>0.232506737096</v>
      </c>
      <c r="AT354" s="12">
        <v>0</v>
      </c>
      <c r="AU354" s="12">
        <v>0</v>
      </c>
      <c r="AW354" s="12">
        <v>0.21441241698300001</v>
      </c>
      <c r="AX354" s="12">
        <v>0.21707350748699999</v>
      </c>
      <c r="AY354" s="12">
        <v>0.26825789818399998</v>
      </c>
      <c r="AZ354" s="12">
        <v>0.225980344985</v>
      </c>
      <c r="BA354" s="12">
        <v>0.231848456688</v>
      </c>
      <c r="BB354" s="12">
        <v>0.26384397373000001</v>
      </c>
      <c r="BD354" s="12">
        <v>0.228020717782</v>
      </c>
      <c r="BE354" s="12">
        <v>0.23395019553099999</v>
      </c>
      <c r="BF354" s="12">
        <v>0.32689378429600002</v>
      </c>
      <c r="BH354" s="12">
        <v>0.275181822302</v>
      </c>
      <c r="BI354" s="12">
        <v>0.12853719387900001</v>
      </c>
      <c r="BJ354" s="12">
        <v>0.253470614835</v>
      </c>
    </row>
    <row r="355" spans="2:62" ht="46" customHeight="1" x14ac:dyDescent="0.35">
      <c r="B355" s="20" t="s">
        <v>156</v>
      </c>
      <c r="C355" s="12">
        <v>0.347977469762</v>
      </c>
      <c r="D355" s="12">
        <v>0.23226010117900001</v>
      </c>
      <c r="E355" s="12">
        <v>0.47197629006000003</v>
      </c>
      <c r="F355" s="12">
        <v>0.21889116927899999</v>
      </c>
      <c r="G355" s="12">
        <v>0</v>
      </c>
      <c r="I355" s="12">
        <v>0.316084412235</v>
      </c>
      <c r="J355" s="12">
        <v>0.58215940791999998</v>
      </c>
      <c r="K355" s="12">
        <v>0.22933811695799999</v>
      </c>
      <c r="L355" s="12">
        <v>0.37104036362100001</v>
      </c>
      <c r="M355" s="12">
        <v>0.141582687816</v>
      </c>
      <c r="N355" s="12">
        <v>0.69097145886199995</v>
      </c>
      <c r="P355" s="12">
        <v>0.21966609878999999</v>
      </c>
      <c r="Q355" s="12">
        <v>0.40055201161100001</v>
      </c>
      <c r="R355" s="12">
        <v>0.26395855278000002</v>
      </c>
      <c r="S355" s="12">
        <v>0.49502224862400002</v>
      </c>
      <c r="T355" s="12">
        <v>0.51673118137999996</v>
      </c>
      <c r="V355" s="12">
        <v>0.185939267184</v>
      </c>
      <c r="W355" s="12">
        <v>0.39495694358</v>
      </c>
      <c r="X355" s="12">
        <v>0.31652120162699998</v>
      </c>
      <c r="Y355" s="12">
        <v>0.387781104288</v>
      </c>
      <c r="Z355" s="12">
        <v>0.36807726390899997</v>
      </c>
      <c r="AA355" s="12">
        <v>0.415784371662</v>
      </c>
      <c r="AB355" s="12">
        <v>0.11678392841</v>
      </c>
      <c r="AC355" s="12">
        <v>0.63029744601899995</v>
      </c>
      <c r="AE355" s="12">
        <v>0.28897681161</v>
      </c>
      <c r="AF355" s="12">
        <v>0.39213067129899998</v>
      </c>
      <c r="AG355" s="12">
        <v>0.322824970632</v>
      </c>
      <c r="AH355" s="12">
        <v>0.214239042726</v>
      </c>
      <c r="AI355" s="12">
        <v>0.42222297520300001</v>
      </c>
      <c r="AJ355" s="12">
        <v>0.34667679315900002</v>
      </c>
      <c r="AK355" s="12">
        <v>0.12944305030799999</v>
      </c>
      <c r="AL355" s="12">
        <v>0.463067879367</v>
      </c>
      <c r="AM355" s="12">
        <v>0.58173678614500002</v>
      </c>
      <c r="AN355" s="12">
        <v>0.60469962732000004</v>
      </c>
      <c r="AP355" s="12">
        <v>0</v>
      </c>
      <c r="AR355" s="12">
        <v>0.330835975798</v>
      </c>
      <c r="AS355" s="12">
        <v>0.40665367966299998</v>
      </c>
      <c r="AT355" s="12">
        <v>1</v>
      </c>
      <c r="AU355" s="12">
        <v>0</v>
      </c>
      <c r="AW355" s="12">
        <v>0.39295180328399998</v>
      </c>
      <c r="AX355" s="12">
        <v>0.41576174353399997</v>
      </c>
      <c r="AY355" s="12">
        <v>0.41313248441099998</v>
      </c>
      <c r="AZ355" s="12">
        <v>0.38024372494999997</v>
      </c>
      <c r="BA355" s="12">
        <v>0.37988430528099998</v>
      </c>
      <c r="BB355" s="12">
        <v>0.38086774800500001</v>
      </c>
      <c r="BD355" s="12">
        <v>0.36533234336100001</v>
      </c>
      <c r="BE355" s="12">
        <v>0.30556659346300002</v>
      </c>
      <c r="BF355" s="12">
        <v>0.67310621570399998</v>
      </c>
      <c r="BH355" s="12">
        <v>0.33940669760800002</v>
      </c>
      <c r="BI355" s="12">
        <v>0.39454275857799997</v>
      </c>
      <c r="BJ355" s="12">
        <v>0.28805596847800002</v>
      </c>
    </row>
    <row r="356" spans="2:62" ht="46" customHeight="1" x14ac:dyDescent="0.35">
      <c r="B356" s="20" t="s">
        <v>157</v>
      </c>
      <c r="C356" s="12">
        <v>0.11752402408400001</v>
      </c>
      <c r="D356" s="12">
        <v>0.19753051710899999</v>
      </c>
      <c r="E356" s="12">
        <v>5.3507383452100002E-2</v>
      </c>
      <c r="F356" s="12">
        <v>0.12722926510599999</v>
      </c>
      <c r="G356" s="12">
        <v>0</v>
      </c>
      <c r="I356" s="12">
        <v>0.137304394459</v>
      </c>
      <c r="J356" s="12">
        <v>0</v>
      </c>
      <c r="K356" s="12">
        <v>0.14250719676900001</v>
      </c>
      <c r="L356" s="12">
        <v>5.3804314989999998E-2</v>
      </c>
      <c r="M356" s="12">
        <v>0.35304328019800002</v>
      </c>
      <c r="N356" s="12">
        <v>0</v>
      </c>
      <c r="P356" s="12">
        <v>0.25948459633900001</v>
      </c>
      <c r="Q356" s="12">
        <v>4.4067537033400002E-2</v>
      </c>
      <c r="R356" s="12">
        <v>9.8215253215199999E-2</v>
      </c>
      <c r="S356" s="12">
        <v>6.1360611973099999E-2</v>
      </c>
      <c r="T356" s="12">
        <v>0</v>
      </c>
      <c r="V356" s="12">
        <v>0.258405857696</v>
      </c>
      <c r="W356" s="12">
        <v>0.195630310669</v>
      </c>
      <c r="X356" s="12">
        <v>4.56276101457E-2</v>
      </c>
      <c r="Y356" s="12">
        <v>0.13552611306000001</v>
      </c>
      <c r="Z356" s="12">
        <v>0</v>
      </c>
      <c r="AA356" s="12">
        <v>0</v>
      </c>
      <c r="AB356" s="12">
        <v>0.122694053015</v>
      </c>
      <c r="AC356" s="12">
        <v>0</v>
      </c>
      <c r="AE356" s="12">
        <v>9.5665495452300006E-2</v>
      </c>
      <c r="AF356" s="12">
        <v>5.7775395021099997E-2</v>
      </c>
      <c r="AG356" s="12">
        <v>0.261728601974</v>
      </c>
      <c r="AH356" s="12">
        <v>0.167888647089</v>
      </c>
      <c r="AI356" s="12">
        <v>0.152089063267</v>
      </c>
      <c r="AJ356" s="12">
        <v>0.143483376095</v>
      </c>
      <c r="AK356" s="12">
        <v>0.26022346648200001</v>
      </c>
      <c r="AL356" s="12">
        <v>0</v>
      </c>
      <c r="AM356" s="12">
        <v>0</v>
      </c>
      <c r="AN356" s="12">
        <v>0</v>
      </c>
      <c r="AP356" s="12">
        <v>0</v>
      </c>
      <c r="AR356" s="12">
        <v>0.13729443771800001</v>
      </c>
      <c r="AS356" s="12">
        <v>4.42758615183E-2</v>
      </c>
      <c r="AT356" s="12">
        <v>0</v>
      </c>
      <c r="AU356" s="12">
        <v>0</v>
      </c>
      <c r="AW356" s="12">
        <v>9.4263974752900007E-2</v>
      </c>
      <c r="AX356" s="12">
        <v>0.11061638669899999</v>
      </c>
      <c r="AY356" s="12">
        <v>0.12135387003500001</v>
      </c>
      <c r="AZ356" s="12">
        <v>0.13679007738900001</v>
      </c>
      <c r="BA356" s="12">
        <v>0.12017082821400001</v>
      </c>
      <c r="BB356" s="12">
        <v>0.118526736057</v>
      </c>
      <c r="BD356" s="12">
        <v>0.10005502116999999</v>
      </c>
      <c r="BE356" s="12">
        <v>0.14718068222899999</v>
      </c>
      <c r="BF356" s="12">
        <v>0</v>
      </c>
      <c r="BH356" s="12">
        <v>0.122324660179</v>
      </c>
      <c r="BI356" s="12">
        <v>8.2790736766699999E-2</v>
      </c>
      <c r="BJ356" s="12">
        <v>0.170225614671</v>
      </c>
    </row>
    <row r="357" spans="2:62" ht="46" customHeight="1" x14ac:dyDescent="0.35">
      <c r="B357" s="20" t="s">
        <v>158</v>
      </c>
      <c r="C357" s="12">
        <v>0.128541500245</v>
      </c>
      <c r="D357" s="12">
        <v>0.201863380841</v>
      </c>
      <c r="E357" s="12">
        <v>7.9113658872500006E-2</v>
      </c>
      <c r="F357" s="12">
        <v>9.2275390273600003E-2</v>
      </c>
      <c r="G357" s="12">
        <v>0</v>
      </c>
      <c r="I357" s="12">
        <v>0.11021878448</v>
      </c>
      <c r="J357" s="12">
        <v>0.101627165013</v>
      </c>
      <c r="K357" s="12">
        <v>0.17052431788399999</v>
      </c>
      <c r="L357" s="12">
        <v>0.184657972478</v>
      </c>
      <c r="M357" s="12">
        <v>7.27207487007E-2</v>
      </c>
      <c r="N357" s="12">
        <v>0</v>
      </c>
      <c r="P357" s="12">
        <v>0.12510689083099999</v>
      </c>
      <c r="Q357" s="12">
        <v>0</v>
      </c>
      <c r="R357" s="12">
        <v>0.17125959219199999</v>
      </c>
      <c r="S357" s="12">
        <v>0.185407076304</v>
      </c>
      <c r="T357" s="12">
        <v>0</v>
      </c>
      <c r="V357" s="12">
        <v>6.3420594619900003E-2</v>
      </c>
      <c r="W357" s="12">
        <v>9.2988884861000001E-2</v>
      </c>
      <c r="X357" s="12">
        <v>0.15524215400999999</v>
      </c>
      <c r="Y357" s="12">
        <v>0</v>
      </c>
      <c r="Z357" s="12">
        <v>0.167063827897</v>
      </c>
      <c r="AA357" s="12">
        <v>0.31834487771100001</v>
      </c>
      <c r="AB357" s="12">
        <v>0.51553401594100001</v>
      </c>
      <c r="AC357" s="12">
        <v>0</v>
      </c>
      <c r="AE357" s="12">
        <v>0</v>
      </c>
      <c r="AF357" s="12">
        <v>0.127967170706</v>
      </c>
      <c r="AG357" s="12">
        <v>0.193273781013</v>
      </c>
      <c r="AH357" s="12">
        <v>0.133311142839</v>
      </c>
      <c r="AI357" s="12">
        <v>0.114318348545</v>
      </c>
      <c r="AJ357" s="12">
        <v>0.143483376095</v>
      </c>
      <c r="AK357" s="12">
        <v>0.110427784811</v>
      </c>
      <c r="AL357" s="12">
        <v>0.21355816044699999</v>
      </c>
      <c r="AM357" s="12">
        <v>0.14906326338199999</v>
      </c>
      <c r="AN357" s="12">
        <v>0.19370994734300001</v>
      </c>
      <c r="AP357" s="12">
        <v>0</v>
      </c>
      <c r="AR357" s="12">
        <v>0.11121166574499999</v>
      </c>
      <c r="AS357" s="12">
        <v>0.215212274482</v>
      </c>
      <c r="AT357" s="12">
        <v>0</v>
      </c>
      <c r="AU357" s="12">
        <v>0</v>
      </c>
      <c r="AW357" s="12">
        <v>0.135791542347</v>
      </c>
      <c r="AX357" s="12">
        <v>0.14249275521900001</v>
      </c>
      <c r="AY357" s="12">
        <v>0.11369386154900001</v>
      </c>
      <c r="AZ357" s="12">
        <v>9.3105619713700002E-2</v>
      </c>
      <c r="BA357" s="12">
        <v>0.100571916533</v>
      </c>
      <c r="BB357" s="12">
        <v>0.158831214724</v>
      </c>
      <c r="BD357" s="12">
        <v>0.14424651012699999</v>
      </c>
      <c r="BE357" s="12">
        <v>0.116432263839</v>
      </c>
      <c r="BF357" s="12">
        <v>0</v>
      </c>
      <c r="BH357" s="12">
        <v>8.0918046322800002E-2</v>
      </c>
      <c r="BI357" s="12">
        <v>0.20571658437699999</v>
      </c>
      <c r="BJ357" s="12">
        <v>0.19724937520800001</v>
      </c>
    </row>
    <row r="358" spans="2:62" ht="32" customHeight="1" x14ac:dyDescent="0.35">
      <c r="B358" s="20" t="s">
        <v>42</v>
      </c>
      <c r="C358" s="12">
        <v>3.0120896209299999E-2</v>
      </c>
      <c r="D358" s="12">
        <v>0</v>
      </c>
      <c r="E358" s="12">
        <v>3.60171586733E-2</v>
      </c>
      <c r="F358" s="12">
        <v>0.12536815154799999</v>
      </c>
      <c r="G358" s="12">
        <v>0</v>
      </c>
      <c r="I358" s="12">
        <v>6.5247151284400007E-2</v>
      </c>
      <c r="J358" s="12">
        <v>6.8824481014599995E-2</v>
      </c>
      <c r="K358" s="12">
        <v>0</v>
      </c>
      <c r="L358" s="12">
        <v>0</v>
      </c>
      <c r="M358" s="12">
        <v>0</v>
      </c>
      <c r="N358" s="12">
        <v>0</v>
      </c>
      <c r="P358" s="12">
        <v>4.74825044929E-2</v>
      </c>
      <c r="Q358" s="12">
        <v>4.9128193665599999E-2</v>
      </c>
      <c r="R358" s="12">
        <v>3.4479115702199997E-2</v>
      </c>
      <c r="S358" s="12">
        <v>0</v>
      </c>
      <c r="T358" s="12">
        <v>0</v>
      </c>
      <c r="V358" s="12">
        <v>7.3400209066499994E-2</v>
      </c>
      <c r="W358" s="12">
        <v>0</v>
      </c>
      <c r="X358" s="12">
        <v>0</v>
      </c>
      <c r="Y358" s="12">
        <v>0</v>
      </c>
      <c r="Z358" s="12">
        <v>0</v>
      </c>
      <c r="AA358" s="12">
        <v>0</v>
      </c>
      <c r="AB358" s="12">
        <v>0</v>
      </c>
      <c r="AC358" s="12">
        <v>0.18584361028099999</v>
      </c>
      <c r="AE358" s="12">
        <v>9.9521959704900007E-2</v>
      </c>
      <c r="AF358" s="12">
        <v>0</v>
      </c>
      <c r="AG358" s="12">
        <v>0</v>
      </c>
      <c r="AH358" s="12">
        <v>0.10417095260500001</v>
      </c>
      <c r="AI358" s="12">
        <v>6.2017165184099998E-2</v>
      </c>
      <c r="AJ358" s="12">
        <v>0</v>
      </c>
      <c r="AK358" s="12">
        <v>0</v>
      </c>
      <c r="AL358" s="12">
        <v>0</v>
      </c>
      <c r="AM358" s="12">
        <v>0</v>
      </c>
      <c r="AN358" s="12">
        <v>0</v>
      </c>
      <c r="AP358" s="12">
        <v>0</v>
      </c>
      <c r="AR358" s="12">
        <v>3.7838283330599999E-2</v>
      </c>
      <c r="AS358" s="12">
        <v>0</v>
      </c>
      <c r="AT358" s="12">
        <v>0</v>
      </c>
      <c r="AU358" s="12">
        <v>0</v>
      </c>
      <c r="AW358" s="12">
        <v>1.2415630710699999E-2</v>
      </c>
      <c r="AX358" s="12">
        <v>1.28131371147E-2</v>
      </c>
      <c r="AY358" s="12">
        <v>0</v>
      </c>
      <c r="AZ358" s="12">
        <v>3.7852476612699998E-2</v>
      </c>
      <c r="BA358" s="12">
        <v>3.8296361764699999E-2</v>
      </c>
      <c r="BB358" s="12">
        <v>1.25179088583E-2</v>
      </c>
      <c r="BD358" s="12">
        <v>2.24089760081E-2</v>
      </c>
      <c r="BE358" s="12">
        <v>4.1860980183000003E-2</v>
      </c>
      <c r="BF358" s="12">
        <v>0</v>
      </c>
      <c r="BH358" s="12">
        <v>2.9296721886E-2</v>
      </c>
      <c r="BI358" s="12">
        <v>4.56096669117E-2</v>
      </c>
      <c r="BJ358" s="12">
        <v>0</v>
      </c>
    </row>
    <row r="360" spans="2:62" x14ac:dyDescent="0.35">
      <c r="B360" s="25" t="s">
        <v>159</v>
      </c>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row>
    <row r="361" spans="2:62" ht="29" x14ac:dyDescent="0.35">
      <c r="B361" s="17" t="s">
        <v>16</v>
      </c>
    </row>
    <row r="362" spans="2:62" x14ac:dyDescent="0.35">
      <c r="B362" s="18" t="s">
        <v>74</v>
      </c>
      <c r="C362" s="15">
        <v>107</v>
      </c>
      <c r="D362" s="15">
        <v>43</v>
      </c>
      <c r="E362" s="15">
        <v>54</v>
      </c>
      <c r="F362" s="15">
        <v>9</v>
      </c>
      <c r="G362" s="15">
        <v>1</v>
      </c>
      <c r="I362" s="15">
        <v>29</v>
      </c>
      <c r="J362" s="15">
        <v>19</v>
      </c>
      <c r="K362" s="15">
        <v>22</v>
      </c>
      <c r="L362" s="15">
        <v>22</v>
      </c>
      <c r="M362" s="15">
        <v>12</v>
      </c>
      <c r="N362" s="15">
        <v>3</v>
      </c>
      <c r="P362" s="15">
        <v>23</v>
      </c>
      <c r="Q362" s="15">
        <v>21</v>
      </c>
      <c r="R362" s="15">
        <v>30</v>
      </c>
      <c r="S362" s="15">
        <v>31</v>
      </c>
      <c r="T362" s="15">
        <v>2</v>
      </c>
      <c r="V362" s="15">
        <v>15</v>
      </c>
      <c r="W362" s="15">
        <v>22</v>
      </c>
      <c r="X362" s="15">
        <v>20</v>
      </c>
      <c r="Y362" s="15">
        <v>14</v>
      </c>
      <c r="Z362" s="15">
        <v>11</v>
      </c>
      <c r="AA362" s="15">
        <v>7</v>
      </c>
      <c r="AB362" s="15">
        <v>8</v>
      </c>
      <c r="AC362" s="15">
        <v>10</v>
      </c>
      <c r="AE362" s="15">
        <v>10</v>
      </c>
      <c r="AF362" s="15">
        <v>15</v>
      </c>
      <c r="AG362" s="15">
        <v>12</v>
      </c>
      <c r="AH362" s="15">
        <v>13</v>
      </c>
      <c r="AI362" s="15">
        <v>15</v>
      </c>
      <c r="AJ362" s="15">
        <v>8</v>
      </c>
      <c r="AK362" s="15">
        <v>8</v>
      </c>
      <c r="AL362" s="15">
        <v>9</v>
      </c>
      <c r="AM362" s="15">
        <v>7</v>
      </c>
      <c r="AN362" s="15">
        <v>5</v>
      </c>
      <c r="AO362" s="15">
        <v>0</v>
      </c>
      <c r="AP362" s="15">
        <v>5</v>
      </c>
      <c r="AR362" s="15">
        <v>85</v>
      </c>
      <c r="AS362" s="15">
        <v>20</v>
      </c>
      <c r="AT362" s="15">
        <v>1</v>
      </c>
      <c r="AU362" s="15">
        <v>1</v>
      </c>
      <c r="AW362" s="15">
        <v>77</v>
      </c>
      <c r="AX362" s="15">
        <v>74</v>
      </c>
      <c r="AY362" s="15">
        <v>60</v>
      </c>
      <c r="AZ362" s="15">
        <v>84</v>
      </c>
      <c r="BA362" s="15">
        <v>85</v>
      </c>
      <c r="BB362" s="15">
        <v>77</v>
      </c>
      <c r="BD362" s="15">
        <v>60</v>
      </c>
      <c r="BE362" s="15">
        <v>44</v>
      </c>
      <c r="BF362" s="15">
        <v>3</v>
      </c>
      <c r="BH362" s="15">
        <v>66</v>
      </c>
      <c r="BI362" s="15">
        <v>28</v>
      </c>
      <c r="BJ362" s="15">
        <v>13</v>
      </c>
    </row>
    <row r="363" spans="2:62" x14ac:dyDescent="0.35">
      <c r="B363" s="19" t="s">
        <v>75</v>
      </c>
      <c r="C363" s="10">
        <v>106</v>
      </c>
      <c r="D363" s="10">
        <v>42</v>
      </c>
      <c r="E363" s="10">
        <v>53</v>
      </c>
      <c r="F363" s="10">
        <v>10</v>
      </c>
      <c r="G363" s="10">
        <v>1</v>
      </c>
      <c r="I363" s="10">
        <v>29</v>
      </c>
      <c r="J363" s="10">
        <v>19</v>
      </c>
      <c r="K363" s="10">
        <v>22</v>
      </c>
      <c r="L363" s="10">
        <v>21</v>
      </c>
      <c r="M363" s="10">
        <v>12</v>
      </c>
      <c r="N363" s="10">
        <v>3</v>
      </c>
      <c r="P363" s="10">
        <v>27</v>
      </c>
      <c r="Q363" s="10">
        <v>20</v>
      </c>
      <c r="R363" s="10">
        <v>27</v>
      </c>
      <c r="S363" s="10">
        <v>30</v>
      </c>
      <c r="T363" s="10">
        <v>2</v>
      </c>
      <c r="V363" s="10">
        <v>18</v>
      </c>
      <c r="W363" s="10">
        <v>23</v>
      </c>
      <c r="X363" s="10">
        <v>19</v>
      </c>
      <c r="Y363" s="10">
        <v>13</v>
      </c>
      <c r="Z363" s="10">
        <v>10</v>
      </c>
      <c r="AA363" s="10">
        <v>7</v>
      </c>
      <c r="AB363" s="10">
        <v>7</v>
      </c>
      <c r="AC363" s="10">
        <v>10</v>
      </c>
      <c r="AE363" s="10">
        <v>10</v>
      </c>
      <c r="AF363" s="10">
        <v>15</v>
      </c>
      <c r="AG363" s="10">
        <v>12</v>
      </c>
      <c r="AH363" s="10">
        <v>13</v>
      </c>
      <c r="AI363" s="10">
        <v>15</v>
      </c>
      <c r="AJ363" s="10">
        <v>8</v>
      </c>
      <c r="AK363" s="10">
        <v>8</v>
      </c>
      <c r="AL363" s="10">
        <v>8</v>
      </c>
      <c r="AM363" s="10">
        <v>6</v>
      </c>
      <c r="AN363" s="10">
        <v>7</v>
      </c>
      <c r="AO363" s="10">
        <v>0</v>
      </c>
      <c r="AP363" s="10">
        <v>5</v>
      </c>
      <c r="AR363" s="10">
        <v>85</v>
      </c>
      <c r="AS363" s="10">
        <v>20</v>
      </c>
      <c r="AT363" s="10">
        <v>1</v>
      </c>
      <c r="AU363" s="10">
        <v>1</v>
      </c>
      <c r="AW363" s="10">
        <v>75</v>
      </c>
      <c r="AX363" s="10">
        <v>73</v>
      </c>
      <c r="AY363" s="10">
        <v>59</v>
      </c>
      <c r="AZ363" s="10">
        <v>85</v>
      </c>
      <c r="BA363" s="10">
        <v>84</v>
      </c>
      <c r="BB363" s="10">
        <v>75</v>
      </c>
      <c r="BD363" s="10">
        <v>58</v>
      </c>
      <c r="BE363" s="10">
        <v>45</v>
      </c>
      <c r="BF363" s="10">
        <v>3</v>
      </c>
      <c r="BH363" s="10">
        <v>65</v>
      </c>
      <c r="BI363" s="10">
        <v>29</v>
      </c>
      <c r="BJ363" s="10">
        <v>13</v>
      </c>
    </row>
    <row r="364" spans="2:62" ht="46" customHeight="1" x14ac:dyDescent="0.35">
      <c r="B364" s="20" t="s">
        <v>154</v>
      </c>
      <c r="C364" s="12">
        <v>0.171736996866</v>
      </c>
      <c r="D364" s="12">
        <v>0.150046198661</v>
      </c>
      <c r="E364" s="12">
        <v>0.200172330866</v>
      </c>
      <c r="F364" s="12">
        <v>0.130317378766</v>
      </c>
      <c r="G364" s="12">
        <v>0</v>
      </c>
      <c r="I364" s="12">
        <v>6.3493883470100002E-2</v>
      </c>
      <c r="J364" s="12">
        <v>0.246556325509</v>
      </c>
      <c r="K364" s="12">
        <v>0.29495973301099998</v>
      </c>
      <c r="L364" s="12">
        <v>0.18823089325600001</v>
      </c>
      <c r="M364" s="12">
        <v>0.108764819358</v>
      </c>
      <c r="N364" s="12">
        <v>0</v>
      </c>
      <c r="P364" s="12">
        <v>0.216931239626</v>
      </c>
      <c r="Q364" s="12">
        <v>9.2450553113400002E-2</v>
      </c>
      <c r="R364" s="12">
        <v>0.23713933468500001</v>
      </c>
      <c r="S364" s="12">
        <v>0.13468165238099999</v>
      </c>
      <c r="T364" s="12">
        <v>0</v>
      </c>
      <c r="V364" s="12">
        <v>0.33522508518999999</v>
      </c>
      <c r="W364" s="12">
        <v>0.22161410292600001</v>
      </c>
      <c r="X364" s="12">
        <v>0.188689939275</v>
      </c>
      <c r="Y364" s="12">
        <v>7.1675445702400004E-2</v>
      </c>
      <c r="Z364" s="12">
        <v>0</v>
      </c>
      <c r="AA364" s="12">
        <v>0.13674147536199999</v>
      </c>
      <c r="AB364" s="12">
        <v>0</v>
      </c>
      <c r="AC364" s="12">
        <v>0.183738892672</v>
      </c>
      <c r="AE364" s="12">
        <v>0.23071538587599999</v>
      </c>
      <c r="AF364" s="12">
        <v>0.20386634797100001</v>
      </c>
      <c r="AG364" s="12">
        <v>0.175475489772</v>
      </c>
      <c r="AH364" s="12">
        <v>0.147583471306</v>
      </c>
      <c r="AI364" s="12">
        <v>6.2017165184099998E-2</v>
      </c>
      <c r="AJ364" s="12">
        <v>0.47887754882400002</v>
      </c>
      <c r="AK364" s="12">
        <v>0.26018421931800001</v>
      </c>
      <c r="AL364" s="12">
        <v>0.10985643265</v>
      </c>
      <c r="AM364" s="12">
        <v>0</v>
      </c>
      <c r="AN364" s="12">
        <v>0.201590425337</v>
      </c>
      <c r="AP364" s="12">
        <v>0</v>
      </c>
      <c r="AR364" s="12">
        <v>0.180745177945</v>
      </c>
      <c r="AS364" s="12">
        <v>0.14982841372700001</v>
      </c>
      <c r="AT364" s="12">
        <v>0</v>
      </c>
      <c r="AU364" s="12">
        <v>0</v>
      </c>
      <c r="AW364" s="12">
        <v>0.188099239168</v>
      </c>
      <c r="AX364" s="12">
        <v>0.180022087695</v>
      </c>
      <c r="AY364" s="12">
        <v>0.120084134568</v>
      </c>
      <c r="AZ364" s="12">
        <v>0.141238657149</v>
      </c>
      <c r="BA364" s="12">
        <v>0.154952077859</v>
      </c>
      <c r="BB364" s="12">
        <v>0.142376870505</v>
      </c>
      <c r="BD364" s="12">
        <v>0.1449072341</v>
      </c>
      <c r="BE364" s="12">
        <v>0.19563471267300001</v>
      </c>
      <c r="BF364" s="12">
        <v>0.33965987156400002</v>
      </c>
      <c r="BH364" s="12">
        <v>0.17132866804999999</v>
      </c>
      <c r="BI364" s="12">
        <v>0.175591275273</v>
      </c>
      <c r="BJ364" s="12">
        <v>0.16526343190000001</v>
      </c>
    </row>
    <row r="365" spans="2:62" ht="46" customHeight="1" x14ac:dyDescent="0.35">
      <c r="B365" s="20" t="s">
        <v>155</v>
      </c>
      <c r="C365" s="12">
        <v>0.19404706534800001</v>
      </c>
      <c r="D365" s="12">
        <v>0.24426960493899999</v>
      </c>
      <c r="E365" s="12">
        <v>0.17199003335400001</v>
      </c>
      <c r="F365" s="12">
        <v>0.11836785649999999</v>
      </c>
      <c r="G365" s="12">
        <v>0</v>
      </c>
      <c r="I365" s="12">
        <v>0.19350343560300001</v>
      </c>
      <c r="J365" s="12">
        <v>5.0302574809200001E-2</v>
      </c>
      <c r="K365" s="12">
        <v>0.16922277871300001</v>
      </c>
      <c r="L365" s="12">
        <v>0.30054348589500002</v>
      </c>
      <c r="M365" s="12">
        <v>0.246842564082</v>
      </c>
      <c r="N365" s="12">
        <v>0.30902854113799999</v>
      </c>
      <c r="P365" s="12">
        <v>0.17336876321399999</v>
      </c>
      <c r="Q365" s="12">
        <v>0.37239789076000002</v>
      </c>
      <c r="R365" s="12">
        <v>0.138897698559</v>
      </c>
      <c r="S365" s="12">
        <v>9.3236618088800002E-2</v>
      </c>
      <c r="T365" s="12">
        <v>1</v>
      </c>
      <c r="V365" s="12">
        <v>0.135603603638</v>
      </c>
      <c r="W365" s="12">
        <v>0.18838861184700001</v>
      </c>
      <c r="X365" s="12">
        <v>0.19355709166599999</v>
      </c>
      <c r="Y365" s="12">
        <v>0.27893016886799998</v>
      </c>
      <c r="Z365" s="12">
        <v>0.17771115355799999</v>
      </c>
      <c r="AA365" s="12">
        <v>0.46789839814599998</v>
      </c>
      <c r="AB365" s="12">
        <v>0.114468081678</v>
      </c>
      <c r="AC365" s="12">
        <v>9.3820953031700002E-2</v>
      </c>
      <c r="AE365" s="12">
        <v>0</v>
      </c>
      <c r="AF365" s="12">
        <v>0.22076163105499999</v>
      </c>
      <c r="AG365" s="12">
        <v>0.136909641921</v>
      </c>
      <c r="AH365" s="12">
        <v>0.23280674343400001</v>
      </c>
      <c r="AI365" s="12">
        <v>0.187335282617</v>
      </c>
      <c r="AJ365" s="12">
        <v>0</v>
      </c>
      <c r="AK365" s="12">
        <v>0.25169326333600001</v>
      </c>
      <c r="AL365" s="12">
        <v>0.21351752753700001</v>
      </c>
      <c r="AM365" s="12">
        <v>0.41821023461700002</v>
      </c>
      <c r="AN365" s="12">
        <v>0.19370994734300001</v>
      </c>
      <c r="AP365" s="12">
        <v>0.45255186088799998</v>
      </c>
      <c r="AR365" s="12">
        <v>0.17074708129800001</v>
      </c>
      <c r="AS365" s="12">
        <v>0.26409591096700002</v>
      </c>
      <c r="AT365" s="12">
        <v>0</v>
      </c>
      <c r="AU365" s="12">
        <v>1</v>
      </c>
      <c r="AW365" s="12">
        <v>0.208062618216</v>
      </c>
      <c r="AX365" s="12">
        <v>0.16891424625900001</v>
      </c>
      <c r="AY365" s="12">
        <v>0.17536617647899999</v>
      </c>
      <c r="AZ365" s="12">
        <v>0.19808213024900001</v>
      </c>
      <c r="BA365" s="12">
        <v>0.18809322636600001</v>
      </c>
      <c r="BB365" s="12">
        <v>0.21857800767900001</v>
      </c>
      <c r="BD365" s="12">
        <v>0.181610362109</v>
      </c>
      <c r="BE365" s="12">
        <v>0.222019268109</v>
      </c>
      <c r="BF365" s="12">
        <v>0</v>
      </c>
      <c r="BH365" s="12">
        <v>0.26892564816600001</v>
      </c>
      <c r="BI365" s="12">
        <v>2.9318288606700001E-2</v>
      </c>
      <c r="BJ365" s="12">
        <v>0.181996853618</v>
      </c>
    </row>
    <row r="366" spans="2:62" ht="46" customHeight="1" x14ac:dyDescent="0.35">
      <c r="B366" s="20" t="s">
        <v>156</v>
      </c>
      <c r="C366" s="12">
        <v>0.33764089121599999</v>
      </c>
      <c r="D366" s="12">
        <v>0.212024109618</v>
      </c>
      <c r="E366" s="12">
        <v>0.387620039995</v>
      </c>
      <c r="F366" s="12">
        <v>0.62408549962799997</v>
      </c>
      <c r="G366" s="12">
        <v>0</v>
      </c>
      <c r="I366" s="12">
        <v>0.51780740866499997</v>
      </c>
      <c r="J366" s="12">
        <v>0.55004236346000002</v>
      </c>
      <c r="K366" s="12">
        <v>0.181664302178</v>
      </c>
      <c r="L366" s="12">
        <v>0.13456834934799999</v>
      </c>
      <c r="M366" s="12">
        <v>0.21862858766099999</v>
      </c>
      <c r="N366" s="12">
        <v>0.30658119125200001</v>
      </c>
      <c r="P366" s="12">
        <v>0.26572849754299999</v>
      </c>
      <c r="Q366" s="12">
        <v>0.302503663634</v>
      </c>
      <c r="R366" s="12">
        <v>0.30188699181799999</v>
      </c>
      <c r="S366" s="12">
        <v>0.480408537834</v>
      </c>
      <c r="T366" s="12">
        <v>0</v>
      </c>
      <c r="V366" s="12">
        <v>0.25704043250500003</v>
      </c>
      <c r="W366" s="12">
        <v>0.282000894685</v>
      </c>
      <c r="X366" s="12">
        <v>0.36978512997000001</v>
      </c>
      <c r="Y366" s="12">
        <v>0.35060812565100002</v>
      </c>
      <c r="Z366" s="12">
        <v>0.56855705876399998</v>
      </c>
      <c r="AA366" s="12">
        <v>0.27070830454099998</v>
      </c>
      <c r="AB366" s="12">
        <v>0.11678392841</v>
      </c>
      <c r="AC366" s="12">
        <v>0.49578385142600001</v>
      </c>
      <c r="AE366" s="12">
        <v>0.48419965071900001</v>
      </c>
      <c r="AF366" s="12">
        <v>0.31122906193200001</v>
      </c>
      <c r="AG366" s="12">
        <v>0.351007040178</v>
      </c>
      <c r="AH366" s="12">
        <v>0.41250690676700003</v>
      </c>
      <c r="AI366" s="12">
        <v>0.34064059304700001</v>
      </c>
      <c r="AJ366" s="12">
        <v>0.234155698987</v>
      </c>
      <c r="AK366" s="12">
        <v>0</v>
      </c>
      <c r="AL366" s="12">
        <v>0.353211446717</v>
      </c>
      <c r="AM366" s="12">
        <v>0.43272650200099999</v>
      </c>
      <c r="AN366" s="12">
        <v>0.40310920198299999</v>
      </c>
      <c r="AP366" s="12">
        <v>0.36740689595199999</v>
      </c>
      <c r="AR366" s="12">
        <v>0.359050958084</v>
      </c>
      <c r="AS366" s="12">
        <v>0.27872718409300001</v>
      </c>
      <c r="AT366" s="12">
        <v>0</v>
      </c>
      <c r="AU366" s="12">
        <v>0</v>
      </c>
      <c r="AW366" s="12">
        <v>0.33979074695099998</v>
      </c>
      <c r="AX366" s="12">
        <v>0.38247238500699998</v>
      </c>
      <c r="AY366" s="12">
        <v>0.40319014095900002</v>
      </c>
      <c r="AZ366" s="12">
        <v>0.392419962861</v>
      </c>
      <c r="BA366" s="12">
        <v>0.39320176701499998</v>
      </c>
      <c r="BB366" s="12">
        <v>0.34256597693000002</v>
      </c>
      <c r="BD366" s="12">
        <v>0.35187950776299998</v>
      </c>
      <c r="BE366" s="12">
        <v>0.31968135512099999</v>
      </c>
      <c r="BF366" s="12">
        <v>0.33344634413899998</v>
      </c>
      <c r="BH366" s="12">
        <v>0.31592080724400001</v>
      </c>
      <c r="BI366" s="12">
        <v>0.44120580792800002</v>
      </c>
      <c r="BJ366" s="12">
        <v>0.21773432500000001</v>
      </c>
    </row>
    <row r="367" spans="2:62" ht="46" customHeight="1" x14ac:dyDescent="0.35">
      <c r="B367" s="20" t="s">
        <v>157</v>
      </c>
      <c r="C367" s="12">
        <v>0.190431584736</v>
      </c>
      <c r="D367" s="12">
        <v>0.25859918700599999</v>
      </c>
      <c r="E367" s="12">
        <v>0.15148154313000001</v>
      </c>
      <c r="F367" s="12">
        <v>0.12722926510599999</v>
      </c>
      <c r="G367" s="12">
        <v>0</v>
      </c>
      <c r="I367" s="12">
        <v>0.12873791431100001</v>
      </c>
      <c r="J367" s="12">
        <v>0.102128821615</v>
      </c>
      <c r="K367" s="12">
        <v>0.12954976323699999</v>
      </c>
      <c r="L367" s="12">
        <v>0.25367081669699998</v>
      </c>
      <c r="M367" s="12">
        <v>0.42576402889800002</v>
      </c>
      <c r="N367" s="12">
        <v>0.38439026761</v>
      </c>
      <c r="P367" s="12">
        <v>0.259107926484</v>
      </c>
      <c r="Q367" s="12">
        <v>0.138031974296</v>
      </c>
      <c r="R367" s="12">
        <v>0.16349094103299999</v>
      </c>
      <c r="S367" s="12">
        <v>0.19890088292700001</v>
      </c>
      <c r="T367" s="12">
        <v>0</v>
      </c>
      <c r="V367" s="12">
        <v>0.27213087866699998</v>
      </c>
      <c r="W367" s="12">
        <v>0.21500750568099999</v>
      </c>
      <c r="X367" s="12">
        <v>0.15694145136400001</v>
      </c>
      <c r="Y367" s="12">
        <v>0.207531053829</v>
      </c>
      <c r="Z367" s="12">
        <v>8.4147369077800002E-2</v>
      </c>
      <c r="AA367" s="12">
        <v>0</v>
      </c>
      <c r="AB367" s="12">
        <v>0.37972395613499998</v>
      </c>
      <c r="AC367" s="12">
        <v>0.13233058024300001</v>
      </c>
      <c r="AE367" s="12">
        <v>0.18556300370000001</v>
      </c>
      <c r="AF367" s="12">
        <v>0.18574256572699999</v>
      </c>
      <c r="AG367" s="12">
        <v>0.165091711467</v>
      </c>
      <c r="AH367" s="12">
        <v>7.3791735653100002E-2</v>
      </c>
      <c r="AI367" s="12">
        <v>0.35170829308099999</v>
      </c>
      <c r="AJ367" s="12">
        <v>0.28696675219000001</v>
      </c>
      <c r="AK367" s="12">
        <v>0.37065125129299997</v>
      </c>
      <c r="AL367" s="12">
        <v>0.10985643265</v>
      </c>
      <c r="AM367" s="12">
        <v>0</v>
      </c>
      <c r="AN367" s="12">
        <v>0.201590425337</v>
      </c>
      <c r="AP367" s="12">
        <v>0</v>
      </c>
      <c r="AR367" s="12">
        <v>0.20157013574300001</v>
      </c>
      <c r="AS367" s="12">
        <v>0.11273822384899999</v>
      </c>
      <c r="AT367" s="12">
        <v>1</v>
      </c>
      <c r="AU367" s="12">
        <v>0</v>
      </c>
      <c r="AW367" s="12">
        <v>0.154779959434</v>
      </c>
      <c r="AX367" s="12">
        <v>0.17944496012</v>
      </c>
      <c r="AY367" s="12">
        <v>0.254111233607</v>
      </c>
      <c r="AZ367" s="12">
        <v>0.15572134972400001</v>
      </c>
      <c r="BA367" s="12">
        <v>0.13876172375900001</v>
      </c>
      <c r="BB367" s="12">
        <v>0.20938684966400001</v>
      </c>
      <c r="BD367" s="12">
        <v>0.178509399672</v>
      </c>
      <c r="BE367" s="12">
        <v>0.19720801916899999</v>
      </c>
      <c r="BF367" s="12">
        <v>0.32689378429600002</v>
      </c>
      <c r="BH367" s="12">
        <v>0.13798381660199999</v>
      </c>
      <c r="BI367" s="12">
        <v>0.25757583539200002</v>
      </c>
      <c r="BJ367" s="12">
        <v>0.30558507453400002</v>
      </c>
    </row>
    <row r="368" spans="2:62" ht="46" customHeight="1" x14ac:dyDescent="0.35">
      <c r="B368" s="20" t="s">
        <v>158</v>
      </c>
      <c r="C368" s="12">
        <v>9.7070529177100004E-2</v>
      </c>
      <c r="D368" s="12">
        <v>0.135060899776</v>
      </c>
      <c r="E368" s="12">
        <v>7.0455389071800004E-2</v>
      </c>
      <c r="F368" s="12">
        <v>0</v>
      </c>
      <c r="G368" s="12">
        <v>1</v>
      </c>
      <c r="I368" s="12">
        <v>6.3340886068800006E-2</v>
      </c>
      <c r="J368" s="12">
        <v>5.0969914606100002E-2</v>
      </c>
      <c r="K368" s="12">
        <v>0.22460342286099999</v>
      </c>
      <c r="L368" s="12">
        <v>0.122986454804</v>
      </c>
      <c r="M368" s="12">
        <v>0</v>
      </c>
      <c r="N368" s="12">
        <v>0</v>
      </c>
      <c r="P368" s="12">
        <v>8.4863573132700001E-2</v>
      </c>
      <c r="Q368" s="12">
        <v>4.5487724531499997E-2</v>
      </c>
      <c r="R368" s="12">
        <v>0.15858503390600001</v>
      </c>
      <c r="S368" s="12">
        <v>9.2772308768700004E-2</v>
      </c>
      <c r="T368" s="12">
        <v>0</v>
      </c>
      <c r="V368" s="12">
        <v>0</v>
      </c>
      <c r="W368" s="12">
        <v>9.2988884861000001E-2</v>
      </c>
      <c r="X368" s="12">
        <v>9.1026387725099994E-2</v>
      </c>
      <c r="Y368" s="12">
        <v>9.1255205948699999E-2</v>
      </c>
      <c r="Z368" s="12">
        <v>0.16958441860000001</v>
      </c>
      <c r="AA368" s="12">
        <v>0.124651821951</v>
      </c>
      <c r="AB368" s="12">
        <v>0.38902403377700001</v>
      </c>
      <c r="AC368" s="12">
        <v>0</v>
      </c>
      <c r="AE368" s="12">
        <v>0</v>
      </c>
      <c r="AF368" s="12">
        <v>7.84003933155E-2</v>
      </c>
      <c r="AG368" s="12">
        <v>0.17151611666200001</v>
      </c>
      <c r="AH368" s="12">
        <v>0.133311142839</v>
      </c>
      <c r="AI368" s="12">
        <v>5.8298666071400003E-2</v>
      </c>
      <c r="AJ368" s="12">
        <v>0</v>
      </c>
      <c r="AK368" s="12">
        <v>0.117471266053</v>
      </c>
      <c r="AL368" s="12">
        <v>0.21355816044699999</v>
      </c>
      <c r="AM368" s="12">
        <v>0.14906326338199999</v>
      </c>
      <c r="AN368" s="12">
        <v>0</v>
      </c>
      <c r="AP368" s="12">
        <v>0.18004124316</v>
      </c>
      <c r="AR368" s="12">
        <v>7.6489104369399999E-2</v>
      </c>
      <c r="AS368" s="12">
        <v>0.194610267364</v>
      </c>
      <c r="AT368" s="12">
        <v>0</v>
      </c>
      <c r="AU368" s="12">
        <v>0</v>
      </c>
      <c r="AW368" s="12">
        <v>0.10926743623100001</v>
      </c>
      <c r="AX368" s="12">
        <v>8.9146320919000002E-2</v>
      </c>
      <c r="AY368" s="12">
        <v>4.7248314386800001E-2</v>
      </c>
      <c r="AZ368" s="12">
        <v>0.101136082196</v>
      </c>
      <c r="BA368" s="12">
        <v>0.113455681328</v>
      </c>
      <c r="BB368" s="12">
        <v>8.7092295221899999E-2</v>
      </c>
      <c r="BD368" s="12">
        <v>0.14309349635599999</v>
      </c>
      <c r="BE368" s="12">
        <v>4.42099246364E-2</v>
      </c>
      <c r="BF368" s="12">
        <v>0</v>
      </c>
      <c r="BH368" s="12">
        <v>9.0971382908799997E-2</v>
      </c>
      <c r="BI368" s="12">
        <v>9.6308792799399995E-2</v>
      </c>
      <c r="BJ368" s="12">
        <v>0.12942031494699999</v>
      </c>
    </row>
    <row r="369" spans="2:62" ht="32" customHeight="1" x14ac:dyDescent="0.35">
      <c r="B369" s="20" t="s">
        <v>42</v>
      </c>
      <c r="C369" s="12">
        <v>9.0729326564299995E-3</v>
      </c>
      <c r="D369" s="12">
        <v>0</v>
      </c>
      <c r="E369" s="12">
        <v>1.82806635843E-2</v>
      </c>
      <c r="F369" s="12">
        <v>0</v>
      </c>
      <c r="G369" s="12">
        <v>0</v>
      </c>
      <c r="I369" s="12">
        <v>3.3116471881699999E-2</v>
      </c>
      <c r="J369" s="12">
        <v>0</v>
      </c>
      <c r="K369" s="12">
        <v>0</v>
      </c>
      <c r="L369" s="12">
        <v>0</v>
      </c>
      <c r="M369" s="12">
        <v>0</v>
      </c>
      <c r="N369" s="12">
        <v>0</v>
      </c>
      <c r="P369" s="12">
        <v>0</v>
      </c>
      <c r="Q369" s="12">
        <v>4.9128193665599999E-2</v>
      </c>
      <c r="R369" s="12">
        <v>0</v>
      </c>
      <c r="S369" s="12">
        <v>0</v>
      </c>
      <c r="T369" s="12">
        <v>0</v>
      </c>
      <c r="V369" s="12">
        <v>0</v>
      </c>
      <c r="W369" s="12">
        <v>0</v>
      </c>
      <c r="X369" s="12">
        <v>0</v>
      </c>
      <c r="Y369" s="12">
        <v>0</v>
      </c>
      <c r="Z369" s="12">
        <v>0</v>
      </c>
      <c r="AA369" s="12">
        <v>0</v>
      </c>
      <c r="AB369" s="12">
        <v>0</v>
      </c>
      <c r="AC369" s="12">
        <v>9.4325722627499997E-2</v>
      </c>
      <c r="AE369" s="12">
        <v>9.9521959704900007E-2</v>
      </c>
      <c r="AF369" s="12">
        <v>0</v>
      </c>
      <c r="AG369" s="12">
        <v>0</v>
      </c>
      <c r="AH369" s="12">
        <v>0</v>
      </c>
      <c r="AI369" s="12">
        <v>0</v>
      </c>
      <c r="AJ369" s="12">
        <v>0</v>
      </c>
      <c r="AK369" s="12">
        <v>0</v>
      </c>
      <c r="AL369" s="12">
        <v>0</v>
      </c>
      <c r="AM369" s="12">
        <v>0</v>
      </c>
      <c r="AN369" s="12">
        <v>0</v>
      </c>
      <c r="AP369" s="12">
        <v>0</v>
      </c>
      <c r="AR369" s="12">
        <v>1.1397542560099999E-2</v>
      </c>
      <c r="AS369" s="12">
        <v>0</v>
      </c>
      <c r="AT369" s="12">
        <v>0</v>
      </c>
      <c r="AU369" s="12">
        <v>0</v>
      </c>
      <c r="AW369" s="12">
        <v>0</v>
      </c>
      <c r="AX369" s="12">
        <v>0</v>
      </c>
      <c r="AY369" s="12">
        <v>0</v>
      </c>
      <c r="AZ369" s="12">
        <v>1.14018178211E-2</v>
      </c>
      <c r="BA369" s="12">
        <v>1.15355236731E-2</v>
      </c>
      <c r="BB369" s="12">
        <v>0</v>
      </c>
      <c r="BD369" s="12">
        <v>0</v>
      </c>
      <c r="BE369" s="12">
        <v>2.1246720291700001E-2</v>
      </c>
      <c r="BF369" s="12">
        <v>0</v>
      </c>
      <c r="BH369" s="12">
        <v>1.48696770275E-2</v>
      </c>
      <c r="BI369" s="12">
        <v>0</v>
      </c>
      <c r="BJ369" s="12">
        <v>0</v>
      </c>
    </row>
    <row r="371" spans="2:62" x14ac:dyDescent="0.35">
      <c r="B371" s="25" t="s">
        <v>160</v>
      </c>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row>
    <row r="372" spans="2:62" ht="29" x14ac:dyDescent="0.35">
      <c r="B372" s="17" t="s">
        <v>16</v>
      </c>
    </row>
    <row r="373" spans="2:62" x14ac:dyDescent="0.35">
      <c r="B373" s="18" t="s">
        <v>74</v>
      </c>
      <c r="C373" s="15">
        <v>107</v>
      </c>
      <c r="D373" s="15">
        <v>43</v>
      </c>
      <c r="E373" s="15">
        <v>54</v>
      </c>
      <c r="F373" s="15">
        <v>9</v>
      </c>
      <c r="G373" s="15">
        <v>1</v>
      </c>
      <c r="I373" s="15">
        <v>29</v>
      </c>
      <c r="J373" s="15">
        <v>19</v>
      </c>
      <c r="K373" s="15">
        <v>22</v>
      </c>
      <c r="L373" s="15">
        <v>22</v>
      </c>
      <c r="M373" s="15">
        <v>12</v>
      </c>
      <c r="N373" s="15">
        <v>3</v>
      </c>
      <c r="P373" s="15">
        <v>23</v>
      </c>
      <c r="Q373" s="15">
        <v>21</v>
      </c>
      <c r="R373" s="15">
        <v>30</v>
      </c>
      <c r="S373" s="15">
        <v>31</v>
      </c>
      <c r="T373" s="15">
        <v>2</v>
      </c>
      <c r="V373" s="15">
        <v>15</v>
      </c>
      <c r="W373" s="15">
        <v>22</v>
      </c>
      <c r="X373" s="15">
        <v>20</v>
      </c>
      <c r="Y373" s="15">
        <v>14</v>
      </c>
      <c r="Z373" s="15">
        <v>11</v>
      </c>
      <c r="AA373" s="15">
        <v>7</v>
      </c>
      <c r="AB373" s="15">
        <v>8</v>
      </c>
      <c r="AC373" s="15">
        <v>10</v>
      </c>
      <c r="AE373" s="15">
        <v>10</v>
      </c>
      <c r="AF373" s="15">
        <v>15</v>
      </c>
      <c r="AG373" s="15">
        <v>12</v>
      </c>
      <c r="AH373" s="15">
        <v>13</v>
      </c>
      <c r="AI373" s="15">
        <v>15</v>
      </c>
      <c r="AJ373" s="15">
        <v>8</v>
      </c>
      <c r="AK373" s="15">
        <v>8</v>
      </c>
      <c r="AL373" s="15">
        <v>9</v>
      </c>
      <c r="AM373" s="15">
        <v>7</v>
      </c>
      <c r="AN373" s="15">
        <v>5</v>
      </c>
      <c r="AO373" s="15">
        <v>0</v>
      </c>
      <c r="AP373" s="15">
        <v>5</v>
      </c>
      <c r="AR373" s="15">
        <v>85</v>
      </c>
      <c r="AS373" s="15">
        <v>20</v>
      </c>
      <c r="AT373" s="15">
        <v>1</v>
      </c>
      <c r="AU373" s="15">
        <v>1</v>
      </c>
      <c r="AW373" s="15">
        <v>77</v>
      </c>
      <c r="AX373" s="15">
        <v>74</v>
      </c>
      <c r="AY373" s="15">
        <v>60</v>
      </c>
      <c r="AZ373" s="15">
        <v>84</v>
      </c>
      <c r="BA373" s="15">
        <v>85</v>
      </c>
      <c r="BB373" s="15">
        <v>77</v>
      </c>
      <c r="BD373" s="15">
        <v>60</v>
      </c>
      <c r="BE373" s="15">
        <v>44</v>
      </c>
      <c r="BF373" s="15">
        <v>3</v>
      </c>
      <c r="BH373" s="15">
        <v>66</v>
      </c>
      <c r="BI373" s="15">
        <v>28</v>
      </c>
      <c r="BJ373" s="15">
        <v>13</v>
      </c>
    </row>
    <row r="374" spans="2:62" x14ac:dyDescent="0.35">
      <c r="B374" s="19" t="s">
        <v>75</v>
      </c>
      <c r="C374" s="10">
        <v>106</v>
      </c>
      <c r="D374" s="10">
        <v>42</v>
      </c>
      <c r="E374" s="10">
        <v>53</v>
      </c>
      <c r="F374" s="10">
        <v>10</v>
      </c>
      <c r="G374" s="10">
        <v>1</v>
      </c>
      <c r="I374" s="10">
        <v>29</v>
      </c>
      <c r="J374" s="10">
        <v>19</v>
      </c>
      <c r="K374" s="10">
        <v>22</v>
      </c>
      <c r="L374" s="10">
        <v>21</v>
      </c>
      <c r="M374" s="10">
        <v>12</v>
      </c>
      <c r="N374" s="10">
        <v>3</v>
      </c>
      <c r="P374" s="10">
        <v>27</v>
      </c>
      <c r="Q374" s="10">
        <v>20</v>
      </c>
      <c r="R374" s="10">
        <v>27</v>
      </c>
      <c r="S374" s="10">
        <v>30</v>
      </c>
      <c r="T374" s="10">
        <v>2</v>
      </c>
      <c r="V374" s="10">
        <v>18</v>
      </c>
      <c r="W374" s="10">
        <v>23</v>
      </c>
      <c r="X374" s="10">
        <v>19</v>
      </c>
      <c r="Y374" s="10">
        <v>13</v>
      </c>
      <c r="Z374" s="10">
        <v>10</v>
      </c>
      <c r="AA374" s="10">
        <v>7</v>
      </c>
      <c r="AB374" s="10">
        <v>7</v>
      </c>
      <c r="AC374" s="10">
        <v>10</v>
      </c>
      <c r="AE374" s="10">
        <v>10</v>
      </c>
      <c r="AF374" s="10">
        <v>15</v>
      </c>
      <c r="AG374" s="10">
        <v>12</v>
      </c>
      <c r="AH374" s="10">
        <v>13</v>
      </c>
      <c r="AI374" s="10">
        <v>15</v>
      </c>
      <c r="AJ374" s="10">
        <v>8</v>
      </c>
      <c r="AK374" s="10">
        <v>8</v>
      </c>
      <c r="AL374" s="10">
        <v>8</v>
      </c>
      <c r="AM374" s="10">
        <v>6</v>
      </c>
      <c r="AN374" s="10">
        <v>7</v>
      </c>
      <c r="AO374" s="10">
        <v>0</v>
      </c>
      <c r="AP374" s="10">
        <v>5</v>
      </c>
      <c r="AR374" s="10">
        <v>85</v>
      </c>
      <c r="AS374" s="10">
        <v>20</v>
      </c>
      <c r="AT374" s="10">
        <v>1</v>
      </c>
      <c r="AU374" s="10">
        <v>1</v>
      </c>
      <c r="AW374" s="10">
        <v>75</v>
      </c>
      <c r="AX374" s="10">
        <v>73</v>
      </c>
      <c r="AY374" s="10">
        <v>59</v>
      </c>
      <c r="AZ374" s="10">
        <v>85</v>
      </c>
      <c r="BA374" s="10">
        <v>84</v>
      </c>
      <c r="BB374" s="10">
        <v>75</v>
      </c>
      <c r="BD374" s="10">
        <v>58</v>
      </c>
      <c r="BE374" s="10">
        <v>45</v>
      </c>
      <c r="BF374" s="10">
        <v>3</v>
      </c>
      <c r="BH374" s="10">
        <v>65</v>
      </c>
      <c r="BI374" s="10">
        <v>29</v>
      </c>
      <c r="BJ374" s="10">
        <v>13</v>
      </c>
    </row>
    <row r="375" spans="2:62" ht="46" customHeight="1" x14ac:dyDescent="0.35">
      <c r="B375" s="20" t="s">
        <v>154</v>
      </c>
      <c r="C375" s="12">
        <v>8.0884272673200003E-2</v>
      </c>
      <c r="D375" s="12">
        <v>9.5004773417099994E-2</v>
      </c>
      <c r="E375" s="12">
        <v>8.6858742648800003E-2</v>
      </c>
      <c r="F375" s="12">
        <v>0</v>
      </c>
      <c r="G375" s="12">
        <v>0</v>
      </c>
      <c r="I375" s="12">
        <v>0</v>
      </c>
      <c r="J375" s="12">
        <v>0.14618619201999999</v>
      </c>
      <c r="K375" s="12">
        <v>0.18779081312699999</v>
      </c>
      <c r="L375" s="12">
        <v>8.2014639498400002E-2</v>
      </c>
      <c r="M375" s="12">
        <v>0</v>
      </c>
      <c r="N375" s="12">
        <v>0</v>
      </c>
      <c r="P375" s="12">
        <v>8.4326395981999994E-2</v>
      </c>
      <c r="Q375" s="12">
        <v>4.4557583727999998E-2</v>
      </c>
      <c r="R375" s="12">
        <v>0.135029919208</v>
      </c>
      <c r="S375" s="12">
        <v>5.79793702624E-2</v>
      </c>
      <c r="T375" s="12">
        <v>0</v>
      </c>
      <c r="V375" s="12">
        <v>6.6934262627400001E-2</v>
      </c>
      <c r="W375" s="12">
        <v>8.8359695309200001E-2</v>
      </c>
      <c r="X375" s="12">
        <v>0.13910146932699999</v>
      </c>
      <c r="Y375" s="12">
        <v>0</v>
      </c>
      <c r="Z375" s="12">
        <v>9.3156209701299994E-2</v>
      </c>
      <c r="AA375" s="12">
        <v>0.13674147536199999</v>
      </c>
      <c r="AB375" s="12">
        <v>0</v>
      </c>
      <c r="AC375" s="12">
        <v>9.0037990667899997E-2</v>
      </c>
      <c r="AE375" s="12">
        <v>0</v>
      </c>
      <c r="AF375" s="12">
        <v>6.1482369302000003E-2</v>
      </c>
      <c r="AG375" s="12">
        <v>0</v>
      </c>
      <c r="AH375" s="12">
        <v>0</v>
      </c>
      <c r="AI375" s="12">
        <v>6.2017165184099998E-2</v>
      </c>
      <c r="AJ375" s="12">
        <v>0.47887754882400002</v>
      </c>
      <c r="AK375" s="12">
        <v>0.26018421931800001</v>
      </c>
      <c r="AL375" s="12">
        <v>0.10985643265</v>
      </c>
      <c r="AM375" s="12">
        <v>0</v>
      </c>
      <c r="AN375" s="12">
        <v>0</v>
      </c>
      <c r="AP375" s="12">
        <v>0</v>
      </c>
      <c r="AR375" s="12">
        <v>8.0751648124200007E-2</v>
      </c>
      <c r="AS375" s="12">
        <v>8.9299195841000004E-2</v>
      </c>
      <c r="AT375" s="12">
        <v>0</v>
      </c>
      <c r="AU375" s="12">
        <v>0</v>
      </c>
      <c r="AW375" s="12">
        <v>8.7551444746800003E-2</v>
      </c>
      <c r="AX375" s="12">
        <v>7.9001648969799998E-2</v>
      </c>
      <c r="AY375" s="12">
        <v>4.63894547416E-2</v>
      </c>
      <c r="AZ375" s="12">
        <v>6.0192885600200002E-2</v>
      </c>
      <c r="BA375" s="12">
        <v>6.47265213443E-2</v>
      </c>
      <c r="BB375" s="12">
        <v>5.9388373430699998E-2</v>
      </c>
      <c r="BD375" s="12">
        <v>3.09857977889E-2</v>
      </c>
      <c r="BE375" s="12">
        <v>0.14976195595799999</v>
      </c>
      <c r="BF375" s="12">
        <v>0</v>
      </c>
      <c r="BH375" s="12">
        <v>9.0454577432299996E-2</v>
      </c>
      <c r="BI375" s="12">
        <v>9.5696389173700006E-2</v>
      </c>
      <c r="BJ375" s="12">
        <v>0</v>
      </c>
    </row>
    <row r="376" spans="2:62" ht="46" customHeight="1" x14ac:dyDescent="0.35">
      <c r="B376" s="20" t="s">
        <v>155</v>
      </c>
      <c r="C376" s="12">
        <v>0.32783776451300001</v>
      </c>
      <c r="D376" s="12">
        <v>0.34929315167000002</v>
      </c>
      <c r="E376" s="12">
        <v>0.28431334778</v>
      </c>
      <c r="F376" s="12">
        <v>0.48985593947299999</v>
      </c>
      <c r="G376" s="12">
        <v>0</v>
      </c>
      <c r="I376" s="12">
        <v>0.34171919831800002</v>
      </c>
      <c r="J376" s="12">
        <v>0.224303566841</v>
      </c>
      <c r="K376" s="12">
        <v>0.28119375849299999</v>
      </c>
      <c r="L376" s="12">
        <v>0.35688315903899998</v>
      </c>
      <c r="M376" s="12">
        <v>0.49489928657900001</v>
      </c>
      <c r="N376" s="12">
        <v>0.30658119125200001</v>
      </c>
      <c r="P376" s="12">
        <v>0.30153202808200003</v>
      </c>
      <c r="Q376" s="12">
        <v>0.53480122708099997</v>
      </c>
      <c r="R376" s="12">
        <v>0.26540051432299999</v>
      </c>
      <c r="S376" s="12">
        <v>0.29476295879800002</v>
      </c>
      <c r="T376" s="12">
        <v>0</v>
      </c>
      <c r="V376" s="12">
        <v>0.32073060035200002</v>
      </c>
      <c r="W376" s="12">
        <v>0.28028972147199999</v>
      </c>
      <c r="X376" s="12">
        <v>0.51199946491500004</v>
      </c>
      <c r="Y376" s="12">
        <v>0.33859323372</v>
      </c>
      <c r="Z376" s="12">
        <v>0.28503473871200002</v>
      </c>
      <c r="AA376" s="12">
        <v>0.41598651632799999</v>
      </c>
      <c r="AB376" s="12">
        <v>0.244988002633</v>
      </c>
      <c r="AC376" s="12">
        <v>0.13233058024300001</v>
      </c>
      <c r="AE376" s="12">
        <v>0.48030780251400002</v>
      </c>
      <c r="AF376" s="12">
        <v>0.42462797902499999</v>
      </c>
      <c r="AG376" s="12">
        <v>0.165091711467</v>
      </c>
      <c r="AH376" s="12">
        <v>0.38039021474000001</v>
      </c>
      <c r="AI376" s="12">
        <v>0.25187541989500001</v>
      </c>
      <c r="AJ376" s="12">
        <v>0</v>
      </c>
      <c r="AK376" s="12">
        <v>0.38951716075199999</v>
      </c>
      <c r="AL376" s="12">
        <v>0.31678705740000002</v>
      </c>
      <c r="AM376" s="12">
        <v>0.56727349799899995</v>
      </c>
      <c r="AN376" s="12">
        <v>0.40310920198299999</v>
      </c>
      <c r="AP376" s="12">
        <v>0.25416217380299999</v>
      </c>
      <c r="AR376" s="12">
        <v>0.34832482026299999</v>
      </c>
      <c r="AS376" s="12">
        <v>0.27192500209999998</v>
      </c>
      <c r="AT376" s="12">
        <v>0</v>
      </c>
      <c r="AU376" s="12">
        <v>0</v>
      </c>
      <c r="AW376" s="12">
        <v>0.33168885593199998</v>
      </c>
      <c r="AX376" s="12">
        <v>0.342661255843</v>
      </c>
      <c r="AY376" s="12">
        <v>0.37080731282500001</v>
      </c>
      <c r="AZ376" s="12">
        <v>0.32357230628700001</v>
      </c>
      <c r="BA376" s="12">
        <v>0.350021033782</v>
      </c>
      <c r="BB376" s="12">
        <v>0.34214618315299999</v>
      </c>
      <c r="BD376" s="12">
        <v>0.353156820032</v>
      </c>
      <c r="BE376" s="12">
        <v>0.31581008035800001</v>
      </c>
      <c r="BF376" s="12">
        <v>0</v>
      </c>
      <c r="BH376" s="12">
        <v>0.39294570828199998</v>
      </c>
      <c r="BI376" s="12">
        <v>0.20465820498699999</v>
      </c>
      <c r="BJ376" s="12">
        <v>0.272995280427</v>
      </c>
    </row>
    <row r="377" spans="2:62" ht="46" customHeight="1" x14ac:dyDescent="0.35">
      <c r="B377" s="20" t="s">
        <v>156</v>
      </c>
      <c r="C377" s="12">
        <v>0.37116364067500002</v>
      </c>
      <c r="D377" s="12">
        <v>0.27881064381100001</v>
      </c>
      <c r="E377" s="12">
        <v>0.431828158272</v>
      </c>
      <c r="F377" s="12">
        <v>0.38477590897800001</v>
      </c>
      <c r="G377" s="12">
        <v>1</v>
      </c>
      <c r="I377" s="12">
        <v>0.52884650895399998</v>
      </c>
      <c r="J377" s="12">
        <v>0.46000296243599997</v>
      </c>
      <c r="K377" s="12">
        <v>0.26561362153599999</v>
      </c>
      <c r="L377" s="12">
        <v>0.18938042813200001</v>
      </c>
      <c r="M377" s="12">
        <v>0.36048456415800001</v>
      </c>
      <c r="N377" s="12">
        <v>0.38439026761</v>
      </c>
      <c r="P377" s="12">
        <v>0.35668860747999998</v>
      </c>
      <c r="Q377" s="12">
        <v>0.279552489106</v>
      </c>
      <c r="R377" s="12">
        <v>0.37659737722499997</v>
      </c>
      <c r="S377" s="12">
        <v>0.46357898981899998</v>
      </c>
      <c r="T377" s="12">
        <v>0</v>
      </c>
      <c r="V377" s="12">
        <v>0.41052720450000002</v>
      </c>
      <c r="W377" s="12">
        <v>0.497425995452</v>
      </c>
      <c r="X377" s="12">
        <v>9.8440831654900002E-2</v>
      </c>
      <c r="Y377" s="12">
        <v>0.28446579919499998</v>
      </c>
      <c r="Z377" s="12">
        <v>0.36807726390899997</v>
      </c>
      <c r="AA377" s="12">
        <v>0.44727200831000002</v>
      </c>
      <c r="AB377" s="12">
        <v>0.37381383152999997</v>
      </c>
      <c r="AC377" s="12">
        <v>0.58948475342999995</v>
      </c>
      <c r="AE377" s="12">
        <v>0.32450474232900001</v>
      </c>
      <c r="AF377" s="12">
        <v>0.31373027798300002</v>
      </c>
      <c r="AG377" s="12">
        <v>0.39770419678699998</v>
      </c>
      <c r="AH377" s="12">
        <v>0.382127689815</v>
      </c>
      <c r="AI377" s="12">
        <v>0.57178906637500004</v>
      </c>
      <c r="AJ377" s="12">
        <v>0.37763907508099998</v>
      </c>
      <c r="AK377" s="12">
        <v>0.110427784811</v>
      </c>
      <c r="AL377" s="12">
        <v>0.34917448295600001</v>
      </c>
      <c r="AM377" s="12">
        <v>0.283663238619</v>
      </c>
      <c r="AN377" s="12">
        <v>0.59689079801699996</v>
      </c>
      <c r="AP377" s="12">
        <v>0.18004124316</v>
      </c>
      <c r="AR377" s="12">
        <v>0.364545131686</v>
      </c>
      <c r="AS377" s="12">
        <v>0.43551056927499998</v>
      </c>
      <c r="AT377" s="12">
        <v>0</v>
      </c>
      <c r="AU377" s="12">
        <v>0</v>
      </c>
      <c r="AW377" s="12">
        <v>0.38102296047899997</v>
      </c>
      <c r="AX377" s="12">
        <v>0.40894372551500002</v>
      </c>
      <c r="AY377" s="12">
        <v>0.39262711609899997</v>
      </c>
      <c r="AZ377" s="12">
        <v>0.40843140189299998</v>
      </c>
      <c r="BA377" s="12">
        <v>0.387675029442</v>
      </c>
      <c r="BB377" s="12">
        <v>0.367985305421</v>
      </c>
      <c r="BD377" s="12">
        <v>0.33883363889899998</v>
      </c>
      <c r="BE377" s="12">
        <v>0.37345912725899999</v>
      </c>
      <c r="BF377" s="12">
        <v>1</v>
      </c>
      <c r="BH377" s="12">
        <v>0.29277080944799999</v>
      </c>
      <c r="BI377" s="12">
        <v>0.44831915454999999</v>
      </c>
      <c r="BJ377" s="12">
        <v>0.59461389838800005</v>
      </c>
    </row>
    <row r="378" spans="2:62" ht="46" customHeight="1" x14ac:dyDescent="0.35">
      <c r="B378" s="20" t="s">
        <v>157</v>
      </c>
      <c r="C378" s="12">
        <v>0.11554511573700001</v>
      </c>
      <c r="D378" s="12">
        <v>0.15568004139399999</v>
      </c>
      <c r="E378" s="12">
        <v>0.108086395948</v>
      </c>
      <c r="F378" s="12">
        <v>0</v>
      </c>
      <c r="G378" s="12">
        <v>0</v>
      </c>
      <c r="I378" s="12">
        <v>6.3639428918700003E-2</v>
      </c>
      <c r="J378" s="12">
        <v>0</v>
      </c>
      <c r="K378" s="12">
        <v>0.17394383142100001</v>
      </c>
      <c r="L378" s="12">
        <v>0.18458477461299999</v>
      </c>
      <c r="M378" s="12">
        <v>0.14461614926300001</v>
      </c>
      <c r="N378" s="12">
        <v>0.30902854113799999</v>
      </c>
      <c r="P378" s="12">
        <v>8.3850184086499996E-2</v>
      </c>
      <c r="Q378" s="12">
        <v>4.4067537033400002E-2</v>
      </c>
      <c r="R378" s="12">
        <v>0.12951618673599999</v>
      </c>
      <c r="S378" s="12">
        <v>0.120100267729</v>
      </c>
      <c r="T378" s="12">
        <v>1</v>
      </c>
      <c r="V378" s="12">
        <v>6.3420594619900003E-2</v>
      </c>
      <c r="W378" s="12">
        <v>4.0935702906099998E-2</v>
      </c>
      <c r="X378" s="12">
        <v>9.6158084011600004E-2</v>
      </c>
      <c r="Y378" s="12">
        <v>0.37694096708399999</v>
      </c>
      <c r="Z378" s="12">
        <v>8.4147369077800002E-2</v>
      </c>
      <c r="AA378" s="12">
        <v>0</v>
      </c>
      <c r="AB378" s="12">
        <v>0.24603317457900001</v>
      </c>
      <c r="AC378" s="12">
        <v>9.3820953031700002E-2</v>
      </c>
      <c r="AE378" s="12">
        <v>9.5665495452300006E-2</v>
      </c>
      <c r="AF378" s="12">
        <v>0.20015937369</v>
      </c>
      <c r="AG378" s="12">
        <v>6.8454820960700005E-2</v>
      </c>
      <c r="AH378" s="12">
        <v>0</v>
      </c>
      <c r="AI378" s="12">
        <v>0.114318348545</v>
      </c>
      <c r="AJ378" s="12">
        <v>0.143483376095</v>
      </c>
      <c r="AK378" s="12">
        <v>0.23987083511900001</v>
      </c>
      <c r="AL378" s="12">
        <v>0.10985643265</v>
      </c>
      <c r="AM378" s="12">
        <v>0</v>
      </c>
      <c r="AN378" s="12">
        <v>0</v>
      </c>
      <c r="AP378" s="12">
        <v>0.385755339877</v>
      </c>
      <c r="AR378" s="12">
        <v>0.100028398558</v>
      </c>
      <c r="AS378" s="12">
        <v>9.6175866392500003E-2</v>
      </c>
      <c r="AT378" s="12">
        <v>1</v>
      </c>
      <c r="AU378" s="12">
        <v>1</v>
      </c>
      <c r="AW378" s="12">
        <v>0.112900642959</v>
      </c>
      <c r="AX378" s="12">
        <v>8.7321862711799994E-2</v>
      </c>
      <c r="AY378" s="12">
        <v>0.10744098748</v>
      </c>
      <c r="AZ378" s="12">
        <v>9.9863745525800005E-2</v>
      </c>
      <c r="BA378" s="12">
        <v>9.9617464636800004E-2</v>
      </c>
      <c r="BB378" s="12">
        <v>0.13488260711700001</v>
      </c>
      <c r="BD378" s="12">
        <v>0.15628195139600001</v>
      </c>
      <c r="BE378" s="12">
        <v>7.0596794981800007E-2</v>
      </c>
      <c r="BF378" s="12">
        <v>0</v>
      </c>
      <c r="BH378" s="12">
        <v>0.14550454863100001</v>
      </c>
      <c r="BI378" s="12">
        <v>6.9025872542900005E-2</v>
      </c>
      <c r="BJ378" s="12">
        <v>6.78290602603E-2</v>
      </c>
    </row>
    <row r="379" spans="2:62" ht="46" customHeight="1" x14ac:dyDescent="0.35">
      <c r="B379" s="20" t="s">
        <v>158</v>
      </c>
      <c r="C379" s="12">
        <v>9.5496273745100002E-2</v>
      </c>
      <c r="D379" s="12">
        <v>0.121211389709</v>
      </c>
      <c r="E379" s="12">
        <v>7.0632691767400002E-2</v>
      </c>
      <c r="F379" s="12">
        <v>0.12536815154799999</v>
      </c>
      <c r="G379" s="12">
        <v>0</v>
      </c>
      <c r="I379" s="12">
        <v>3.2678391928199997E-2</v>
      </c>
      <c r="J379" s="12">
        <v>0.169507278703</v>
      </c>
      <c r="K379" s="12">
        <v>9.1457975422900004E-2</v>
      </c>
      <c r="L379" s="12">
        <v>0.18713699871799999</v>
      </c>
      <c r="M379" s="12">
        <v>0</v>
      </c>
      <c r="N379" s="12">
        <v>0</v>
      </c>
      <c r="P379" s="12">
        <v>0.17360278437000001</v>
      </c>
      <c r="Q379" s="12">
        <v>4.7892969385399997E-2</v>
      </c>
      <c r="R379" s="12">
        <v>9.3456002507499997E-2</v>
      </c>
      <c r="S379" s="12">
        <v>6.3578413390899993E-2</v>
      </c>
      <c r="T379" s="12">
        <v>0</v>
      </c>
      <c r="V379" s="12">
        <v>0.13838733789999999</v>
      </c>
      <c r="W379" s="12">
        <v>9.2988884861000001E-2</v>
      </c>
      <c r="X379" s="12">
        <v>0.15430015009100001</v>
      </c>
      <c r="Y379" s="12">
        <v>0</v>
      </c>
      <c r="Z379" s="12">
        <v>0.16958441860000001</v>
      </c>
      <c r="AA379" s="12">
        <v>0</v>
      </c>
      <c r="AB379" s="12">
        <v>0.13516499125799999</v>
      </c>
      <c r="AC379" s="12">
        <v>0</v>
      </c>
      <c r="AE379" s="12">
        <v>0</v>
      </c>
      <c r="AF379" s="12">
        <v>0</v>
      </c>
      <c r="AG379" s="12">
        <v>0.36874927078500003</v>
      </c>
      <c r="AH379" s="12">
        <v>0.23748209544400001</v>
      </c>
      <c r="AI379" s="12">
        <v>0</v>
      </c>
      <c r="AJ379" s="12">
        <v>0</v>
      </c>
      <c r="AK379" s="12">
        <v>0</v>
      </c>
      <c r="AL379" s="12">
        <v>0.114325594345</v>
      </c>
      <c r="AM379" s="12">
        <v>0.14906326338199999</v>
      </c>
      <c r="AN379" s="12">
        <v>0</v>
      </c>
      <c r="AP379" s="12">
        <v>0.18004124316</v>
      </c>
      <c r="AR379" s="12">
        <v>9.4952458809700005E-2</v>
      </c>
      <c r="AS379" s="12">
        <v>0.107089366391</v>
      </c>
      <c r="AT379" s="12">
        <v>0</v>
      </c>
      <c r="AU379" s="12">
        <v>0</v>
      </c>
      <c r="AW379" s="12">
        <v>8.6836095882599995E-2</v>
      </c>
      <c r="AX379" s="12">
        <v>8.2071506960600005E-2</v>
      </c>
      <c r="AY379" s="12">
        <v>8.2735128853600001E-2</v>
      </c>
      <c r="AZ379" s="12">
        <v>9.6537842873199997E-2</v>
      </c>
      <c r="BA379" s="12">
        <v>8.6424427122199998E-2</v>
      </c>
      <c r="BB379" s="12">
        <v>9.5597530878800005E-2</v>
      </c>
      <c r="BD379" s="12">
        <v>0.120741791885</v>
      </c>
      <c r="BE379" s="12">
        <v>6.9125321152100003E-2</v>
      </c>
      <c r="BF379" s="12">
        <v>0</v>
      </c>
      <c r="BH379" s="12">
        <v>6.3454679179600001E-2</v>
      </c>
      <c r="BI379" s="12">
        <v>0.182300378746</v>
      </c>
      <c r="BJ379" s="12">
        <v>6.4561760924100001E-2</v>
      </c>
    </row>
    <row r="380" spans="2:62" ht="32" customHeight="1" x14ac:dyDescent="0.35">
      <c r="B380" s="20" t="s">
        <v>42</v>
      </c>
      <c r="C380" s="12">
        <v>9.0729326564299995E-3</v>
      </c>
      <c r="D380" s="12">
        <v>0</v>
      </c>
      <c r="E380" s="12">
        <v>1.82806635843E-2</v>
      </c>
      <c r="F380" s="12">
        <v>0</v>
      </c>
      <c r="G380" s="12">
        <v>0</v>
      </c>
      <c r="I380" s="12">
        <v>3.3116471881699999E-2</v>
      </c>
      <c r="J380" s="12">
        <v>0</v>
      </c>
      <c r="K380" s="12">
        <v>0</v>
      </c>
      <c r="L380" s="12">
        <v>0</v>
      </c>
      <c r="M380" s="12">
        <v>0</v>
      </c>
      <c r="N380" s="12">
        <v>0</v>
      </c>
      <c r="P380" s="12">
        <v>0</v>
      </c>
      <c r="Q380" s="12">
        <v>4.9128193665599999E-2</v>
      </c>
      <c r="R380" s="12">
        <v>0</v>
      </c>
      <c r="S380" s="12">
        <v>0</v>
      </c>
      <c r="T380" s="12">
        <v>0</v>
      </c>
      <c r="V380" s="12">
        <v>0</v>
      </c>
      <c r="W380" s="12">
        <v>0</v>
      </c>
      <c r="X380" s="12">
        <v>0</v>
      </c>
      <c r="Y380" s="12">
        <v>0</v>
      </c>
      <c r="Z380" s="12">
        <v>0</v>
      </c>
      <c r="AA380" s="12">
        <v>0</v>
      </c>
      <c r="AB380" s="12">
        <v>0</v>
      </c>
      <c r="AC380" s="12">
        <v>9.4325722627499997E-2</v>
      </c>
      <c r="AE380" s="12">
        <v>9.9521959704900007E-2</v>
      </c>
      <c r="AF380" s="12">
        <v>0</v>
      </c>
      <c r="AG380" s="12">
        <v>0</v>
      </c>
      <c r="AH380" s="12">
        <v>0</v>
      </c>
      <c r="AI380" s="12">
        <v>0</v>
      </c>
      <c r="AJ380" s="12">
        <v>0</v>
      </c>
      <c r="AK380" s="12">
        <v>0</v>
      </c>
      <c r="AL380" s="12">
        <v>0</v>
      </c>
      <c r="AM380" s="12">
        <v>0</v>
      </c>
      <c r="AN380" s="12">
        <v>0</v>
      </c>
      <c r="AP380" s="12">
        <v>0</v>
      </c>
      <c r="AR380" s="12">
        <v>1.1397542560099999E-2</v>
      </c>
      <c r="AS380" s="12">
        <v>0</v>
      </c>
      <c r="AT380" s="12">
        <v>0</v>
      </c>
      <c r="AU380" s="12">
        <v>0</v>
      </c>
      <c r="AW380" s="12">
        <v>0</v>
      </c>
      <c r="AX380" s="12">
        <v>0</v>
      </c>
      <c r="AY380" s="12">
        <v>0</v>
      </c>
      <c r="AZ380" s="12">
        <v>1.14018178211E-2</v>
      </c>
      <c r="BA380" s="12">
        <v>1.15355236731E-2</v>
      </c>
      <c r="BB380" s="12">
        <v>0</v>
      </c>
      <c r="BD380" s="12">
        <v>0</v>
      </c>
      <c r="BE380" s="12">
        <v>2.1246720291700001E-2</v>
      </c>
      <c r="BF380" s="12">
        <v>0</v>
      </c>
      <c r="BH380" s="12">
        <v>1.48696770275E-2</v>
      </c>
      <c r="BI380" s="12">
        <v>0</v>
      </c>
      <c r="BJ380" s="12">
        <v>0</v>
      </c>
    </row>
    <row r="382" spans="2:62" x14ac:dyDescent="0.35">
      <c r="B382" s="25" t="s">
        <v>161</v>
      </c>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row>
    <row r="383" spans="2:62" ht="29" x14ac:dyDescent="0.35">
      <c r="B383" s="17" t="s">
        <v>16</v>
      </c>
    </row>
    <row r="384" spans="2:62" x14ac:dyDescent="0.35">
      <c r="B384" s="18" t="s">
        <v>74</v>
      </c>
      <c r="C384" s="15">
        <v>107</v>
      </c>
      <c r="D384" s="15">
        <v>43</v>
      </c>
      <c r="E384" s="15">
        <v>54</v>
      </c>
      <c r="F384" s="15">
        <v>9</v>
      </c>
      <c r="G384" s="15">
        <v>1</v>
      </c>
      <c r="I384" s="15">
        <v>29</v>
      </c>
      <c r="J384" s="15">
        <v>19</v>
      </c>
      <c r="K384" s="15">
        <v>22</v>
      </c>
      <c r="L384" s="15">
        <v>22</v>
      </c>
      <c r="M384" s="15">
        <v>12</v>
      </c>
      <c r="N384" s="15">
        <v>3</v>
      </c>
      <c r="P384" s="15">
        <v>23</v>
      </c>
      <c r="Q384" s="15">
        <v>21</v>
      </c>
      <c r="R384" s="15">
        <v>30</v>
      </c>
      <c r="S384" s="15">
        <v>31</v>
      </c>
      <c r="T384" s="15">
        <v>2</v>
      </c>
      <c r="V384" s="15">
        <v>15</v>
      </c>
      <c r="W384" s="15">
        <v>22</v>
      </c>
      <c r="X384" s="15">
        <v>20</v>
      </c>
      <c r="Y384" s="15">
        <v>14</v>
      </c>
      <c r="Z384" s="15">
        <v>11</v>
      </c>
      <c r="AA384" s="15">
        <v>7</v>
      </c>
      <c r="AB384" s="15">
        <v>8</v>
      </c>
      <c r="AC384" s="15">
        <v>10</v>
      </c>
      <c r="AE384" s="15">
        <v>10</v>
      </c>
      <c r="AF384" s="15">
        <v>15</v>
      </c>
      <c r="AG384" s="15">
        <v>12</v>
      </c>
      <c r="AH384" s="15">
        <v>13</v>
      </c>
      <c r="AI384" s="15">
        <v>15</v>
      </c>
      <c r="AJ384" s="15">
        <v>8</v>
      </c>
      <c r="AK384" s="15">
        <v>8</v>
      </c>
      <c r="AL384" s="15">
        <v>9</v>
      </c>
      <c r="AM384" s="15">
        <v>7</v>
      </c>
      <c r="AN384" s="15">
        <v>5</v>
      </c>
      <c r="AO384" s="15">
        <v>0</v>
      </c>
      <c r="AP384" s="15">
        <v>5</v>
      </c>
      <c r="AR384" s="15">
        <v>85</v>
      </c>
      <c r="AS384" s="15">
        <v>20</v>
      </c>
      <c r="AT384" s="15">
        <v>1</v>
      </c>
      <c r="AU384" s="15">
        <v>1</v>
      </c>
      <c r="AW384" s="15">
        <v>77</v>
      </c>
      <c r="AX384" s="15">
        <v>74</v>
      </c>
      <c r="AY384" s="15">
        <v>60</v>
      </c>
      <c r="AZ384" s="15">
        <v>84</v>
      </c>
      <c r="BA384" s="15">
        <v>85</v>
      </c>
      <c r="BB384" s="15">
        <v>77</v>
      </c>
      <c r="BD384" s="15">
        <v>60</v>
      </c>
      <c r="BE384" s="15">
        <v>44</v>
      </c>
      <c r="BF384" s="15">
        <v>3</v>
      </c>
      <c r="BH384" s="15">
        <v>66</v>
      </c>
      <c r="BI384" s="15">
        <v>28</v>
      </c>
      <c r="BJ384" s="15">
        <v>13</v>
      </c>
    </row>
    <row r="385" spans="2:62" x14ac:dyDescent="0.35">
      <c r="B385" s="19" t="s">
        <v>75</v>
      </c>
      <c r="C385" s="10">
        <v>106</v>
      </c>
      <c r="D385" s="10">
        <v>42</v>
      </c>
      <c r="E385" s="10">
        <v>53</v>
      </c>
      <c r="F385" s="10">
        <v>10</v>
      </c>
      <c r="G385" s="10">
        <v>1</v>
      </c>
      <c r="I385" s="10">
        <v>29</v>
      </c>
      <c r="J385" s="10">
        <v>19</v>
      </c>
      <c r="K385" s="10">
        <v>22</v>
      </c>
      <c r="L385" s="10">
        <v>21</v>
      </c>
      <c r="M385" s="10">
        <v>12</v>
      </c>
      <c r="N385" s="10">
        <v>3</v>
      </c>
      <c r="P385" s="10">
        <v>27</v>
      </c>
      <c r="Q385" s="10">
        <v>20</v>
      </c>
      <c r="R385" s="10">
        <v>27</v>
      </c>
      <c r="S385" s="10">
        <v>30</v>
      </c>
      <c r="T385" s="10">
        <v>2</v>
      </c>
      <c r="V385" s="10">
        <v>18</v>
      </c>
      <c r="W385" s="10">
        <v>23</v>
      </c>
      <c r="X385" s="10">
        <v>19</v>
      </c>
      <c r="Y385" s="10">
        <v>13</v>
      </c>
      <c r="Z385" s="10">
        <v>10</v>
      </c>
      <c r="AA385" s="10">
        <v>7</v>
      </c>
      <c r="AB385" s="10">
        <v>7</v>
      </c>
      <c r="AC385" s="10">
        <v>10</v>
      </c>
      <c r="AE385" s="10">
        <v>10</v>
      </c>
      <c r="AF385" s="10">
        <v>15</v>
      </c>
      <c r="AG385" s="10">
        <v>12</v>
      </c>
      <c r="AH385" s="10">
        <v>13</v>
      </c>
      <c r="AI385" s="10">
        <v>15</v>
      </c>
      <c r="AJ385" s="10">
        <v>8</v>
      </c>
      <c r="AK385" s="10">
        <v>8</v>
      </c>
      <c r="AL385" s="10">
        <v>8</v>
      </c>
      <c r="AM385" s="10">
        <v>6</v>
      </c>
      <c r="AN385" s="10">
        <v>7</v>
      </c>
      <c r="AO385" s="10">
        <v>0</v>
      </c>
      <c r="AP385" s="10">
        <v>5</v>
      </c>
      <c r="AR385" s="10">
        <v>85</v>
      </c>
      <c r="AS385" s="10">
        <v>20</v>
      </c>
      <c r="AT385" s="10">
        <v>1</v>
      </c>
      <c r="AU385" s="10">
        <v>1</v>
      </c>
      <c r="AW385" s="10">
        <v>75</v>
      </c>
      <c r="AX385" s="10">
        <v>73</v>
      </c>
      <c r="AY385" s="10">
        <v>59</v>
      </c>
      <c r="AZ385" s="10">
        <v>85</v>
      </c>
      <c r="BA385" s="10">
        <v>84</v>
      </c>
      <c r="BB385" s="10">
        <v>75</v>
      </c>
      <c r="BD385" s="10">
        <v>58</v>
      </c>
      <c r="BE385" s="10">
        <v>45</v>
      </c>
      <c r="BF385" s="10">
        <v>3</v>
      </c>
      <c r="BH385" s="10">
        <v>65</v>
      </c>
      <c r="BI385" s="10">
        <v>29</v>
      </c>
      <c r="BJ385" s="10">
        <v>13</v>
      </c>
    </row>
    <row r="386" spans="2:62" ht="46" customHeight="1" x14ac:dyDescent="0.35">
      <c r="B386" s="20" t="s">
        <v>154</v>
      </c>
      <c r="C386" s="12">
        <v>0.14321418594800001</v>
      </c>
      <c r="D386" s="12">
        <v>0.15104182786100001</v>
      </c>
      <c r="E386" s="12">
        <v>0.14190530825</v>
      </c>
      <c r="F386" s="12">
        <v>0.130317378766</v>
      </c>
      <c r="G386" s="12">
        <v>0</v>
      </c>
      <c r="I386" s="12">
        <v>6.1747095942900003E-2</v>
      </c>
      <c r="J386" s="12">
        <v>0.19648876682899999</v>
      </c>
      <c r="K386" s="12">
        <v>0.25676590074799999</v>
      </c>
      <c r="L386" s="12">
        <v>0.193070378569</v>
      </c>
      <c r="M386" s="12">
        <v>0</v>
      </c>
      <c r="N386" s="12">
        <v>0</v>
      </c>
      <c r="P386" s="12">
        <v>0.16918996911500001</v>
      </c>
      <c r="Q386" s="12">
        <v>0.137395819787</v>
      </c>
      <c r="R386" s="12">
        <v>0.16918982609</v>
      </c>
      <c r="S386" s="12">
        <v>7.53681619251E-2</v>
      </c>
      <c r="T386" s="12">
        <v>0.51673118137999996</v>
      </c>
      <c r="V386" s="12">
        <v>0.20943024866099999</v>
      </c>
      <c r="W386" s="12">
        <v>0.26365737782199999</v>
      </c>
      <c r="X386" s="12">
        <v>9.5372747705200003E-2</v>
      </c>
      <c r="Y386" s="12">
        <v>0.14745429429199999</v>
      </c>
      <c r="Z386" s="12">
        <v>0</v>
      </c>
      <c r="AA386" s="12">
        <v>0.13674147536199999</v>
      </c>
      <c r="AB386" s="12">
        <v>0</v>
      </c>
      <c r="AC386" s="12">
        <v>9.0037990667899997E-2</v>
      </c>
      <c r="AE386" s="12">
        <v>0.18556300370000001</v>
      </c>
      <c r="AF386" s="12">
        <v>0.139882762617</v>
      </c>
      <c r="AG386" s="12">
        <v>9.6636890506700004E-2</v>
      </c>
      <c r="AH386" s="12">
        <v>0</v>
      </c>
      <c r="AI386" s="12">
        <v>6.2017165184099998E-2</v>
      </c>
      <c r="AJ386" s="12">
        <v>0.37310312883500002</v>
      </c>
      <c r="AK386" s="12">
        <v>0.38962726962599997</v>
      </c>
      <c r="AL386" s="12">
        <v>0.10985643265</v>
      </c>
      <c r="AM386" s="12">
        <v>0.149010284144</v>
      </c>
      <c r="AN386" s="12">
        <v>0.201590425337</v>
      </c>
      <c r="AP386" s="12">
        <v>0</v>
      </c>
      <c r="AR386" s="12">
        <v>0.14267020844799999</v>
      </c>
      <c r="AS386" s="12">
        <v>0.15943737763400001</v>
      </c>
      <c r="AT386" s="12">
        <v>0</v>
      </c>
      <c r="AU386" s="12">
        <v>0</v>
      </c>
      <c r="AW386" s="12">
        <v>0.14787039308200001</v>
      </c>
      <c r="AX386" s="12">
        <v>0.13792902780399999</v>
      </c>
      <c r="AY386" s="12">
        <v>8.0970604443900002E-2</v>
      </c>
      <c r="AZ386" s="12">
        <v>0.14832364281800001</v>
      </c>
      <c r="BA386" s="12">
        <v>0.117664785609</v>
      </c>
      <c r="BB386" s="12">
        <v>7.6440867670099999E-2</v>
      </c>
      <c r="BD386" s="12">
        <v>0.15522467352399999</v>
      </c>
      <c r="BE386" s="12">
        <v>0.13674431567199999</v>
      </c>
      <c r="BF386" s="12">
        <v>0</v>
      </c>
      <c r="BH386" s="12">
        <v>0.13935366246899999</v>
      </c>
      <c r="BI386" s="12">
        <v>0.175591275273</v>
      </c>
      <c r="BJ386" s="12">
        <v>9.0998426808999999E-2</v>
      </c>
    </row>
    <row r="387" spans="2:62" ht="46" customHeight="1" x14ac:dyDescent="0.35">
      <c r="B387" s="20" t="s">
        <v>155</v>
      </c>
      <c r="C387" s="12">
        <v>0.18459337550800001</v>
      </c>
      <c r="D387" s="12">
        <v>0.16441759736600001</v>
      </c>
      <c r="E387" s="12">
        <v>0.22328278851300001</v>
      </c>
      <c r="F387" s="12">
        <v>0</v>
      </c>
      <c r="G387" s="12">
        <v>1</v>
      </c>
      <c r="I387" s="12">
        <v>0.24225378368299999</v>
      </c>
      <c r="J387" s="12">
        <v>0.15136517888100001</v>
      </c>
      <c r="K387" s="12">
        <v>0.13537936578000001</v>
      </c>
      <c r="L387" s="12">
        <v>0.23192770339300001</v>
      </c>
      <c r="M387" s="12">
        <v>0.14941076901700001</v>
      </c>
      <c r="N387" s="12">
        <v>0</v>
      </c>
      <c r="P387" s="12">
        <v>0.128537582338</v>
      </c>
      <c r="Q387" s="12">
        <v>0.27950660650499998</v>
      </c>
      <c r="R387" s="12">
        <v>0.136912565131</v>
      </c>
      <c r="S387" s="12">
        <v>0.22886200991399999</v>
      </c>
      <c r="T387" s="12">
        <v>0</v>
      </c>
      <c r="V387" s="12">
        <v>0</v>
      </c>
      <c r="W387" s="12">
        <v>0.23905477757800001</v>
      </c>
      <c r="X387" s="12">
        <v>0.38195929254099997</v>
      </c>
      <c r="Y387" s="12">
        <v>6.7353897163600004E-2</v>
      </c>
      <c r="Z387" s="12">
        <v>0.28497345666599999</v>
      </c>
      <c r="AA387" s="12">
        <v>0</v>
      </c>
      <c r="AB387" s="12">
        <v>0.26485577106000002</v>
      </c>
      <c r="AC387" s="12">
        <v>0.13233058024300001</v>
      </c>
      <c r="AE387" s="12">
        <v>0.19518745515700001</v>
      </c>
      <c r="AF387" s="12">
        <v>0.34875154269000003</v>
      </c>
      <c r="AG387" s="12">
        <v>0.15371782542000001</v>
      </c>
      <c r="AH387" s="12">
        <v>0.23723123611700001</v>
      </c>
      <c r="AI387" s="12">
        <v>6.2017165184099998E-2</v>
      </c>
      <c r="AJ387" s="12">
        <v>0.105774419988</v>
      </c>
      <c r="AK387" s="12">
        <v>0.239721479081</v>
      </c>
      <c r="AL387" s="12">
        <v>0.217554491298</v>
      </c>
      <c r="AM387" s="12">
        <v>0.13459997523700001</v>
      </c>
      <c r="AN387" s="12">
        <v>0.201590425337</v>
      </c>
      <c r="AP387" s="12">
        <v>0</v>
      </c>
      <c r="AR387" s="12">
        <v>0.15076385931399999</v>
      </c>
      <c r="AS387" s="12">
        <v>0.29887088195900002</v>
      </c>
      <c r="AT387" s="12">
        <v>1</v>
      </c>
      <c r="AU387" s="12">
        <v>0</v>
      </c>
      <c r="AW387" s="12">
        <v>0.205447473893</v>
      </c>
      <c r="AX387" s="12">
        <v>0.17492782884999999</v>
      </c>
      <c r="AY387" s="12">
        <v>0.18434535508300001</v>
      </c>
      <c r="AZ387" s="12">
        <v>0.16477013317600001</v>
      </c>
      <c r="BA387" s="12">
        <v>0.180269716533</v>
      </c>
      <c r="BB387" s="12">
        <v>0.197211236274</v>
      </c>
      <c r="BD387" s="12">
        <v>0.20492989326</v>
      </c>
      <c r="BE387" s="12">
        <v>0.14972778640600001</v>
      </c>
      <c r="BF387" s="12">
        <v>0.32689378429600002</v>
      </c>
      <c r="BH387" s="12">
        <v>0.189920486591</v>
      </c>
      <c r="BI387" s="12">
        <v>0.17366021466100001</v>
      </c>
      <c r="BJ387" s="12">
        <v>0.181996853618</v>
      </c>
    </row>
    <row r="388" spans="2:62" ht="46" customHeight="1" x14ac:dyDescent="0.35">
      <c r="B388" s="20" t="s">
        <v>156</v>
      </c>
      <c r="C388" s="12">
        <v>0.40525708173000002</v>
      </c>
      <c r="D388" s="12">
        <v>0.386421147691</v>
      </c>
      <c r="E388" s="12">
        <v>0.36084717695599999</v>
      </c>
      <c r="F388" s="12">
        <v>0.74245335612800001</v>
      </c>
      <c r="G388" s="12">
        <v>0</v>
      </c>
      <c r="I388" s="12">
        <v>0.50327048172599997</v>
      </c>
      <c r="J388" s="12">
        <v>0.42753124237899998</v>
      </c>
      <c r="K388" s="12">
        <v>0.30391582014700003</v>
      </c>
      <c r="L388" s="12">
        <v>0.31741292590600001</v>
      </c>
      <c r="M388" s="12">
        <v>0.41795340921099999</v>
      </c>
      <c r="N388" s="12">
        <v>0.61560973239000005</v>
      </c>
      <c r="P388" s="12">
        <v>0.443164522063</v>
      </c>
      <c r="Q388" s="12">
        <v>0.22866673171599999</v>
      </c>
      <c r="R388" s="12">
        <v>0.33700563667099998</v>
      </c>
      <c r="S388" s="12">
        <v>0.54215953055699995</v>
      </c>
      <c r="T388" s="12">
        <v>0.48326881861999998</v>
      </c>
      <c r="V388" s="12">
        <v>0.46644425527799999</v>
      </c>
      <c r="W388" s="12">
        <v>0.232139758069</v>
      </c>
      <c r="X388" s="12">
        <v>0.25991966852800003</v>
      </c>
      <c r="Y388" s="12">
        <v>0.57383818364600003</v>
      </c>
      <c r="Z388" s="12">
        <v>0.28837272532899999</v>
      </c>
      <c r="AA388" s="12">
        <v>0.86325852463800001</v>
      </c>
      <c r="AB388" s="12">
        <v>0.35394606310299997</v>
      </c>
      <c r="AC388" s="12">
        <v>0.58960480445800001</v>
      </c>
      <c r="AE388" s="12">
        <v>0.42983007318999999</v>
      </c>
      <c r="AF388" s="12">
        <v>0.26416350059299998</v>
      </c>
      <c r="AG388" s="12">
        <v>0.58455357260600005</v>
      </c>
      <c r="AH388" s="12">
        <v>0.48187414973800002</v>
      </c>
      <c r="AI388" s="12">
        <v>0.46598164834599998</v>
      </c>
      <c r="AJ388" s="12">
        <v>0.234155698987</v>
      </c>
      <c r="AK388" s="12">
        <v>0.110427784811</v>
      </c>
      <c r="AL388" s="12">
        <v>0.33855061640799999</v>
      </c>
      <c r="AM388" s="12">
        <v>0.56732647723700003</v>
      </c>
      <c r="AN388" s="12">
        <v>0.39530037268000001</v>
      </c>
      <c r="AP388" s="12">
        <v>0.63991751368000005</v>
      </c>
      <c r="AR388" s="12">
        <v>0.42936350370600002</v>
      </c>
      <c r="AS388" s="12">
        <v>0.29281932049499998</v>
      </c>
      <c r="AT388" s="12">
        <v>0</v>
      </c>
      <c r="AU388" s="12">
        <v>1</v>
      </c>
      <c r="AW388" s="12">
        <v>0.409100599447</v>
      </c>
      <c r="AX388" s="12">
        <v>0.432418773009</v>
      </c>
      <c r="AY388" s="12">
        <v>0.46868430992299998</v>
      </c>
      <c r="AZ388" s="12">
        <v>0.442149243124</v>
      </c>
      <c r="BA388" s="12">
        <v>0.43972535697699999</v>
      </c>
      <c r="BB388" s="12">
        <v>0.45500549724099998</v>
      </c>
      <c r="BD388" s="12">
        <v>0.37220672829399998</v>
      </c>
      <c r="BE388" s="12">
        <v>0.45201156507399998</v>
      </c>
      <c r="BF388" s="12">
        <v>0.33344634413899998</v>
      </c>
      <c r="BH388" s="12">
        <v>0.44608913578699999</v>
      </c>
      <c r="BI388" s="12">
        <v>0.36955438981799998</v>
      </c>
      <c r="BJ388" s="12">
        <v>0.27894817806700001</v>
      </c>
    </row>
    <row r="389" spans="2:62" ht="46" customHeight="1" x14ac:dyDescent="0.35">
      <c r="B389" s="20" t="s">
        <v>157</v>
      </c>
      <c r="C389" s="12">
        <v>0.16359788690400001</v>
      </c>
      <c r="D389" s="12">
        <v>0.12903462382700001</v>
      </c>
      <c r="E389" s="12">
        <v>0.20121399833100001</v>
      </c>
      <c r="F389" s="12">
        <v>0.12722926510599999</v>
      </c>
      <c r="G389" s="12">
        <v>0</v>
      </c>
      <c r="I389" s="12">
        <v>0.126933774838</v>
      </c>
      <c r="J389" s="12">
        <v>0.12298764689900001</v>
      </c>
      <c r="K389" s="12">
        <v>0.120149066975</v>
      </c>
      <c r="L389" s="12">
        <v>0.16561986640500001</v>
      </c>
      <c r="M389" s="12">
        <v>0.333989868292</v>
      </c>
      <c r="N389" s="12">
        <v>0.38439026761</v>
      </c>
      <c r="P389" s="12">
        <v>9.1714732963899995E-2</v>
      </c>
      <c r="Q389" s="12">
        <v>0.30530264832699999</v>
      </c>
      <c r="R389" s="12">
        <v>0.29505805818800002</v>
      </c>
      <c r="S389" s="12">
        <v>2.9041210135099998E-2</v>
      </c>
      <c r="T389" s="12">
        <v>0</v>
      </c>
      <c r="V389" s="12">
        <v>0.193770638814</v>
      </c>
      <c r="W389" s="12">
        <v>0.122456238671</v>
      </c>
      <c r="X389" s="12">
        <v>0.21881997843500001</v>
      </c>
      <c r="Y389" s="12">
        <v>0.211353624898</v>
      </c>
      <c r="Z389" s="12">
        <v>0.342506448927</v>
      </c>
      <c r="AA389" s="12">
        <v>0</v>
      </c>
      <c r="AB389" s="12">
        <v>0.122694053015</v>
      </c>
      <c r="AC389" s="12">
        <v>0</v>
      </c>
      <c r="AE389" s="12">
        <v>8.9897508247599997E-2</v>
      </c>
      <c r="AF389" s="12">
        <v>0.18321860874699999</v>
      </c>
      <c r="AG389" s="12">
        <v>6.8454820960700005E-2</v>
      </c>
      <c r="AH389" s="12">
        <v>0.214239042726</v>
      </c>
      <c r="AI389" s="12">
        <v>0.29566567274</v>
      </c>
      <c r="AJ389" s="12">
        <v>0</v>
      </c>
      <c r="AK389" s="12">
        <v>0.110427784811</v>
      </c>
      <c r="AL389" s="12">
        <v>0.219712865299</v>
      </c>
      <c r="AM389" s="12">
        <v>0</v>
      </c>
      <c r="AN389" s="12">
        <v>0.20151877664599999</v>
      </c>
      <c r="AP389" s="12">
        <v>0.36008248632000001</v>
      </c>
      <c r="AR389" s="12">
        <v>0.18372179584000001</v>
      </c>
      <c r="AS389" s="12">
        <v>9.33060870342E-2</v>
      </c>
      <c r="AT389" s="12">
        <v>0</v>
      </c>
      <c r="AU389" s="12">
        <v>0</v>
      </c>
      <c r="AW389" s="12">
        <v>0.14976595270000001</v>
      </c>
      <c r="AX389" s="12">
        <v>0.148316591173</v>
      </c>
      <c r="AY389" s="12">
        <v>0.18280553417100001</v>
      </c>
      <c r="AZ389" s="12">
        <v>0.14950926677699999</v>
      </c>
      <c r="BA389" s="12">
        <v>0.16796832401799999</v>
      </c>
      <c r="BB389" s="12">
        <v>0.17936186035400001</v>
      </c>
      <c r="BD389" s="12">
        <v>0.18512324293400001</v>
      </c>
      <c r="BE389" s="12">
        <v>0.14621910735599999</v>
      </c>
      <c r="BF389" s="12">
        <v>0</v>
      </c>
      <c r="BH389" s="12">
        <v>0.16109668300800001</v>
      </c>
      <c r="BI389" s="12">
        <v>7.4267619374999996E-2</v>
      </c>
      <c r="BJ389" s="12">
        <v>0.37379153641500001</v>
      </c>
    </row>
    <row r="390" spans="2:62" ht="46" customHeight="1" x14ac:dyDescent="0.35">
      <c r="B390" s="20" t="s">
        <v>158</v>
      </c>
      <c r="C390" s="12">
        <v>8.5251704380400001E-2</v>
      </c>
      <c r="D390" s="12">
        <v>0.169084803255</v>
      </c>
      <c r="E390" s="12">
        <v>3.6310493260799999E-2</v>
      </c>
      <c r="F390" s="12">
        <v>0</v>
      </c>
      <c r="G390" s="12">
        <v>0</v>
      </c>
      <c r="I390" s="12">
        <v>3.2678391928199997E-2</v>
      </c>
      <c r="J390" s="12">
        <v>5.0969914606100002E-2</v>
      </c>
      <c r="K390" s="12">
        <v>0.183789846349</v>
      </c>
      <c r="L390" s="12">
        <v>9.1969125725800002E-2</v>
      </c>
      <c r="M390" s="12">
        <v>9.8645953479199994E-2</v>
      </c>
      <c r="N390" s="12">
        <v>0</v>
      </c>
      <c r="P390" s="12">
        <v>0.16739319352000001</v>
      </c>
      <c r="Q390" s="12">
        <v>0</v>
      </c>
      <c r="R390" s="12">
        <v>6.1833913919100002E-2</v>
      </c>
      <c r="S390" s="12">
        <v>9.2772308768700004E-2</v>
      </c>
      <c r="T390" s="12">
        <v>0</v>
      </c>
      <c r="V390" s="12">
        <v>0.13035485724699999</v>
      </c>
      <c r="W390" s="12">
        <v>0.142691847861</v>
      </c>
      <c r="X390" s="12">
        <v>4.3928312791599998E-2</v>
      </c>
      <c r="Y390" s="12">
        <v>0</v>
      </c>
      <c r="Z390" s="12">
        <v>8.4147369077800002E-2</v>
      </c>
      <c r="AA390" s="12">
        <v>0</v>
      </c>
      <c r="AB390" s="12">
        <v>0.258504112821</v>
      </c>
      <c r="AC390" s="12">
        <v>0</v>
      </c>
      <c r="AE390" s="12">
        <v>0</v>
      </c>
      <c r="AF390" s="12">
        <v>0</v>
      </c>
      <c r="AG390" s="12">
        <v>9.6636890506700004E-2</v>
      </c>
      <c r="AH390" s="12">
        <v>6.6655571419600004E-2</v>
      </c>
      <c r="AI390" s="12">
        <v>0.114318348545</v>
      </c>
      <c r="AJ390" s="12">
        <v>0.28696675219000001</v>
      </c>
      <c r="AK390" s="12">
        <v>0.14979568167099999</v>
      </c>
      <c r="AL390" s="12">
        <v>0.114325594345</v>
      </c>
      <c r="AM390" s="12">
        <v>0.14906326338199999</v>
      </c>
      <c r="AN390" s="12">
        <v>0</v>
      </c>
      <c r="AP390" s="12">
        <v>0</v>
      </c>
      <c r="AR390" s="12">
        <v>8.2083090132000006E-2</v>
      </c>
      <c r="AS390" s="12">
        <v>0.107089366391</v>
      </c>
      <c r="AT390" s="12">
        <v>0</v>
      </c>
      <c r="AU390" s="12">
        <v>0</v>
      </c>
      <c r="AW390" s="12">
        <v>7.5103794949000005E-2</v>
      </c>
      <c r="AX390" s="12">
        <v>9.3289004945099993E-2</v>
      </c>
      <c r="AY390" s="12">
        <v>6.6947610340300001E-2</v>
      </c>
      <c r="AZ390" s="12">
        <v>8.3845896284700003E-2</v>
      </c>
      <c r="BA390" s="12">
        <v>7.1377181686199997E-2</v>
      </c>
      <c r="BB390" s="12">
        <v>7.9164034701299998E-2</v>
      </c>
      <c r="BD390" s="12">
        <v>8.2515461987499997E-2</v>
      </c>
      <c r="BE390" s="12">
        <v>9.4050505199500006E-2</v>
      </c>
      <c r="BF390" s="12">
        <v>0</v>
      </c>
      <c r="BH390" s="12">
        <v>4.8670355117799997E-2</v>
      </c>
      <c r="BI390" s="12">
        <v>0.20692650087299999</v>
      </c>
      <c r="BJ390" s="12">
        <v>0</v>
      </c>
    </row>
    <row r="391" spans="2:62" ht="32" customHeight="1" x14ac:dyDescent="0.35">
      <c r="B391" s="20" t="s">
        <v>42</v>
      </c>
      <c r="C391" s="12">
        <v>1.8085765530099999E-2</v>
      </c>
      <c r="D391" s="12">
        <v>0</v>
      </c>
      <c r="E391" s="12">
        <v>3.6440234689199998E-2</v>
      </c>
      <c r="F391" s="12">
        <v>0</v>
      </c>
      <c r="G391" s="12">
        <v>0</v>
      </c>
      <c r="I391" s="12">
        <v>3.3116471881699999E-2</v>
      </c>
      <c r="J391" s="12">
        <v>5.0657250406700001E-2</v>
      </c>
      <c r="K391" s="12">
        <v>0</v>
      </c>
      <c r="L391" s="12">
        <v>0</v>
      </c>
      <c r="M391" s="12">
        <v>0</v>
      </c>
      <c r="N391" s="12">
        <v>0</v>
      </c>
      <c r="P391" s="12">
        <v>0</v>
      </c>
      <c r="Q391" s="12">
        <v>4.9128193665599999E-2</v>
      </c>
      <c r="R391" s="12">
        <v>0</v>
      </c>
      <c r="S391" s="12">
        <v>3.1796778700099997E-2</v>
      </c>
      <c r="T391" s="12">
        <v>0</v>
      </c>
      <c r="V391" s="12">
        <v>0</v>
      </c>
      <c r="W391" s="12">
        <v>0</v>
      </c>
      <c r="X391" s="12">
        <v>0</v>
      </c>
      <c r="Y391" s="12">
        <v>0</v>
      </c>
      <c r="Z391" s="12">
        <v>0</v>
      </c>
      <c r="AA391" s="12">
        <v>0</v>
      </c>
      <c r="AB391" s="12">
        <v>0</v>
      </c>
      <c r="AC391" s="12">
        <v>0.18802662463100001</v>
      </c>
      <c r="AE391" s="12">
        <v>9.9521959704900007E-2</v>
      </c>
      <c r="AF391" s="12">
        <v>6.3983585353E-2</v>
      </c>
      <c r="AG391" s="12">
        <v>0</v>
      </c>
      <c r="AH391" s="12">
        <v>0</v>
      </c>
      <c r="AI391" s="12">
        <v>0</v>
      </c>
      <c r="AJ391" s="12">
        <v>0</v>
      </c>
      <c r="AK391" s="12">
        <v>0</v>
      </c>
      <c r="AL391" s="12">
        <v>0</v>
      </c>
      <c r="AM391" s="12">
        <v>0</v>
      </c>
      <c r="AN391" s="12">
        <v>0</v>
      </c>
      <c r="AP391" s="12">
        <v>0</v>
      </c>
      <c r="AR391" s="12">
        <v>1.1397542560099999E-2</v>
      </c>
      <c r="AS391" s="12">
        <v>4.8476966486900003E-2</v>
      </c>
      <c r="AT391" s="12">
        <v>0</v>
      </c>
      <c r="AU391" s="12">
        <v>0</v>
      </c>
      <c r="AW391" s="12">
        <v>1.2711785929E-2</v>
      </c>
      <c r="AX391" s="12">
        <v>1.31187742191E-2</v>
      </c>
      <c r="AY391" s="12">
        <v>1.6246586039300001E-2</v>
      </c>
      <c r="AZ391" s="12">
        <v>1.14018178211E-2</v>
      </c>
      <c r="BA391" s="12">
        <v>2.2994635176700001E-2</v>
      </c>
      <c r="BB391" s="12">
        <v>1.28165037599E-2</v>
      </c>
      <c r="BD391" s="12">
        <v>0</v>
      </c>
      <c r="BE391" s="12">
        <v>2.1246720291700001E-2</v>
      </c>
      <c r="BF391" s="12">
        <v>0.33965987156400002</v>
      </c>
      <c r="BH391" s="12">
        <v>1.48696770275E-2</v>
      </c>
      <c r="BI391" s="12">
        <v>0</v>
      </c>
      <c r="BJ391" s="12">
        <v>7.4265005091200001E-2</v>
      </c>
    </row>
    <row r="393" spans="2:62" x14ac:dyDescent="0.35">
      <c r="B393" s="25" t="s">
        <v>162</v>
      </c>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row>
    <row r="394" spans="2:62" ht="29" x14ac:dyDescent="0.35">
      <c r="B394" s="17" t="s">
        <v>16</v>
      </c>
    </row>
    <row r="395" spans="2:62" x14ac:dyDescent="0.35">
      <c r="B395" s="18" t="s">
        <v>74</v>
      </c>
      <c r="C395" s="15">
        <v>107</v>
      </c>
      <c r="D395" s="15">
        <v>43</v>
      </c>
      <c r="E395" s="15">
        <v>54</v>
      </c>
      <c r="F395" s="15">
        <v>9</v>
      </c>
      <c r="G395" s="15">
        <v>1</v>
      </c>
      <c r="I395" s="15">
        <v>29</v>
      </c>
      <c r="J395" s="15">
        <v>19</v>
      </c>
      <c r="K395" s="15">
        <v>22</v>
      </c>
      <c r="L395" s="15">
        <v>22</v>
      </c>
      <c r="M395" s="15">
        <v>12</v>
      </c>
      <c r="N395" s="15">
        <v>3</v>
      </c>
      <c r="P395" s="15">
        <v>23</v>
      </c>
      <c r="Q395" s="15">
        <v>21</v>
      </c>
      <c r="R395" s="15">
        <v>30</v>
      </c>
      <c r="S395" s="15">
        <v>31</v>
      </c>
      <c r="T395" s="15">
        <v>2</v>
      </c>
      <c r="V395" s="15">
        <v>15</v>
      </c>
      <c r="W395" s="15">
        <v>22</v>
      </c>
      <c r="X395" s="15">
        <v>20</v>
      </c>
      <c r="Y395" s="15">
        <v>14</v>
      </c>
      <c r="Z395" s="15">
        <v>11</v>
      </c>
      <c r="AA395" s="15">
        <v>7</v>
      </c>
      <c r="AB395" s="15">
        <v>8</v>
      </c>
      <c r="AC395" s="15">
        <v>10</v>
      </c>
      <c r="AE395" s="15">
        <v>10</v>
      </c>
      <c r="AF395" s="15">
        <v>15</v>
      </c>
      <c r="AG395" s="15">
        <v>12</v>
      </c>
      <c r="AH395" s="15">
        <v>13</v>
      </c>
      <c r="AI395" s="15">
        <v>15</v>
      </c>
      <c r="AJ395" s="15">
        <v>8</v>
      </c>
      <c r="AK395" s="15">
        <v>8</v>
      </c>
      <c r="AL395" s="15">
        <v>9</v>
      </c>
      <c r="AM395" s="15">
        <v>7</v>
      </c>
      <c r="AN395" s="15">
        <v>5</v>
      </c>
      <c r="AO395" s="15">
        <v>0</v>
      </c>
      <c r="AP395" s="15">
        <v>5</v>
      </c>
      <c r="AR395" s="15">
        <v>85</v>
      </c>
      <c r="AS395" s="15">
        <v>20</v>
      </c>
      <c r="AT395" s="15">
        <v>1</v>
      </c>
      <c r="AU395" s="15">
        <v>1</v>
      </c>
      <c r="AW395" s="15">
        <v>77</v>
      </c>
      <c r="AX395" s="15">
        <v>74</v>
      </c>
      <c r="AY395" s="15">
        <v>60</v>
      </c>
      <c r="AZ395" s="15">
        <v>84</v>
      </c>
      <c r="BA395" s="15">
        <v>85</v>
      </c>
      <c r="BB395" s="15">
        <v>77</v>
      </c>
      <c r="BD395" s="15">
        <v>60</v>
      </c>
      <c r="BE395" s="15">
        <v>44</v>
      </c>
      <c r="BF395" s="15">
        <v>3</v>
      </c>
      <c r="BH395" s="15">
        <v>66</v>
      </c>
      <c r="BI395" s="15">
        <v>28</v>
      </c>
      <c r="BJ395" s="15">
        <v>13</v>
      </c>
    </row>
    <row r="396" spans="2:62" x14ac:dyDescent="0.35">
      <c r="B396" s="19" t="s">
        <v>75</v>
      </c>
      <c r="C396" s="10">
        <v>106</v>
      </c>
      <c r="D396" s="10">
        <v>42</v>
      </c>
      <c r="E396" s="10">
        <v>53</v>
      </c>
      <c r="F396" s="10">
        <v>10</v>
      </c>
      <c r="G396" s="10">
        <v>1</v>
      </c>
      <c r="I396" s="10">
        <v>29</v>
      </c>
      <c r="J396" s="10">
        <v>19</v>
      </c>
      <c r="K396" s="10">
        <v>22</v>
      </c>
      <c r="L396" s="10">
        <v>21</v>
      </c>
      <c r="M396" s="10">
        <v>12</v>
      </c>
      <c r="N396" s="10">
        <v>3</v>
      </c>
      <c r="P396" s="10">
        <v>27</v>
      </c>
      <c r="Q396" s="10">
        <v>20</v>
      </c>
      <c r="R396" s="10">
        <v>27</v>
      </c>
      <c r="S396" s="10">
        <v>30</v>
      </c>
      <c r="T396" s="10">
        <v>2</v>
      </c>
      <c r="V396" s="10">
        <v>18</v>
      </c>
      <c r="W396" s="10">
        <v>23</v>
      </c>
      <c r="X396" s="10">
        <v>19</v>
      </c>
      <c r="Y396" s="10">
        <v>13</v>
      </c>
      <c r="Z396" s="10">
        <v>10</v>
      </c>
      <c r="AA396" s="10">
        <v>7</v>
      </c>
      <c r="AB396" s="10">
        <v>7</v>
      </c>
      <c r="AC396" s="10">
        <v>10</v>
      </c>
      <c r="AE396" s="10">
        <v>10</v>
      </c>
      <c r="AF396" s="10">
        <v>15</v>
      </c>
      <c r="AG396" s="10">
        <v>12</v>
      </c>
      <c r="AH396" s="10">
        <v>13</v>
      </c>
      <c r="AI396" s="10">
        <v>15</v>
      </c>
      <c r="AJ396" s="10">
        <v>8</v>
      </c>
      <c r="AK396" s="10">
        <v>8</v>
      </c>
      <c r="AL396" s="10">
        <v>8</v>
      </c>
      <c r="AM396" s="10">
        <v>6</v>
      </c>
      <c r="AN396" s="10">
        <v>7</v>
      </c>
      <c r="AO396" s="10">
        <v>0</v>
      </c>
      <c r="AP396" s="10">
        <v>5</v>
      </c>
      <c r="AR396" s="10">
        <v>85</v>
      </c>
      <c r="AS396" s="10">
        <v>20</v>
      </c>
      <c r="AT396" s="10">
        <v>1</v>
      </c>
      <c r="AU396" s="10">
        <v>1</v>
      </c>
      <c r="AW396" s="10">
        <v>75</v>
      </c>
      <c r="AX396" s="10">
        <v>73</v>
      </c>
      <c r="AY396" s="10">
        <v>59</v>
      </c>
      <c r="AZ396" s="10">
        <v>85</v>
      </c>
      <c r="BA396" s="10">
        <v>84</v>
      </c>
      <c r="BB396" s="10">
        <v>75</v>
      </c>
      <c r="BD396" s="10">
        <v>58</v>
      </c>
      <c r="BE396" s="10">
        <v>45</v>
      </c>
      <c r="BF396" s="10">
        <v>3</v>
      </c>
      <c r="BH396" s="10">
        <v>65</v>
      </c>
      <c r="BI396" s="10">
        <v>29</v>
      </c>
      <c r="BJ396" s="10">
        <v>13</v>
      </c>
    </row>
    <row r="397" spans="2:62" ht="46" customHeight="1" x14ac:dyDescent="0.35">
      <c r="B397" s="20" t="s">
        <v>154</v>
      </c>
      <c r="C397" s="12">
        <v>0.14760036758200001</v>
      </c>
      <c r="D397" s="12">
        <v>0.15055429312900001</v>
      </c>
      <c r="E397" s="12">
        <v>0.176779559689</v>
      </c>
      <c r="F397" s="12">
        <v>0</v>
      </c>
      <c r="G397" s="12">
        <v>0</v>
      </c>
      <c r="I397" s="12">
        <v>3.1660670985300003E-2</v>
      </c>
      <c r="J397" s="12">
        <v>0.24714601723499999</v>
      </c>
      <c r="K397" s="12">
        <v>0.337684634757</v>
      </c>
      <c r="L397" s="12">
        <v>8.4295941406799996E-2</v>
      </c>
      <c r="M397" s="12">
        <v>7.9592541573600004E-2</v>
      </c>
      <c r="N397" s="12">
        <v>0</v>
      </c>
      <c r="P397" s="12">
        <v>0.16997335566300001</v>
      </c>
      <c r="Q397" s="12">
        <v>0.141804076571</v>
      </c>
      <c r="R397" s="12">
        <v>0.170805164466</v>
      </c>
      <c r="S397" s="12">
        <v>0.119844532479</v>
      </c>
      <c r="T397" s="12">
        <v>0</v>
      </c>
      <c r="V397" s="12">
        <v>0.13313237931899999</v>
      </c>
      <c r="W397" s="12">
        <v>0.26438436675600002</v>
      </c>
      <c r="X397" s="12">
        <v>0.143096086466</v>
      </c>
      <c r="Y397" s="12">
        <v>7.0426310504299997E-2</v>
      </c>
      <c r="Z397" s="12">
        <v>0</v>
      </c>
      <c r="AA397" s="12">
        <v>0.13674147536199999</v>
      </c>
      <c r="AB397" s="12">
        <v>0.26485577106000002</v>
      </c>
      <c r="AC397" s="12">
        <v>9.0037990667899997E-2</v>
      </c>
      <c r="AE397" s="12">
        <v>0</v>
      </c>
      <c r="AF397" s="12">
        <v>0.34622758571000001</v>
      </c>
      <c r="AG397" s="12">
        <v>0</v>
      </c>
      <c r="AH397" s="12">
        <v>7.3791735653100002E-2</v>
      </c>
      <c r="AI397" s="12">
        <v>6.2017165184099998E-2</v>
      </c>
      <c r="AJ397" s="12">
        <v>0.36635645465099997</v>
      </c>
      <c r="AK397" s="12">
        <v>0.37765548537100002</v>
      </c>
      <c r="AL397" s="12">
        <v>0.10985643265</v>
      </c>
      <c r="AM397" s="12">
        <v>0.149010284144</v>
      </c>
      <c r="AN397" s="12">
        <v>0</v>
      </c>
      <c r="AP397" s="12">
        <v>0.18736565279100001</v>
      </c>
      <c r="AR397" s="12">
        <v>0.15050368391999999</v>
      </c>
      <c r="AS397" s="12">
        <v>0.149489003338</v>
      </c>
      <c r="AT397" s="12">
        <v>0</v>
      </c>
      <c r="AU397" s="12">
        <v>0</v>
      </c>
      <c r="AW397" s="12">
        <v>0.14170095342299999</v>
      </c>
      <c r="AX397" s="12">
        <v>0.122259135127</v>
      </c>
      <c r="AY397" s="12">
        <v>9.5184570901099996E-2</v>
      </c>
      <c r="AZ397" s="12">
        <v>9.6640477899599994E-2</v>
      </c>
      <c r="BA397" s="12">
        <v>0.124481308671</v>
      </c>
      <c r="BB397" s="12">
        <v>9.7582960309699998E-2</v>
      </c>
      <c r="BD397" s="12">
        <v>9.7296616287399995E-2</v>
      </c>
      <c r="BE397" s="12">
        <v>0.20082958435600001</v>
      </c>
      <c r="BF397" s="12">
        <v>0.32689378429600002</v>
      </c>
      <c r="BH397" s="12">
        <v>0.149381075659</v>
      </c>
      <c r="BI397" s="12">
        <v>0.12800497808299999</v>
      </c>
      <c r="BJ397" s="12">
        <v>0.181996853618</v>
      </c>
    </row>
    <row r="398" spans="2:62" ht="46" customHeight="1" x14ac:dyDescent="0.35">
      <c r="B398" s="20" t="s">
        <v>155</v>
      </c>
      <c r="C398" s="12">
        <v>0.14872253552299999</v>
      </c>
      <c r="D398" s="12">
        <v>7.6100428535699996E-2</v>
      </c>
      <c r="E398" s="12">
        <v>0.19459043039900001</v>
      </c>
      <c r="F398" s="12">
        <v>0.22407610595999999</v>
      </c>
      <c r="G398" s="12">
        <v>0</v>
      </c>
      <c r="I398" s="12">
        <v>0.18312777107200001</v>
      </c>
      <c r="J398" s="12">
        <v>0</v>
      </c>
      <c r="K398" s="12">
        <v>8.2338420780599997E-2</v>
      </c>
      <c r="L398" s="12">
        <v>0.30746445447199999</v>
      </c>
      <c r="M398" s="12">
        <v>0.17475990652100001</v>
      </c>
      <c r="N398" s="12">
        <v>0</v>
      </c>
      <c r="P398" s="12">
        <v>8.5714102497700007E-2</v>
      </c>
      <c r="Q398" s="12">
        <v>9.8673805230600001E-2</v>
      </c>
      <c r="R398" s="12">
        <v>0.18393725534499999</v>
      </c>
      <c r="S398" s="12">
        <v>0.18269403375599999</v>
      </c>
      <c r="T398" s="12">
        <v>0.51673118137999996</v>
      </c>
      <c r="V398" s="12">
        <v>0.19459439527399999</v>
      </c>
      <c r="W398" s="12">
        <v>9.4465619262000006E-2</v>
      </c>
      <c r="X398" s="12">
        <v>0.15076954737500001</v>
      </c>
      <c r="Y398" s="12">
        <v>0.15140878327400001</v>
      </c>
      <c r="Z398" s="12">
        <v>9.1649820103599997E-2</v>
      </c>
      <c r="AA398" s="12">
        <v>0.46789839814599998</v>
      </c>
      <c r="AB398" s="12">
        <v>0</v>
      </c>
      <c r="AC398" s="12">
        <v>0.13233058024300001</v>
      </c>
      <c r="AE398" s="12">
        <v>9.5665495452300006E-2</v>
      </c>
      <c r="AF398" s="12">
        <v>0.20386634797100001</v>
      </c>
      <c r="AG398" s="12">
        <v>0</v>
      </c>
      <c r="AH398" s="12">
        <v>0.31104762571299999</v>
      </c>
      <c r="AI398" s="12">
        <v>0.12905733669</v>
      </c>
      <c r="AJ398" s="12">
        <v>0</v>
      </c>
      <c r="AK398" s="12">
        <v>0.12944305030799999</v>
      </c>
      <c r="AL398" s="12">
        <v>0.114284961435</v>
      </c>
      <c r="AM398" s="12">
        <v>0</v>
      </c>
      <c r="AN398" s="12">
        <v>0.59689079801699996</v>
      </c>
      <c r="AP398" s="12">
        <v>0</v>
      </c>
      <c r="AR398" s="12">
        <v>0.12107343563</v>
      </c>
      <c r="AS398" s="12">
        <v>0.233057651</v>
      </c>
      <c r="AT398" s="12">
        <v>1</v>
      </c>
      <c r="AU398" s="12">
        <v>0</v>
      </c>
      <c r="AW398" s="12">
        <v>0.16905268765600001</v>
      </c>
      <c r="AX398" s="12">
        <v>0.13834593115800001</v>
      </c>
      <c r="AY398" s="12">
        <v>0.15454756547599999</v>
      </c>
      <c r="AZ398" s="12">
        <v>0.15421265388899999</v>
      </c>
      <c r="BA398" s="12">
        <v>0.14981101167499999</v>
      </c>
      <c r="BB398" s="12">
        <v>0.167350364843</v>
      </c>
      <c r="BD398" s="12">
        <v>0.160825618437</v>
      </c>
      <c r="BE398" s="12">
        <v>0.14247645835</v>
      </c>
      <c r="BF398" s="12">
        <v>0</v>
      </c>
      <c r="BH398" s="12">
        <v>0.20478188659900001</v>
      </c>
      <c r="BI398" s="12">
        <v>4.7410224725399998E-2</v>
      </c>
      <c r="BJ398" s="12">
        <v>9.0998426808999999E-2</v>
      </c>
    </row>
    <row r="399" spans="2:62" ht="46" customHeight="1" x14ac:dyDescent="0.35">
      <c r="B399" s="20" t="s">
        <v>156</v>
      </c>
      <c r="C399" s="12">
        <v>0.40203253047900001</v>
      </c>
      <c r="D399" s="12">
        <v>0.42706891601000002</v>
      </c>
      <c r="E399" s="12">
        <v>0.38820401236099999</v>
      </c>
      <c r="F399" s="12">
        <v>0.40495862088500001</v>
      </c>
      <c r="G399" s="12">
        <v>0</v>
      </c>
      <c r="I399" s="12">
        <v>0.48729139356700002</v>
      </c>
      <c r="J399" s="12">
        <v>0.53126755650799995</v>
      </c>
      <c r="K399" s="12">
        <v>0.26442036128500002</v>
      </c>
      <c r="L399" s="12">
        <v>0.35084240500199998</v>
      </c>
      <c r="M399" s="12">
        <v>0.35656020105000003</v>
      </c>
      <c r="N399" s="12">
        <v>0.30658119125200001</v>
      </c>
      <c r="P399" s="12">
        <v>0.303109566183</v>
      </c>
      <c r="Q399" s="12">
        <v>0.38877315783700001</v>
      </c>
      <c r="R399" s="12">
        <v>0.42137271440099999</v>
      </c>
      <c r="S399" s="12">
        <v>0.50973826684099999</v>
      </c>
      <c r="T399" s="12">
        <v>0</v>
      </c>
      <c r="V399" s="12">
        <v>0.129974257668</v>
      </c>
      <c r="W399" s="12">
        <v>0.36600696849199998</v>
      </c>
      <c r="X399" s="12">
        <v>0.518137611567</v>
      </c>
      <c r="Y399" s="12">
        <v>0.57141460663499999</v>
      </c>
      <c r="Z399" s="12">
        <v>0.55817944888399995</v>
      </c>
      <c r="AA399" s="12">
        <v>0.27070830454099998</v>
      </c>
      <c r="AB399" s="12">
        <v>0.47664011611899998</v>
      </c>
      <c r="AC399" s="12">
        <v>0.40598007006800002</v>
      </c>
      <c r="AE399" s="12">
        <v>0.48996763792300002</v>
      </c>
      <c r="AF399" s="12">
        <v>0.39213067129899998</v>
      </c>
      <c r="AG399" s="12">
        <v>0.65298036324999997</v>
      </c>
      <c r="AH399" s="12">
        <v>0.23454421850900001</v>
      </c>
      <c r="AI399" s="12">
        <v>0.33692431165600001</v>
      </c>
      <c r="AJ399" s="12">
        <v>0.34667679315900002</v>
      </c>
      <c r="AK399" s="12">
        <v>0.22085556962200001</v>
      </c>
      <c r="AL399" s="12">
        <v>0.56230044546900004</v>
      </c>
      <c r="AM399" s="12">
        <v>0.55286318909200005</v>
      </c>
      <c r="AN399" s="12">
        <v>0.40310920198299999</v>
      </c>
      <c r="AP399" s="12">
        <v>0.18004124316</v>
      </c>
      <c r="AR399" s="12">
        <v>0.44048037991700001</v>
      </c>
      <c r="AS399" s="12">
        <v>0.27641612123499998</v>
      </c>
      <c r="AT399" s="12">
        <v>0</v>
      </c>
      <c r="AU399" s="12">
        <v>0</v>
      </c>
      <c r="AW399" s="12">
        <v>0.41169554901299998</v>
      </c>
      <c r="AX399" s="12">
        <v>0.45714057545100001</v>
      </c>
      <c r="AY399" s="12">
        <v>0.48158143073100002</v>
      </c>
      <c r="AZ399" s="12">
        <v>0.42865700120700001</v>
      </c>
      <c r="BA399" s="12">
        <v>0.41923749568899998</v>
      </c>
      <c r="BB399" s="12">
        <v>0.44864429960399999</v>
      </c>
      <c r="BD399" s="12">
        <v>0.40360508933</v>
      </c>
      <c r="BE399" s="12">
        <v>0.38317610242400002</v>
      </c>
      <c r="BF399" s="12">
        <v>0.67310621570399998</v>
      </c>
      <c r="BH399" s="12">
        <v>0.354740424858</v>
      </c>
      <c r="BI399" s="12">
        <v>0.53023812289600003</v>
      </c>
      <c r="BJ399" s="12">
        <v>0.35618368939599998</v>
      </c>
    </row>
    <row r="400" spans="2:62" ht="46" customHeight="1" x14ac:dyDescent="0.35">
      <c r="B400" s="20" t="s">
        <v>157</v>
      </c>
      <c r="C400" s="12">
        <v>0.14310932062000001</v>
      </c>
      <c r="D400" s="12">
        <v>0.163483464696</v>
      </c>
      <c r="E400" s="12">
        <v>0.115408299198</v>
      </c>
      <c r="F400" s="12">
        <v>0.12722926510599999</v>
      </c>
      <c r="G400" s="12">
        <v>1</v>
      </c>
      <c r="I400" s="12">
        <v>9.22370485839E-2</v>
      </c>
      <c r="J400" s="12">
        <v>0.10179203063599999</v>
      </c>
      <c r="K400" s="12">
        <v>0.14344442446200001</v>
      </c>
      <c r="L400" s="12">
        <v>8.5899704654900003E-2</v>
      </c>
      <c r="M400" s="12">
        <v>0.290441397376</v>
      </c>
      <c r="N400" s="12">
        <v>0.69341880874799999</v>
      </c>
      <c r="P400" s="12">
        <v>0.22252280101399999</v>
      </c>
      <c r="Q400" s="12">
        <v>0.277243604024</v>
      </c>
      <c r="R400" s="12">
        <v>6.4804997445299994E-2</v>
      </c>
      <c r="S400" s="12">
        <v>3.1585380170899999E-2</v>
      </c>
      <c r="T400" s="12">
        <v>0.48326881861999998</v>
      </c>
      <c r="V400" s="12">
        <v>0.26924220632500001</v>
      </c>
      <c r="W400" s="12">
        <v>0.14365395584900001</v>
      </c>
      <c r="X400" s="12">
        <v>0.14406844180100001</v>
      </c>
      <c r="Y400" s="12">
        <v>0.206750299587</v>
      </c>
      <c r="Z400" s="12">
        <v>0</v>
      </c>
      <c r="AA400" s="12">
        <v>0.124651821951</v>
      </c>
      <c r="AB400" s="12">
        <v>0</v>
      </c>
      <c r="AC400" s="12">
        <v>9.3820953031700002E-2</v>
      </c>
      <c r="AE400" s="12">
        <v>0.224947398672</v>
      </c>
      <c r="AF400" s="12">
        <v>5.7775395021099997E-2</v>
      </c>
      <c r="AG400" s="12">
        <v>0.17151611666200001</v>
      </c>
      <c r="AH400" s="12">
        <v>0.14313432468000001</v>
      </c>
      <c r="AI400" s="12">
        <v>0.29566567274</v>
      </c>
      <c r="AJ400" s="12">
        <v>0.143483376095</v>
      </c>
      <c r="AK400" s="12">
        <v>0</v>
      </c>
      <c r="AL400" s="12">
        <v>9.9232566102100003E-2</v>
      </c>
      <c r="AM400" s="12">
        <v>0.14906326338199999</v>
      </c>
      <c r="AN400" s="12">
        <v>0</v>
      </c>
      <c r="AP400" s="12">
        <v>0.19838968708599999</v>
      </c>
      <c r="AR400" s="12">
        <v>0.125247569043</v>
      </c>
      <c r="AS400" s="12">
        <v>0.184931810926</v>
      </c>
      <c r="AT400" s="12">
        <v>0</v>
      </c>
      <c r="AU400" s="12">
        <v>1</v>
      </c>
      <c r="AW400" s="12">
        <v>0.13827018052000001</v>
      </c>
      <c r="AX400" s="12">
        <v>0.162887556681</v>
      </c>
      <c r="AY400" s="12">
        <v>0.17102656134899999</v>
      </c>
      <c r="AZ400" s="12">
        <v>0.15439607982199999</v>
      </c>
      <c r="BA400" s="12">
        <v>0.13842866251200001</v>
      </c>
      <c r="BB400" s="12">
        <v>0.14640316058899999</v>
      </c>
      <c r="BD400" s="12">
        <v>0.151188949323</v>
      </c>
      <c r="BE400" s="12">
        <v>0.14166298417500001</v>
      </c>
      <c r="BF400" s="12">
        <v>0</v>
      </c>
      <c r="BH400" s="12">
        <v>0.16866294865000001</v>
      </c>
      <c r="BI400" s="12">
        <v>4.1810506511400003E-2</v>
      </c>
      <c r="BJ400" s="12">
        <v>0.23872886965000001</v>
      </c>
    </row>
    <row r="401" spans="2:62" ht="46" customHeight="1" x14ac:dyDescent="0.35">
      <c r="B401" s="20" t="s">
        <v>158</v>
      </c>
      <c r="C401" s="12">
        <v>8.1627985896600003E-2</v>
      </c>
      <c r="D401" s="12">
        <v>0.16218110578</v>
      </c>
      <c r="E401" s="12">
        <v>3.4540001994699997E-2</v>
      </c>
      <c r="F401" s="12">
        <v>0</v>
      </c>
      <c r="G401" s="12">
        <v>0</v>
      </c>
      <c r="I401" s="12">
        <v>3.2678391928199997E-2</v>
      </c>
      <c r="J401" s="12">
        <v>0</v>
      </c>
      <c r="K401" s="12">
        <v>0.13197977733899999</v>
      </c>
      <c r="L401" s="12">
        <v>0.17149749446400001</v>
      </c>
      <c r="M401" s="12">
        <v>9.8645953479199994E-2</v>
      </c>
      <c r="N401" s="12">
        <v>0</v>
      </c>
      <c r="P401" s="12">
        <v>0.12636648927399999</v>
      </c>
      <c r="Q401" s="12">
        <v>0</v>
      </c>
      <c r="R401" s="12">
        <v>0.12460075264000001</v>
      </c>
      <c r="S401" s="12">
        <v>6.0779275548700003E-2</v>
      </c>
      <c r="T401" s="12">
        <v>0</v>
      </c>
      <c r="V401" s="12">
        <v>0.13035485724699999</v>
      </c>
      <c r="W401" s="12">
        <v>9.2988884861000001E-2</v>
      </c>
      <c r="X401" s="12">
        <v>4.3928312791599998E-2</v>
      </c>
      <c r="Y401" s="12">
        <v>0</v>
      </c>
      <c r="Z401" s="12">
        <v>0.25373178767799998</v>
      </c>
      <c r="AA401" s="12">
        <v>0</v>
      </c>
      <c r="AB401" s="12">
        <v>0.123339121564</v>
      </c>
      <c r="AC401" s="12">
        <v>0</v>
      </c>
      <c r="AE401" s="12">
        <v>0</v>
      </c>
      <c r="AF401" s="12">
        <v>0</v>
      </c>
      <c r="AG401" s="12">
        <v>9.6636890506700004E-2</v>
      </c>
      <c r="AH401" s="12">
        <v>0.133311142839</v>
      </c>
      <c r="AI401" s="12">
        <v>0.114318348545</v>
      </c>
      <c r="AJ401" s="12">
        <v>0.143483376095</v>
      </c>
      <c r="AK401" s="12">
        <v>0.14979568167099999</v>
      </c>
      <c r="AL401" s="12">
        <v>0</v>
      </c>
      <c r="AM401" s="12">
        <v>0.14906326338199999</v>
      </c>
      <c r="AN401" s="12">
        <v>0</v>
      </c>
      <c r="AP401" s="12">
        <v>0.18004124316</v>
      </c>
      <c r="AR401" s="12">
        <v>8.8922850980200002E-2</v>
      </c>
      <c r="AS401" s="12">
        <v>5.8313192746100001E-2</v>
      </c>
      <c r="AT401" s="12">
        <v>0</v>
      </c>
      <c r="AU401" s="12">
        <v>0</v>
      </c>
      <c r="AW401" s="12">
        <v>8.4915344538700005E-2</v>
      </c>
      <c r="AX401" s="12">
        <v>8.0089259670399995E-2</v>
      </c>
      <c r="AY401" s="12">
        <v>6.5363628068900004E-2</v>
      </c>
      <c r="AZ401" s="12">
        <v>6.9445591973299997E-2</v>
      </c>
      <c r="BA401" s="12">
        <v>7.0259960540500002E-2</v>
      </c>
      <c r="BB401" s="12">
        <v>7.7410363131799997E-2</v>
      </c>
      <c r="BD401" s="12">
        <v>9.5246145228699994E-2</v>
      </c>
      <c r="BE401" s="12">
        <v>6.9274009819900007E-2</v>
      </c>
      <c r="BF401" s="12">
        <v>0</v>
      </c>
      <c r="BH401" s="12">
        <v>4.4752552028700002E-2</v>
      </c>
      <c r="BI401" s="12">
        <v>0.173148972973</v>
      </c>
      <c r="BJ401" s="12">
        <v>6.4561760924100001E-2</v>
      </c>
    </row>
    <row r="402" spans="2:62" ht="32" customHeight="1" x14ac:dyDescent="0.35">
      <c r="B402" s="20" t="s">
        <v>42</v>
      </c>
      <c r="C402" s="12">
        <v>7.6907259899599997E-2</v>
      </c>
      <c r="D402" s="12">
        <v>2.06117918489E-2</v>
      </c>
      <c r="E402" s="12">
        <v>9.0477696358599993E-2</v>
      </c>
      <c r="F402" s="12">
        <v>0.243736008049</v>
      </c>
      <c r="G402" s="12">
        <v>0</v>
      </c>
      <c r="I402" s="12">
        <v>0.173004723863</v>
      </c>
      <c r="J402" s="12">
        <v>0.119794395621</v>
      </c>
      <c r="K402" s="12">
        <v>4.0132381375599997E-2</v>
      </c>
      <c r="L402" s="12">
        <v>0</v>
      </c>
      <c r="M402" s="12">
        <v>0</v>
      </c>
      <c r="N402" s="12">
        <v>0</v>
      </c>
      <c r="P402" s="12">
        <v>9.2313685368399997E-2</v>
      </c>
      <c r="Q402" s="12">
        <v>9.3505356337499998E-2</v>
      </c>
      <c r="R402" s="12">
        <v>3.4479115702199997E-2</v>
      </c>
      <c r="S402" s="12">
        <v>9.5358511204400004E-2</v>
      </c>
      <c r="T402" s="12">
        <v>0</v>
      </c>
      <c r="V402" s="12">
        <v>0.14270190416699999</v>
      </c>
      <c r="W402" s="12">
        <v>3.8500204780799997E-2</v>
      </c>
      <c r="X402" s="12">
        <v>0</v>
      </c>
      <c r="Y402" s="12">
        <v>0</v>
      </c>
      <c r="Z402" s="12">
        <v>9.6438943334800006E-2</v>
      </c>
      <c r="AA402" s="12">
        <v>0</v>
      </c>
      <c r="AB402" s="12">
        <v>0.13516499125799999</v>
      </c>
      <c r="AC402" s="12">
        <v>0.277830405989</v>
      </c>
      <c r="AE402" s="12">
        <v>0.18941946795299999</v>
      </c>
      <c r="AF402" s="12">
        <v>0</v>
      </c>
      <c r="AG402" s="12">
        <v>7.8866629582200004E-2</v>
      </c>
      <c r="AH402" s="12">
        <v>0.10417095260500001</v>
      </c>
      <c r="AI402" s="12">
        <v>6.2017165184099998E-2</v>
      </c>
      <c r="AJ402" s="12">
        <v>0</v>
      </c>
      <c r="AK402" s="12">
        <v>0.122250213028</v>
      </c>
      <c r="AL402" s="12">
        <v>0.114325594345</v>
      </c>
      <c r="AM402" s="12">
        <v>0</v>
      </c>
      <c r="AN402" s="12">
        <v>0</v>
      </c>
      <c r="AP402" s="12">
        <v>0.25416217380299999</v>
      </c>
      <c r="AR402" s="12">
        <v>7.37720805107E-2</v>
      </c>
      <c r="AS402" s="12">
        <v>9.7792220755300002E-2</v>
      </c>
      <c r="AT402" s="12">
        <v>0</v>
      </c>
      <c r="AU402" s="12">
        <v>0</v>
      </c>
      <c r="AW402" s="12">
        <v>5.4365284848400003E-2</v>
      </c>
      <c r="AX402" s="12">
        <v>3.9277541912499998E-2</v>
      </c>
      <c r="AY402" s="12">
        <v>3.2296243473400002E-2</v>
      </c>
      <c r="AZ402" s="12">
        <v>9.6648195208600005E-2</v>
      </c>
      <c r="BA402" s="12">
        <v>9.7781560912899995E-2</v>
      </c>
      <c r="BB402" s="12">
        <v>6.2608851522499995E-2</v>
      </c>
      <c r="BD402" s="12">
        <v>9.1837581394299997E-2</v>
      </c>
      <c r="BE402" s="12">
        <v>6.2580860873999999E-2</v>
      </c>
      <c r="BF402" s="12">
        <v>0</v>
      </c>
      <c r="BH402" s="12">
        <v>7.7681112205200006E-2</v>
      </c>
      <c r="BI402" s="12">
        <v>7.9387194812100007E-2</v>
      </c>
      <c r="BJ402" s="12">
        <v>6.7530399603199995E-2</v>
      </c>
    </row>
    <row r="404" spans="2:62" x14ac:dyDescent="0.35">
      <c r="B404" s="25" t="s">
        <v>163</v>
      </c>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row>
    <row r="405" spans="2:62" ht="29" x14ac:dyDescent="0.35">
      <c r="B405" s="17" t="s">
        <v>16</v>
      </c>
    </row>
    <row r="406" spans="2:62" x14ac:dyDescent="0.35">
      <c r="B406" s="18" t="s">
        <v>74</v>
      </c>
      <c r="C406" s="15">
        <v>107</v>
      </c>
      <c r="D406" s="15">
        <v>43</v>
      </c>
      <c r="E406" s="15">
        <v>54</v>
      </c>
      <c r="F406" s="15">
        <v>9</v>
      </c>
      <c r="G406" s="15">
        <v>1</v>
      </c>
      <c r="I406" s="15">
        <v>29</v>
      </c>
      <c r="J406" s="15">
        <v>19</v>
      </c>
      <c r="K406" s="15">
        <v>22</v>
      </c>
      <c r="L406" s="15">
        <v>22</v>
      </c>
      <c r="M406" s="15">
        <v>12</v>
      </c>
      <c r="N406" s="15">
        <v>3</v>
      </c>
      <c r="P406" s="15">
        <v>23</v>
      </c>
      <c r="Q406" s="15">
        <v>21</v>
      </c>
      <c r="R406" s="15">
        <v>30</v>
      </c>
      <c r="S406" s="15">
        <v>31</v>
      </c>
      <c r="T406" s="15">
        <v>2</v>
      </c>
      <c r="V406" s="15">
        <v>15</v>
      </c>
      <c r="W406" s="15">
        <v>22</v>
      </c>
      <c r="X406" s="15">
        <v>20</v>
      </c>
      <c r="Y406" s="15">
        <v>14</v>
      </c>
      <c r="Z406" s="15">
        <v>11</v>
      </c>
      <c r="AA406" s="15">
        <v>7</v>
      </c>
      <c r="AB406" s="15">
        <v>8</v>
      </c>
      <c r="AC406" s="15">
        <v>10</v>
      </c>
      <c r="AE406" s="15">
        <v>10</v>
      </c>
      <c r="AF406" s="15">
        <v>15</v>
      </c>
      <c r="AG406" s="15">
        <v>12</v>
      </c>
      <c r="AH406" s="15">
        <v>13</v>
      </c>
      <c r="AI406" s="15">
        <v>15</v>
      </c>
      <c r="AJ406" s="15">
        <v>8</v>
      </c>
      <c r="AK406" s="15">
        <v>8</v>
      </c>
      <c r="AL406" s="15">
        <v>9</v>
      </c>
      <c r="AM406" s="15">
        <v>7</v>
      </c>
      <c r="AN406" s="15">
        <v>5</v>
      </c>
      <c r="AO406" s="15">
        <v>0</v>
      </c>
      <c r="AP406" s="15">
        <v>5</v>
      </c>
      <c r="AR406" s="15">
        <v>85</v>
      </c>
      <c r="AS406" s="15">
        <v>20</v>
      </c>
      <c r="AT406" s="15">
        <v>1</v>
      </c>
      <c r="AU406" s="15">
        <v>1</v>
      </c>
      <c r="AW406" s="15">
        <v>77</v>
      </c>
      <c r="AX406" s="15">
        <v>74</v>
      </c>
      <c r="AY406" s="15">
        <v>60</v>
      </c>
      <c r="AZ406" s="15">
        <v>84</v>
      </c>
      <c r="BA406" s="15">
        <v>85</v>
      </c>
      <c r="BB406" s="15">
        <v>77</v>
      </c>
      <c r="BD406" s="15">
        <v>60</v>
      </c>
      <c r="BE406" s="15">
        <v>44</v>
      </c>
      <c r="BF406" s="15">
        <v>3</v>
      </c>
      <c r="BH406" s="15">
        <v>66</v>
      </c>
      <c r="BI406" s="15">
        <v>28</v>
      </c>
      <c r="BJ406" s="15">
        <v>13</v>
      </c>
    </row>
    <row r="407" spans="2:62" x14ac:dyDescent="0.35">
      <c r="B407" s="19" t="s">
        <v>75</v>
      </c>
      <c r="C407" s="10">
        <v>106</v>
      </c>
      <c r="D407" s="10">
        <v>42</v>
      </c>
      <c r="E407" s="10">
        <v>53</v>
      </c>
      <c r="F407" s="10">
        <v>10</v>
      </c>
      <c r="G407" s="10">
        <v>1</v>
      </c>
      <c r="I407" s="10">
        <v>29</v>
      </c>
      <c r="J407" s="10">
        <v>19</v>
      </c>
      <c r="K407" s="10">
        <v>22</v>
      </c>
      <c r="L407" s="10">
        <v>21</v>
      </c>
      <c r="M407" s="10">
        <v>12</v>
      </c>
      <c r="N407" s="10">
        <v>3</v>
      </c>
      <c r="P407" s="10">
        <v>27</v>
      </c>
      <c r="Q407" s="10">
        <v>20</v>
      </c>
      <c r="R407" s="10">
        <v>27</v>
      </c>
      <c r="S407" s="10">
        <v>30</v>
      </c>
      <c r="T407" s="10">
        <v>2</v>
      </c>
      <c r="V407" s="10">
        <v>18</v>
      </c>
      <c r="W407" s="10">
        <v>23</v>
      </c>
      <c r="X407" s="10">
        <v>19</v>
      </c>
      <c r="Y407" s="10">
        <v>13</v>
      </c>
      <c r="Z407" s="10">
        <v>10</v>
      </c>
      <c r="AA407" s="10">
        <v>7</v>
      </c>
      <c r="AB407" s="10">
        <v>7</v>
      </c>
      <c r="AC407" s="10">
        <v>10</v>
      </c>
      <c r="AE407" s="10">
        <v>10</v>
      </c>
      <c r="AF407" s="10">
        <v>15</v>
      </c>
      <c r="AG407" s="10">
        <v>12</v>
      </c>
      <c r="AH407" s="10">
        <v>13</v>
      </c>
      <c r="AI407" s="10">
        <v>15</v>
      </c>
      <c r="AJ407" s="10">
        <v>8</v>
      </c>
      <c r="AK407" s="10">
        <v>8</v>
      </c>
      <c r="AL407" s="10">
        <v>8</v>
      </c>
      <c r="AM407" s="10">
        <v>6</v>
      </c>
      <c r="AN407" s="10">
        <v>7</v>
      </c>
      <c r="AO407" s="10">
        <v>0</v>
      </c>
      <c r="AP407" s="10">
        <v>5</v>
      </c>
      <c r="AR407" s="10">
        <v>85</v>
      </c>
      <c r="AS407" s="10">
        <v>20</v>
      </c>
      <c r="AT407" s="10">
        <v>1</v>
      </c>
      <c r="AU407" s="10">
        <v>1</v>
      </c>
      <c r="AW407" s="10">
        <v>75</v>
      </c>
      <c r="AX407" s="10">
        <v>73</v>
      </c>
      <c r="AY407" s="10">
        <v>59</v>
      </c>
      <c r="AZ407" s="10">
        <v>85</v>
      </c>
      <c r="BA407" s="10">
        <v>84</v>
      </c>
      <c r="BB407" s="10">
        <v>75</v>
      </c>
      <c r="BD407" s="10">
        <v>58</v>
      </c>
      <c r="BE407" s="10">
        <v>45</v>
      </c>
      <c r="BF407" s="10">
        <v>3</v>
      </c>
      <c r="BH407" s="10">
        <v>65</v>
      </c>
      <c r="BI407" s="10">
        <v>29</v>
      </c>
      <c r="BJ407" s="10">
        <v>13</v>
      </c>
    </row>
    <row r="408" spans="2:62" ht="46" customHeight="1" x14ac:dyDescent="0.35">
      <c r="B408" s="20" t="s">
        <v>154</v>
      </c>
      <c r="C408" s="12">
        <v>0.11275140855</v>
      </c>
      <c r="D408" s="12">
        <v>0.12277953327299999</v>
      </c>
      <c r="E408" s="12">
        <v>0.12881517725899999</v>
      </c>
      <c r="F408" s="12">
        <v>0</v>
      </c>
      <c r="G408" s="12">
        <v>0</v>
      </c>
      <c r="I408" s="12">
        <v>7.6303957635500005E-2</v>
      </c>
      <c r="J408" s="12">
        <v>0.14618619201999999</v>
      </c>
      <c r="K408" s="12">
        <v>0.198763489564</v>
      </c>
      <c r="L408" s="12">
        <v>8.2014639498400002E-2</v>
      </c>
      <c r="M408" s="12">
        <v>7.7045899845000002E-2</v>
      </c>
      <c r="N408" s="12">
        <v>0</v>
      </c>
      <c r="P408" s="12">
        <v>0.12714987582199999</v>
      </c>
      <c r="Q408" s="12">
        <v>4.4557583727999998E-2</v>
      </c>
      <c r="R408" s="12">
        <v>0.216591736023</v>
      </c>
      <c r="S408" s="12">
        <v>5.79793702624E-2</v>
      </c>
      <c r="T408" s="12">
        <v>0</v>
      </c>
      <c r="V408" s="12">
        <v>0.13313237931899999</v>
      </c>
      <c r="W408" s="12">
        <v>0.129108076179</v>
      </c>
      <c r="X408" s="12">
        <v>0.18799778611500001</v>
      </c>
      <c r="Y408" s="12">
        <v>0</v>
      </c>
      <c r="Z408" s="12">
        <v>0</v>
      </c>
      <c r="AA408" s="12">
        <v>0.330434531122</v>
      </c>
      <c r="AB408" s="12">
        <v>0</v>
      </c>
      <c r="AC408" s="12">
        <v>9.0037990667899997E-2</v>
      </c>
      <c r="AE408" s="12">
        <v>9.5665495452300006E-2</v>
      </c>
      <c r="AF408" s="12">
        <v>0.139882762617</v>
      </c>
      <c r="AG408" s="12">
        <v>0</v>
      </c>
      <c r="AH408" s="12">
        <v>7.3791735653100002E-2</v>
      </c>
      <c r="AI408" s="12">
        <v>0</v>
      </c>
      <c r="AJ408" s="12">
        <v>0.47887754882400002</v>
      </c>
      <c r="AK408" s="12">
        <v>0.26018421931800001</v>
      </c>
      <c r="AL408" s="12">
        <v>0.10985643265</v>
      </c>
      <c r="AM408" s="12">
        <v>0</v>
      </c>
      <c r="AN408" s="12">
        <v>0.19370994734300001</v>
      </c>
      <c r="AP408" s="12">
        <v>0</v>
      </c>
      <c r="AR408" s="12">
        <v>9.1648154440499993E-2</v>
      </c>
      <c r="AS408" s="12">
        <v>0.214046731036</v>
      </c>
      <c r="AT408" s="12">
        <v>0</v>
      </c>
      <c r="AU408" s="12">
        <v>0</v>
      </c>
      <c r="AW408" s="12">
        <v>0.132497158832</v>
      </c>
      <c r="AX408" s="12">
        <v>9.49577263743E-2</v>
      </c>
      <c r="AY408" s="12">
        <v>6.1878507027199998E-2</v>
      </c>
      <c r="AZ408" s="12">
        <v>8.9339241666000005E-2</v>
      </c>
      <c r="BA408" s="12">
        <v>6.4622904126700006E-2</v>
      </c>
      <c r="BB408" s="12">
        <v>8.9000020029200003E-2</v>
      </c>
      <c r="BD408" s="12">
        <v>4.6946186159299998E-2</v>
      </c>
      <c r="BE408" s="12">
        <v>0.183651328138</v>
      </c>
      <c r="BF408" s="12">
        <v>0.32689378429600002</v>
      </c>
      <c r="BH408" s="12">
        <v>0.124793405747</v>
      </c>
      <c r="BI408" s="12">
        <v>9.5216762296900001E-2</v>
      </c>
      <c r="BJ408" s="12">
        <v>9.0998426808999999E-2</v>
      </c>
    </row>
    <row r="409" spans="2:62" ht="46" customHeight="1" x14ac:dyDescent="0.35">
      <c r="B409" s="20" t="s">
        <v>155</v>
      </c>
      <c r="C409" s="12">
        <v>0.25980799377899999</v>
      </c>
      <c r="D409" s="12">
        <v>0.25219130657900002</v>
      </c>
      <c r="E409" s="12">
        <v>0.26305695994700001</v>
      </c>
      <c r="F409" s="12">
        <v>0.21064324677400001</v>
      </c>
      <c r="G409" s="12">
        <v>1</v>
      </c>
      <c r="I409" s="12">
        <v>0.30552488988199999</v>
      </c>
      <c r="J409" s="12">
        <v>0.122173326097</v>
      </c>
      <c r="K409" s="12">
        <v>0.40397689579700002</v>
      </c>
      <c r="L409" s="12">
        <v>0.35667162278600001</v>
      </c>
      <c r="M409" s="12">
        <v>0</v>
      </c>
      <c r="N409" s="12">
        <v>0</v>
      </c>
      <c r="P409" s="12">
        <v>0.21567316935899999</v>
      </c>
      <c r="Q409" s="12">
        <v>0.34055243283600001</v>
      </c>
      <c r="R409" s="12">
        <v>0.29704774696699998</v>
      </c>
      <c r="S409" s="12">
        <v>0.23092784811600001</v>
      </c>
      <c r="T409" s="12">
        <v>0</v>
      </c>
      <c r="V409" s="12">
        <v>0.121296312495</v>
      </c>
      <c r="W409" s="12">
        <v>0.33188101361799999</v>
      </c>
      <c r="X409" s="12">
        <v>0.311197940344</v>
      </c>
      <c r="Y409" s="12">
        <v>0.340636667</v>
      </c>
      <c r="Z409" s="12">
        <v>0.35496829373799998</v>
      </c>
      <c r="AA409" s="12">
        <v>0.12912927526500001</v>
      </c>
      <c r="AB409" s="12">
        <v>0.26485577106000002</v>
      </c>
      <c r="AC409" s="12">
        <v>0.13233058024300001</v>
      </c>
      <c r="AE409" s="12">
        <v>0.18556300370000001</v>
      </c>
      <c r="AF409" s="12">
        <v>0.39581710402999998</v>
      </c>
      <c r="AG409" s="12">
        <v>0.30842575858299998</v>
      </c>
      <c r="AH409" s="12">
        <v>0.38039021474000001</v>
      </c>
      <c r="AI409" s="12">
        <v>0.12029511111000001</v>
      </c>
      <c r="AJ409" s="12">
        <v>0</v>
      </c>
      <c r="AK409" s="12">
        <v>0.117471266053</v>
      </c>
      <c r="AL409" s="12">
        <v>0.25437044563900002</v>
      </c>
      <c r="AM409" s="12">
        <v>0.13459997523700001</v>
      </c>
      <c r="AN409" s="12">
        <v>0.40310920198299999</v>
      </c>
      <c r="AP409" s="12">
        <v>0.62156906975399995</v>
      </c>
      <c r="AR409" s="12">
        <v>0.28850961954499998</v>
      </c>
      <c r="AS409" s="12">
        <v>0.113646419108</v>
      </c>
      <c r="AT409" s="12">
        <v>1</v>
      </c>
      <c r="AU409" s="12">
        <v>0</v>
      </c>
      <c r="AW409" s="12">
        <v>0.23710851728900001</v>
      </c>
      <c r="AX409" s="12">
        <v>0.21167898869999999</v>
      </c>
      <c r="AY409" s="12">
        <v>0.24037048678600001</v>
      </c>
      <c r="AZ409" s="12">
        <v>0.23649684364099999</v>
      </c>
      <c r="BA409" s="12">
        <v>0.28394287355300002</v>
      </c>
      <c r="BB409" s="12">
        <v>0.22390889828900001</v>
      </c>
      <c r="BD409" s="12">
        <v>0.302938976985</v>
      </c>
      <c r="BE409" s="12">
        <v>0.22076033658499999</v>
      </c>
      <c r="BF409" s="12">
        <v>0</v>
      </c>
      <c r="BH409" s="12">
        <v>0.34608175118099999</v>
      </c>
      <c r="BI409" s="12">
        <v>0.14004210516999999</v>
      </c>
      <c r="BJ409" s="12">
        <v>9.0998426808999999E-2</v>
      </c>
    </row>
    <row r="410" spans="2:62" ht="46" customHeight="1" x14ac:dyDescent="0.35">
      <c r="B410" s="20" t="s">
        <v>156</v>
      </c>
      <c r="C410" s="12">
        <v>0.42678031135</v>
      </c>
      <c r="D410" s="12">
        <v>0.36708584806200001</v>
      </c>
      <c r="E410" s="12">
        <v>0.460791382109</v>
      </c>
      <c r="F410" s="12">
        <v>0.53367122291199998</v>
      </c>
      <c r="G410" s="12">
        <v>0</v>
      </c>
      <c r="I410" s="12">
        <v>0.51911335558299998</v>
      </c>
      <c r="J410" s="12">
        <v>0.51007194024500002</v>
      </c>
      <c r="K410" s="12">
        <v>0.17492522774399999</v>
      </c>
      <c r="L410" s="12">
        <v>0.27264355327599998</v>
      </c>
      <c r="M410" s="12">
        <v>0.75241274611300002</v>
      </c>
      <c r="N410" s="12">
        <v>0.61560973239000005</v>
      </c>
      <c r="P410" s="12">
        <v>0.39776052591099997</v>
      </c>
      <c r="Q410" s="12">
        <v>0.42364590475899999</v>
      </c>
      <c r="R410" s="12">
        <v>0.36300719615600002</v>
      </c>
      <c r="S410" s="12">
        <v>0.508945197726</v>
      </c>
      <c r="T410" s="12">
        <v>0.48326881861999998</v>
      </c>
      <c r="V410" s="12">
        <v>0.39666566573700002</v>
      </c>
      <c r="W410" s="12">
        <v>0.31125545646300001</v>
      </c>
      <c r="X410" s="12">
        <v>0.41124835060499998</v>
      </c>
      <c r="Y410" s="12">
        <v>0.57962999542799998</v>
      </c>
      <c r="Z410" s="12">
        <v>0.38152893503000002</v>
      </c>
      <c r="AA410" s="12">
        <v>0.27070830454099998</v>
      </c>
      <c r="AB410" s="12">
        <v>0.47664011611899998</v>
      </c>
      <c r="AC410" s="12">
        <v>0.68330570646099997</v>
      </c>
      <c r="AE410" s="12">
        <v>0.61924954114300002</v>
      </c>
      <c r="AF410" s="12">
        <v>0.40652473833199998</v>
      </c>
      <c r="AG410" s="12">
        <v>0.498300460404</v>
      </c>
      <c r="AH410" s="12">
        <v>0.30833595416199999</v>
      </c>
      <c r="AI410" s="12">
        <v>0.55724685572499999</v>
      </c>
      <c r="AJ410" s="12">
        <v>0.37763907508099998</v>
      </c>
      <c r="AK410" s="12">
        <v>0.22085556962200001</v>
      </c>
      <c r="AL410" s="12">
        <v>0.42221496126500002</v>
      </c>
      <c r="AM410" s="12">
        <v>0.56732647723700003</v>
      </c>
      <c r="AN410" s="12">
        <v>0.201590425337</v>
      </c>
      <c r="AP410" s="12">
        <v>0.378430930246</v>
      </c>
      <c r="AR410" s="12">
        <v>0.43748151353600001</v>
      </c>
      <c r="AS410" s="12">
        <v>0.373827031187</v>
      </c>
      <c r="AT410" s="12">
        <v>0</v>
      </c>
      <c r="AU410" s="12">
        <v>1</v>
      </c>
      <c r="AW410" s="12">
        <v>0.42349387503399999</v>
      </c>
      <c r="AX410" s="12">
        <v>0.49343158432200002</v>
      </c>
      <c r="AY410" s="12">
        <v>0.54674449638</v>
      </c>
      <c r="AZ410" s="12">
        <v>0.45594263616000003</v>
      </c>
      <c r="BA410" s="12">
        <v>0.45637413499099999</v>
      </c>
      <c r="BB410" s="12">
        <v>0.50594944029900002</v>
      </c>
      <c r="BD410" s="12">
        <v>0.39402206042499999</v>
      </c>
      <c r="BE410" s="12">
        <v>0.45339245356899999</v>
      </c>
      <c r="BF410" s="12">
        <v>0.67310621570399998</v>
      </c>
      <c r="BH410" s="12">
        <v>0.35903853376</v>
      </c>
      <c r="BI410" s="12">
        <v>0.46239273428799998</v>
      </c>
      <c r="BJ410" s="12">
        <v>0.68858283143499999</v>
      </c>
    </row>
    <row r="411" spans="2:62" ht="46" customHeight="1" x14ac:dyDescent="0.35">
      <c r="B411" s="20" t="s">
        <v>157</v>
      </c>
      <c r="C411" s="12">
        <v>0.111134007934</v>
      </c>
      <c r="D411" s="12">
        <v>0.12384583109</v>
      </c>
      <c r="E411" s="12">
        <v>7.43838120268E-2</v>
      </c>
      <c r="F411" s="12">
        <v>0.25568553031399999</v>
      </c>
      <c r="G411" s="12">
        <v>0</v>
      </c>
      <c r="I411" s="12">
        <v>0</v>
      </c>
      <c r="J411" s="12">
        <v>0.17059862703299999</v>
      </c>
      <c r="K411" s="12">
        <v>3.8544540544900002E-2</v>
      </c>
      <c r="L411" s="12">
        <v>0.21032387280600001</v>
      </c>
      <c r="M411" s="12">
        <v>0.17054135404199999</v>
      </c>
      <c r="N411" s="12">
        <v>0.38439026761</v>
      </c>
      <c r="P411" s="12">
        <v>0.17634963137000001</v>
      </c>
      <c r="Q411" s="12">
        <v>0.142115885011</v>
      </c>
      <c r="R411" s="12">
        <v>3.0830243148000001E-2</v>
      </c>
      <c r="S411" s="12">
        <v>7.7224905256700005E-2</v>
      </c>
      <c r="T411" s="12">
        <v>0.51673118137999996</v>
      </c>
      <c r="V411" s="12">
        <v>0.34890564244900002</v>
      </c>
      <c r="W411" s="12">
        <v>8.5063605879200005E-2</v>
      </c>
      <c r="X411" s="12">
        <v>4.56276101457E-2</v>
      </c>
      <c r="Y411" s="12">
        <v>7.9733337571200005E-2</v>
      </c>
      <c r="Z411" s="12">
        <v>0</v>
      </c>
      <c r="AA411" s="12">
        <v>0.26972788907099998</v>
      </c>
      <c r="AB411" s="12">
        <v>0</v>
      </c>
      <c r="AC411" s="12">
        <v>0</v>
      </c>
      <c r="AE411" s="12">
        <v>0</v>
      </c>
      <c r="AF411" s="12">
        <v>5.7775395021099997E-2</v>
      </c>
      <c r="AG411" s="12">
        <v>9.6636890506700004E-2</v>
      </c>
      <c r="AH411" s="12">
        <v>0.10417095260500001</v>
      </c>
      <c r="AI411" s="12">
        <v>0.20813968461999999</v>
      </c>
      <c r="AJ411" s="12">
        <v>0</v>
      </c>
      <c r="AK411" s="12">
        <v>0.27923873197900001</v>
      </c>
      <c r="AL411" s="12">
        <v>9.9232566102100003E-2</v>
      </c>
      <c r="AM411" s="12">
        <v>0.149010284144</v>
      </c>
      <c r="AN411" s="12">
        <v>0.201590425337</v>
      </c>
      <c r="AP411" s="12">
        <v>0</v>
      </c>
      <c r="AR411" s="12">
        <v>0.106355793231</v>
      </c>
      <c r="AS411" s="12">
        <v>0.14237440516800001</v>
      </c>
      <c r="AT411" s="12">
        <v>0</v>
      </c>
      <c r="AU411" s="12">
        <v>0</v>
      </c>
      <c r="AW411" s="12">
        <v>0.123641828063</v>
      </c>
      <c r="AX411" s="12">
        <v>0.109631494238</v>
      </c>
      <c r="AY411" s="12">
        <v>0.104187548765</v>
      </c>
      <c r="AZ411" s="12">
        <v>0.12555398870000001</v>
      </c>
      <c r="BA411" s="12">
        <v>0.11475806614</v>
      </c>
      <c r="BB411" s="12">
        <v>9.2922047457199994E-2</v>
      </c>
      <c r="BD411" s="12">
        <v>0.14256133159000001</v>
      </c>
      <c r="BE411" s="12">
        <v>7.7824330087400001E-2</v>
      </c>
      <c r="BF411" s="12">
        <v>0</v>
      </c>
      <c r="BH411" s="12">
        <v>9.1610837370900006E-2</v>
      </c>
      <c r="BI411" s="12">
        <v>0.17642223367900001</v>
      </c>
      <c r="BJ411" s="12">
        <v>6.4858554023000003E-2</v>
      </c>
    </row>
    <row r="412" spans="2:62" ht="46" customHeight="1" x14ac:dyDescent="0.35">
      <c r="B412" s="20" t="s">
        <v>158</v>
      </c>
      <c r="C412" s="12">
        <v>6.3065244387300004E-2</v>
      </c>
      <c r="D412" s="12">
        <v>0.11328568469</v>
      </c>
      <c r="E412" s="12">
        <v>3.6310493260799999E-2</v>
      </c>
      <c r="F412" s="12">
        <v>0</v>
      </c>
      <c r="G412" s="12">
        <v>0</v>
      </c>
      <c r="I412" s="12">
        <v>3.2678391928199997E-2</v>
      </c>
      <c r="J412" s="12">
        <v>5.0969914606100002E-2</v>
      </c>
      <c r="K412" s="12">
        <v>0.14326804443300001</v>
      </c>
      <c r="L412" s="12">
        <v>7.8346311633199994E-2</v>
      </c>
      <c r="M412" s="12">
        <v>0</v>
      </c>
      <c r="N412" s="12">
        <v>0</v>
      </c>
      <c r="P412" s="12">
        <v>8.3066797538400003E-2</v>
      </c>
      <c r="Q412" s="12">
        <v>0</v>
      </c>
      <c r="R412" s="12">
        <v>9.2523077705399998E-2</v>
      </c>
      <c r="S412" s="12">
        <v>6.3578413390899993E-2</v>
      </c>
      <c r="T412" s="12">
        <v>0</v>
      </c>
      <c r="V412" s="12">
        <v>0</v>
      </c>
      <c r="W412" s="12">
        <v>0.142691847861</v>
      </c>
      <c r="X412" s="12">
        <v>4.3928312791599998E-2</v>
      </c>
      <c r="Y412" s="12">
        <v>0</v>
      </c>
      <c r="Z412" s="12">
        <v>0.167063827897</v>
      </c>
      <c r="AA412" s="12">
        <v>0</v>
      </c>
      <c r="AB412" s="12">
        <v>0.13516499125799999</v>
      </c>
      <c r="AC412" s="12">
        <v>0</v>
      </c>
      <c r="AE412" s="12">
        <v>0</v>
      </c>
      <c r="AF412" s="12">
        <v>0</v>
      </c>
      <c r="AG412" s="12">
        <v>9.6636890506700004E-2</v>
      </c>
      <c r="AH412" s="12">
        <v>0.133311142839</v>
      </c>
      <c r="AI412" s="12">
        <v>5.6019682473600001E-2</v>
      </c>
      <c r="AJ412" s="12">
        <v>0.143483376095</v>
      </c>
      <c r="AK412" s="12">
        <v>0</v>
      </c>
      <c r="AL412" s="12">
        <v>0.114325594345</v>
      </c>
      <c r="AM412" s="12">
        <v>0.14906326338199999</v>
      </c>
      <c r="AN412" s="12">
        <v>0</v>
      </c>
      <c r="AP412" s="12">
        <v>0</v>
      </c>
      <c r="AR412" s="12">
        <v>5.4212154503499997E-2</v>
      </c>
      <c r="AS412" s="12">
        <v>0.107089366391</v>
      </c>
      <c r="AT412" s="12">
        <v>0</v>
      </c>
      <c r="AU412" s="12">
        <v>0</v>
      </c>
      <c r="AW412" s="12">
        <v>5.8734275874700002E-2</v>
      </c>
      <c r="AX412" s="12">
        <v>6.4990675076499999E-2</v>
      </c>
      <c r="AY412" s="12">
        <v>4.6818961041499997E-2</v>
      </c>
      <c r="AZ412" s="12">
        <v>5.9414106937100003E-2</v>
      </c>
      <c r="BA412" s="12">
        <v>4.6658887742300002E-2</v>
      </c>
      <c r="BB412" s="12">
        <v>6.3493221055899995E-2</v>
      </c>
      <c r="BD412" s="12">
        <v>8.1710613291500006E-2</v>
      </c>
      <c r="BE412" s="12">
        <v>4.3124831328799997E-2</v>
      </c>
      <c r="BF412" s="12">
        <v>0</v>
      </c>
      <c r="BH412" s="12">
        <v>3.5108344211499998E-2</v>
      </c>
      <c r="BI412" s="12">
        <v>0.125926164566</v>
      </c>
      <c r="BJ412" s="12">
        <v>6.4561760924100001E-2</v>
      </c>
    </row>
    <row r="413" spans="2:62" ht="32" customHeight="1" x14ac:dyDescent="0.35">
      <c r="B413" s="20" t="s">
        <v>42</v>
      </c>
      <c r="C413" s="12">
        <v>2.6461033999900001E-2</v>
      </c>
      <c r="D413" s="12">
        <v>2.0811796305500001E-2</v>
      </c>
      <c r="E413" s="12">
        <v>3.6642175396899998E-2</v>
      </c>
      <c r="F413" s="12">
        <v>0</v>
      </c>
      <c r="G413" s="12">
        <v>0</v>
      </c>
      <c r="I413" s="12">
        <v>6.6379404971899994E-2</v>
      </c>
      <c r="J413" s="12">
        <v>0</v>
      </c>
      <c r="K413" s="12">
        <v>4.0521801916299997E-2</v>
      </c>
      <c r="L413" s="12">
        <v>0</v>
      </c>
      <c r="M413" s="12">
        <v>0</v>
      </c>
      <c r="N413" s="12">
        <v>0</v>
      </c>
      <c r="P413" s="12">
        <v>0</v>
      </c>
      <c r="Q413" s="12">
        <v>4.9128193665599999E-2</v>
      </c>
      <c r="R413" s="12">
        <v>0</v>
      </c>
      <c r="S413" s="12">
        <v>6.1344265247900001E-2</v>
      </c>
      <c r="T413" s="12">
        <v>0</v>
      </c>
      <c r="V413" s="12">
        <v>0</v>
      </c>
      <c r="W413" s="12">
        <v>0</v>
      </c>
      <c r="X413" s="12">
        <v>0</v>
      </c>
      <c r="Y413" s="12">
        <v>0</v>
      </c>
      <c r="Z413" s="12">
        <v>9.6438943334800006E-2</v>
      </c>
      <c r="AA413" s="12">
        <v>0</v>
      </c>
      <c r="AB413" s="12">
        <v>0.123339121564</v>
      </c>
      <c r="AC413" s="12">
        <v>9.4325722627499997E-2</v>
      </c>
      <c r="AE413" s="12">
        <v>9.9521959704900007E-2</v>
      </c>
      <c r="AF413" s="12">
        <v>0</v>
      </c>
      <c r="AG413" s="12">
        <v>0</v>
      </c>
      <c r="AH413" s="12">
        <v>0</v>
      </c>
      <c r="AI413" s="12">
        <v>5.8298666071400003E-2</v>
      </c>
      <c r="AJ413" s="12">
        <v>0</v>
      </c>
      <c r="AK413" s="12">
        <v>0.122250213028</v>
      </c>
      <c r="AL413" s="12">
        <v>0</v>
      </c>
      <c r="AM413" s="12">
        <v>0</v>
      </c>
      <c r="AN413" s="12">
        <v>0</v>
      </c>
      <c r="AP413" s="12">
        <v>0</v>
      </c>
      <c r="AR413" s="12">
        <v>2.1792764744E-2</v>
      </c>
      <c r="AS413" s="12">
        <v>4.9016047110699998E-2</v>
      </c>
      <c r="AT413" s="12">
        <v>0</v>
      </c>
      <c r="AU413" s="12">
        <v>0</v>
      </c>
      <c r="AW413" s="12">
        <v>2.4524344908000002E-2</v>
      </c>
      <c r="AX413" s="12">
        <v>2.53095312898E-2</v>
      </c>
      <c r="AY413" s="12">
        <v>0</v>
      </c>
      <c r="AZ413" s="12">
        <v>3.3253182895699999E-2</v>
      </c>
      <c r="BA413" s="12">
        <v>3.3643133447500001E-2</v>
      </c>
      <c r="BB413" s="12">
        <v>2.4726372869899999E-2</v>
      </c>
      <c r="BD413" s="12">
        <v>3.18208315482E-2</v>
      </c>
      <c r="BE413" s="12">
        <v>2.1246720291700001E-2</v>
      </c>
      <c r="BF413" s="12">
        <v>0</v>
      </c>
      <c r="BH413" s="12">
        <v>4.3367127729599997E-2</v>
      </c>
      <c r="BI413" s="12">
        <v>0</v>
      </c>
      <c r="BJ413" s="12">
        <v>0</v>
      </c>
    </row>
    <row r="415" spans="2:62" x14ac:dyDescent="0.35">
      <c r="B415" s="25" t="s">
        <v>164</v>
      </c>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row>
    <row r="416" spans="2:62" ht="29" x14ac:dyDescent="0.35">
      <c r="B416" s="17" t="s">
        <v>16</v>
      </c>
    </row>
    <row r="417" spans="2:62" x14ac:dyDescent="0.35">
      <c r="B417" s="18" t="s">
        <v>74</v>
      </c>
      <c r="C417" s="15">
        <v>107</v>
      </c>
      <c r="D417" s="15">
        <v>43</v>
      </c>
      <c r="E417" s="15">
        <v>54</v>
      </c>
      <c r="F417" s="15">
        <v>9</v>
      </c>
      <c r="G417" s="15">
        <v>1</v>
      </c>
      <c r="I417" s="15">
        <v>29</v>
      </c>
      <c r="J417" s="15">
        <v>19</v>
      </c>
      <c r="K417" s="15">
        <v>22</v>
      </c>
      <c r="L417" s="15">
        <v>22</v>
      </c>
      <c r="M417" s="15">
        <v>12</v>
      </c>
      <c r="N417" s="15">
        <v>3</v>
      </c>
      <c r="P417" s="15">
        <v>23</v>
      </c>
      <c r="Q417" s="15">
        <v>21</v>
      </c>
      <c r="R417" s="15">
        <v>30</v>
      </c>
      <c r="S417" s="15">
        <v>31</v>
      </c>
      <c r="T417" s="15">
        <v>2</v>
      </c>
      <c r="V417" s="15">
        <v>15</v>
      </c>
      <c r="W417" s="15">
        <v>22</v>
      </c>
      <c r="X417" s="15">
        <v>20</v>
      </c>
      <c r="Y417" s="15">
        <v>14</v>
      </c>
      <c r="Z417" s="15">
        <v>11</v>
      </c>
      <c r="AA417" s="15">
        <v>7</v>
      </c>
      <c r="AB417" s="15">
        <v>8</v>
      </c>
      <c r="AC417" s="15">
        <v>10</v>
      </c>
      <c r="AE417" s="15">
        <v>10</v>
      </c>
      <c r="AF417" s="15">
        <v>15</v>
      </c>
      <c r="AG417" s="15">
        <v>12</v>
      </c>
      <c r="AH417" s="15">
        <v>13</v>
      </c>
      <c r="AI417" s="15">
        <v>15</v>
      </c>
      <c r="AJ417" s="15">
        <v>8</v>
      </c>
      <c r="AK417" s="15">
        <v>8</v>
      </c>
      <c r="AL417" s="15">
        <v>9</v>
      </c>
      <c r="AM417" s="15">
        <v>7</v>
      </c>
      <c r="AN417" s="15">
        <v>5</v>
      </c>
      <c r="AO417" s="15">
        <v>0</v>
      </c>
      <c r="AP417" s="15">
        <v>5</v>
      </c>
      <c r="AR417" s="15">
        <v>85</v>
      </c>
      <c r="AS417" s="15">
        <v>20</v>
      </c>
      <c r="AT417" s="15">
        <v>1</v>
      </c>
      <c r="AU417" s="15">
        <v>1</v>
      </c>
      <c r="AW417" s="15">
        <v>77</v>
      </c>
      <c r="AX417" s="15">
        <v>74</v>
      </c>
      <c r="AY417" s="15">
        <v>60</v>
      </c>
      <c r="AZ417" s="15">
        <v>84</v>
      </c>
      <c r="BA417" s="15">
        <v>85</v>
      </c>
      <c r="BB417" s="15">
        <v>77</v>
      </c>
      <c r="BD417" s="15">
        <v>60</v>
      </c>
      <c r="BE417" s="15">
        <v>44</v>
      </c>
      <c r="BF417" s="15">
        <v>3</v>
      </c>
      <c r="BH417" s="15">
        <v>66</v>
      </c>
      <c r="BI417" s="15">
        <v>28</v>
      </c>
      <c r="BJ417" s="15">
        <v>13</v>
      </c>
    </row>
    <row r="418" spans="2:62" x14ac:dyDescent="0.35">
      <c r="B418" s="19" t="s">
        <v>75</v>
      </c>
      <c r="C418" s="10">
        <v>106</v>
      </c>
      <c r="D418" s="10">
        <v>42</v>
      </c>
      <c r="E418" s="10">
        <v>53</v>
      </c>
      <c r="F418" s="10">
        <v>10</v>
      </c>
      <c r="G418" s="10">
        <v>1</v>
      </c>
      <c r="I418" s="10">
        <v>29</v>
      </c>
      <c r="J418" s="10">
        <v>19</v>
      </c>
      <c r="K418" s="10">
        <v>22</v>
      </c>
      <c r="L418" s="10">
        <v>21</v>
      </c>
      <c r="M418" s="10">
        <v>12</v>
      </c>
      <c r="N418" s="10">
        <v>3</v>
      </c>
      <c r="P418" s="10">
        <v>27</v>
      </c>
      <c r="Q418" s="10">
        <v>20</v>
      </c>
      <c r="R418" s="10">
        <v>27</v>
      </c>
      <c r="S418" s="10">
        <v>30</v>
      </c>
      <c r="T418" s="10">
        <v>2</v>
      </c>
      <c r="V418" s="10">
        <v>18</v>
      </c>
      <c r="W418" s="10">
        <v>23</v>
      </c>
      <c r="X418" s="10">
        <v>19</v>
      </c>
      <c r="Y418" s="10">
        <v>13</v>
      </c>
      <c r="Z418" s="10">
        <v>10</v>
      </c>
      <c r="AA418" s="10">
        <v>7</v>
      </c>
      <c r="AB418" s="10">
        <v>7</v>
      </c>
      <c r="AC418" s="10">
        <v>10</v>
      </c>
      <c r="AE418" s="10">
        <v>10</v>
      </c>
      <c r="AF418" s="10">
        <v>15</v>
      </c>
      <c r="AG418" s="10">
        <v>12</v>
      </c>
      <c r="AH418" s="10">
        <v>13</v>
      </c>
      <c r="AI418" s="10">
        <v>15</v>
      </c>
      <c r="AJ418" s="10">
        <v>8</v>
      </c>
      <c r="AK418" s="10">
        <v>8</v>
      </c>
      <c r="AL418" s="10">
        <v>8</v>
      </c>
      <c r="AM418" s="10">
        <v>6</v>
      </c>
      <c r="AN418" s="10">
        <v>7</v>
      </c>
      <c r="AO418" s="10">
        <v>0</v>
      </c>
      <c r="AP418" s="10">
        <v>5</v>
      </c>
      <c r="AR418" s="10">
        <v>85</v>
      </c>
      <c r="AS418" s="10">
        <v>20</v>
      </c>
      <c r="AT418" s="10">
        <v>1</v>
      </c>
      <c r="AU418" s="10">
        <v>1</v>
      </c>
      <c r="AW418" s="10">
        <v>75</v>
      </c>
      <c r="AX418" s="10">
        <v>73</v>
      </c>
      <c r="AY418" s="10">
        <v>59</v>
      </c>
      <c r="AZ418" s="10">
        <v>85</v>
      </c>
      <c r="BA418" s="10">
        <v>84</v>
      </c>
      <c r="BB418" s="10">
        <v>75</v>
      </c>
      <c r="BD418" s="10">
        <v>58</v>
      </c>
      <c r="BE418" s="10">
        <v>45</v>
      </c>
      <c r="BF418" s="10">
        <v>3</v>
      </c>
      <c r="BH418" s="10">
        <v>65</v>
      </c>
      <c r="BI418" s="10">
        <v>29</v>
      </c>
      <c r="BJ418" s="10">
        <v>13</v>
      </c>
    </row>
    <row r="419" spans="2:62" ht="46" customHeight="1" x14ac:dyDescent="0.35">
      <c r="B419" s="20" t="s">
        <v>154</v>
      </c>
      <c r="C419" s="12">
        <v>0.112064356962</v>
      </c>
      <c r="D419" s="12">
        <v>7.4309181680400002E-2</v>
      </c>
      <c r="E419" s="12">
        <v>0.16626209341000001</v>
      </c>
      <c r="F419" s="12">
        <v>0</v>
      </c>
      <c r="G419" s="12">
        <v>0</v>
      </c>
      <c r="I419" s="12">
        <v>4.4643286650299999E-2</v>
      </c>
      <c r="J419" s="12">
        <v>0.19648876682899999</v>
      </c>
      <c r="K419" s="12">
        <v>0.187093757335</v>
      </c>
      <c r="L419" s="12">
        <v>8.9063790145900004E-2</v>
      </c>
      <c r="M419" s="12">
        <v>7.7045899845000002E-2</v>
      </c>
      <c r="N419" s="12">
        <v>0</v>
      </c>
      <c r="P419" s="12">
        <v>8.4326395981999994E-2</v>
      </c>
      <c r="Q419" s="12">
        <v>4.8461073386899998E-2</v>
      </c>
      <c r="R419" s="12">
        <v>0.216538550257</v>
      </c>
      <c r="S419" s="12">
        <v>5.79793702624E-2</v>
      </c>
      <c r="T419" s="12">
        <v>0.51673118137999996</v>
      </c>
      <c r="V419" s="12">
        <v>6.6934262627400001E-2</v>
      </c>
      <c r="W419" s="12">
        <v>9.1746237895100002E-2</v>
      </c>
      <c r="X419" s="12">
        <v>0.18799778611500001</v>
      </c>
      <c r="Y419" s="12">
        <v>7.9733337571200005E-2</v>
      </c>
      <c r="Z419" s="12">
        <v>9.1649820103599997E-2</v>
      </c>
      <c r="AA419" s="12">
        <v>0.330434531122</v>
      </c>
      <c r="AB419" s="12">
        <v>0</v>
      </c>
      <c r="AC419" s="12">
        <v>9.0037990667899997E-2</v>
      </c>
      <c r="AE419" s="12">
        <v>9.5665495452300006E-2</v>
      </c>
      <c r="AF419" s="12">
        <v>0.12296473860400001</v>
      </c>
      <c r="AG419" s="12">
        <v>0</v>
      </c>
      <c r="AH419" s="12">
        <v>0</v>
      </c>
      <c r="AI419" s="12">
        <v>0</v>
      </c>
      <c r="AJ419" s="12">
        <v>0.47887754882400002</v>
      </c>
      <c r="AK419" s="12">
        <v>0.27923873197900001</v>
      </c>
      <c r="AL419" s="12">
        <v>0.10985643265</v>
      </c>
      <c r="AM419" s="12">
        <v>0.149010284144</v>
      </c>
      <c r="AN419" s="12">
        <v>0.19370994734300001</v>
      </c>
      <c r="AP419" s="12">
        <v>0</v>
      </c>
      <c r="AR419" s="12">
        <v>8.1293916998899998E-2</v>
      </c>
      <c r="AS419" s="12">
        <v>0.25468447534700001</v>
      </c>
      <c r="AT419" s="12">
        <v>0</v>
      </c>
      <c r="AU419" s="12">
        <v>0</v>
      </c>
      <c r="AW419" s="12">
        <v>0.13091930419100001</v>
      </c>
      <c r="AX419" s="12">
        <v>0.10595506038700001</v>
      </c>
      <c r="AY419" s="12">
        <v>6.23753834699E-2</v>
      </c>
      <c r="AZ419" s="12">
        <v>9.8833955638100005E-2</v>
      </c>
      <c r="BA419" s="12">
        <v>8.7012942256899997E-2</v>
      </c>
      <c r="BB419" s="12">
        <v>7.7690351656499998E-2</v>
      </c>
      <c r="BD419" s="12">
        <v>9.6831986630899994E-2</v>
      </c>
      <c r="BE419" s="12">
        <v>0.138519694133</v>
      </c>
      <c r="BF419" s="12">
        <v>0</v>
      </c>
      <c r="BH419" s="12">
        <v>0.16946911252499999</v>
      </c>
      <c r="BI419" s="12">
        <v>3.2258011440300001E-2</v>
      </c>
      <c r="BJ419" s="12">
        <v>0</v>
      </c>
    </row>
    <row r="420" spans="2:62" ht="46" customHeight="1" x14ac:dyDescent="0.35">
      <c r="B420" s="20" t="s">
        <v>155</v>
      </c>
      <c r="C420" s="12">
        <v>0.13379503412999999</v>
      </c>
      <c r="D420" s="12">
        <v>9.5880686939499998E-2</v>
      </c>
      <c r="E420" s="12">
        <v>0.19276464697599999</v>
      </c>
      <c r="F420" s="12">
        <v>0</v>
      </c>
      <c r="G420" s="12">
        <v>0</v>
      </c>
      <c r="I420" s="12">
        <v>0</v>
      </c>
      <c r="J420" s="12">
        <v>5.0657250406700001E-2</v>
      </c>
      <c r="K420" s="12">
        <v>0.19020439645699999</v>
      </c>
      <c r="L420" s="12">
        <v>0.320614677771</v>
      </c>
      <c r="M420" s="12">
        <v>0.108764819358</v>
      </c>
      <c r="N420" s="12">
        <v>0.30902854113799999</v>
      </c>
      <c r="P420" s="12">
        <v>0.13260484364399999</v>
      </c>
      <c r="Q420" s="12">
        <v>9.3361832268400002E-2</v>
      </c>
      <c r="R420" s="12">
        <v>0.13483033318500001</v>
      </c>
      <c r="S420" s="12">
        <v>0.13726590720000001</v>
      </c>
      <c r="T420" s="12">
        <v>0.48326881861999998</v>
      </c>
      <c r="V420" s="12">
        <v>7.3800219135100001E-2</v>
      </c>
      <c r="W420" s="12">
        <v>0.102810379555</v>
      </c>
      <c r="X420" s="12">
        <v>0.14719748936099999</v>
      </c>
      <c r="Y420" s="12">
        <v>7.1675445702400004E-2</v>
      </c>
      <c r="Z420" s="12">
        <v>0.179824169482</v>
      </c>
      <c r="AA420" s="12">
        <v>0.12912927526500001</v>
      </c>
      <c r="AB420" s="12">
        <v>0.13051992095600001</v>
      </c>
      <c r="AC420" s="12">
        <v>0.31985243527899998</v>
      </c>
      <c r="AE420" s="12">
        <v>0.13504989042400001</v>
      </c>
      <c r="AF420" s="12">
        <v>0.20636756402199999</v>
      </c>
      <c r="AG420" s="12">
        <v>9.6636890506700004E-2</v>
      </c>
      <c r="AH420" s="12">
        <v>0.14315897862400001</v>
      </c>
      <c r="AI420" s="12">
        <v>0.12653436459600001</v>
      </c>
      <c r="AJ420" s="12">
        <v>0</v>
      </c>
      <c r="AK420" s="12">
        <v>0.117471266053</v>
      </c>
      <c r="AL420" s="12">
        <v>0</v>
      </c>
      <c r="AM420" s="12">
        <v>0.13459997523700001</v>
      </c>
      <c r="AN420" s="12">
        <v>0.201590425337</v>
      </c>
      <c r="AP420" s="12">
        <v>0.378430930246</v>
      </c>
      <c r="AR420" s="12">
        <v>8.1923123402599995E-2</v>
      </c>
      <c r="AS420" s="12">
        <v>0.27185632581399999</v>
      </c>
      <c r="AT420" s="12">
        <v>1</v>
      </c>
      <c r="AU420" s="12">
        <v>1</v>
      </c>
      <c r="AW420" s="12">
        <v>0.13408594401099999</v>
      </c>
      <c r="AX420" s="12">
        <v>0.12912007511000001</v>
      </c>
      <c r="AY420" s="12">
        <v>0.17137157895800001</v>
      </c>
      <c r="AZ420" s="12">
        <v>0.10968762263200001</v>
      </c>
      <c r="BA420" s="12">
        <v>0.148372335799</v>
      </c>
      <c r="BB420" s="12">
        <v>0.13896151551899999</v>
      </c>
      <c r="BD420" s="12">
        <v>0.14460881824300001</v>
      </c>
      <c r="BE420" s="12">
        <v>0.107165229948</v>
      </c>
      <c r="BF420" s="12">
        <v>0.33965987156400002</v>
      </c>
      <c r="BH420" s="12">
        <v>0.17197973337799999</v>
      </c>
      <c r="BI420" s="12">
        <v>3.2788215785700001E-2</v>
      </c>
      <c r="BJ420" s="12">
        <v>0.16526343190000001</v>
      </c>
    </row>
    <row r="421" spans="2:62" ht="46" customHeight="1" x14ac:dyDescent="0.35">
      <c r="B421" s="20" t="s">
        <v>156</v>
      </c>
      <c r="C421" s="12">
        <v>0.50903796910599997</v>
      </c>
      <c r="D421" s="12">
        <v>0.55828693749699998</v>
      </c>
      <c r="E421" s="12">
        <v>0.48023003623900001</v>
      </c>
      <c r="F421" s="12">
        <v>0.49871734807899998</v>
      </c>
      <c r="G421" s="12">
        <v>0</v>
      </c>
      <c r="I421" s="12">
        <v>0.68131729690700005</v>
      </c>
      <c r="J421" s="12">
        <v>0.53268945365499998</v>
      </c>
      <c r="K421" s="12">
        <v>0.41035084568000002</v>
      </c>
      <c r="L421" s="12">
        <v>0.313906291437</v>
      </c>
      <c r="M421" s="12">
        <v>0.63251270277899996</v>
      </c>
      <c r="N421" s="12">
        <v>0.30658119125200001</v>
      </c>
      <c r="P421" s="12">
        <v>0.47308292184599998</v>
      </c>
      <c r="Q421" s="12">
        <v>0.58308687645199997</v>
      </c>
      <c r="R421" s="12">
        <v>0.42456109818600002</v>
      </c>
      <c r="S421" s="12">
        <v>0.60312976178</v>
      </c>
      <c r="T421" s="12">
        <v>0</v>
      </c>
      <c r="V421" s="12">
        <v>0.49848972331000002</v>
      </c>
      <c r="W421" s="12">
        <v>0.57939739104599997</v>
      </c>
      <c r="X421" s="12">
        <v>0.41777888935399998</v>
      </c>
      <c r="Y421" s="12">
        <v>0.64584312441500002</v>
      </c>
      <c r="Z421" s="12">
        <v>0.46502323918299998</v>
      </c>
      <c r="AA421" s="12">
        <v>0.415784371662</v>
      </c>
      <c r="AB421" s="12">
        <v>0.47664011611899998</v>
      </c>
      <c r="AC421" s="12">
        <v>0.49578385142600001</v>
      </c>
      <c r="AE421" s="12">
        <v>0.48419965071900001</v>
      </c>
      <c r="AF421" s="12">
        <v>0.54890871699999999</v>
      </c>
      <c r="AG421" s="12">
        <v>0.65300839356600004</v>
      </c>
      <c r="AH421" s="12">
        <v>0.45591942546800002</v>
      </c>
      <c r="AI421" s="12">
        <v>0.53049884775800005</v>
      </c>
      <c r="AJ421" s="12">
        <v>0.37763907508099998</v>
      </c>
      <c r="AK421" s="12">
        <v>0.48103978893999999</v>
      </c>
      <c r="AL421" s="12">
        <v>0.67658540690299995</v>
      </c>
      <c r="AM421" s="12">
        <v>0.56732647723700003</v>
      </c>
      <c r="AN421" s="12">
        <v>0.40310920198299999</v>
      </c>
      <c r="AP421" s="12">
        <v>0.18736565279100001</v>
      </c>
      <c r="AR421" s="12">
        <v>0.58245055767099996</v>
      </c>
      <c r="AS421" s="12">
        <v>0.244096229065</v>
      </c>
      <c r="AT421" s="12">
        <v>0</v>
      </c>
      <c r="AU421" s="12">
        <v>0</v>
      </c>
      <c r="AW421" s="12">
        <v>0.50679096494800002</v>
      </c>
      <c r="AX421" s="12">
        <v>0.54406386481199998</v>
      </c>
      <c r="AY421" s="12">
        <v>0.56862811271400004</v>
      </c>
      <c r="AZ421" s="12">
        <v>0.54235785245099999</v>
      </c>
      <c r="BA421" s="12">
        <v>0.54161093199200006</v>
      </c>
      <c r="BB421" s="12">
        <v>0.59203855562800001</v>
      </c>
      <c r="BD421" s="12">
        <v>0.43835886391200002</v>
      </c>
      <c r="BE421" s="12">
        <v>0.59007946314299997</v>
      </c>
      <c r="BF421" s="12">
        <v>0.66034012843599998</v>
      </c>
      <c r="BH421" s="12">
        <v>0.48231049033399997</v>
      </c>
      <c r="BI421" s="12">
        <v>0.52734351262900003</v>
      </c>
      <c r="BJ421" s="12">
        <v>0.60291969874200002</v>
      </c>
    </row>
    <row r="422" spans="2:62" ht="46" customHeight="1" x14ac:dyDescent="0.35">
      <c r="B422" s="20" t="s">
        <v>157</v>
      </c>
      <c r="C422" s="12">
        <v>0.124525084511</v>
      </c>
      <c r="D422" s="12">
        <v>0.16257736962</v>
      </c>
      <c r="E422" s="12">
        <v>6.9969519664699997E-2</v>
      </c>
      <c r="F422" s="12">
        <v>0.25754664387199999</v>
      </c>
      <c r="G422" s="12">
        <v>0</v>
      </c>
      <c r="I422" s="12">
        <v>3.1833212484900002E-2</v>
      </c>
      <c r="J422" s="12">
        <v>5.0657250406700001E-2</v>
      </c>
      <c r="K422" s="12">
        <v>0.17182919861099999</v>
      </c>
      <c r="L422" s="12">
        <v>0.19806892901299999</v>
      </c>
      <c r="M422" s="12">
        <v>0.181676578018</v>
      </c>
      <c r="N422" s="12">
        <v>0.38439026761</v>
      </c>
      <c r="P422" s="12">
        <v>0.17478153050199999</v>
      </c>
      <c r="Q422" s="12">
        <v>8.8204167638600006E-2</v>
      </c>
      <c r="R422" s="12">
        <v>0.16223610445299999</v>
      </c>
      <c r="S422" s="12">
        <v>7.6702282118799994E-2</v>
      </c>
      <c r="T422" s="12">
        <v>0</v>
      </c>
      <c r="V422" s="12">
        <v>0.21807389076100001</v>
      </c>
      <c r="W422" s="12">
        <v>0.13202670875200001</v>
      </c>
      <c r="X422" s="12">
        <v>0.15033929029000001</v>
      </c>
      <c r="Y422" s="12">
        <v>0.13502713559099999</v>
      </c>
      <c r="Z422" s="12">
        <v>0</v>
      </c>
      <c r="AA422" s="12">
        <v>0.124651821951</v>
      </c>
      <c r="AB422" s="12">
        <v>0.13433585010400001</v>
      </c>
      <c r="AC422" s="12">
        <v>0</v>
      </c>
      <c r="AE422" s="12">
        <v>9.5665495452300006E-2</v>
      </c>
      <c r="AF422" s="12">
        <v>0.121758980374</v>
      </c>
      <c r="AG422" s="12">
        <v>9.6636890506700004E-2</v>
      </c>
      <c r="AH422" s="12">
        <v>0.135998160447</v>
      </c>
      <c r="AI422" s="12">
        <v>0.228648439101</v>
      </c>
      <c r="AJ422" s="12">
        <v>0.143483376095</v>
      </c>
      <c r="AK422" s="12">
        <v>0</v>
      </c>
      <c r="AL422" s="12">
        <v>9.9232566102100003E-2</v>
      </c>
      <c r="AM422" s="12">
        <v>0</v>
      </c>
      <c r="AN422" s="12">
        <v>0.201590425337</v>
      </c>
      <c r="AP422" s="12">
        <v>0.18004124316</v>
      </c>
      <c r="AR422" s="12">
        <v>0.13625406524200001</v>
      </c>
      <c r="AS422" s="12">
        <v>8.6386692242000004E-2</v>
      </c>
      <c r="AT422" s="12">
        <v>0</v>
      </c>
      <c r="AU422" s="12">
        <v>0</v>
      </c>
      <c r="AW422" s="12">
        <v>8.82072165805E-2</v>
      </c>
      <c r="AX422" s="12">
        <v>0.116544381951</v>
      </c>
      <c r="AY422" s="12">
        <v>0.10015047543400001</v>
      </c>
      <c r="AZ422" s="12">
        <v>0.117431607427</v>
      </c>
      <c r="BA422" s="12">
        <v>0.101016036746</v>
      </c>
      <c r="BB422" s="12">
        <v>7.8254587280700005E-2</v>
      </c>
      <c r="BD422" s="12">
        <v>0.11614298512399999</v>
      </c>
      <c r="BE422" s="12">
        <v>0.14298889248400001</v>
      </c>
      <c r="BF422" s="12">
        <v>0</v>
      </c>
      <c r="BH422" s="12">
        <v>7.2230248615800005E-2</v>
      </c>
      <c r="BI422" s="12">
        <v>0.22405965538799999</v>
      </c>
      <c r="BJ422" s="12">
        <v>0.16725510843300001</v>
      </c>
    </row>
    <row r="423" spans="2:62" ht="46" customHeight="1" x14ac:dyDescent="0.35">
      <c r="B423" s="20" t="s">
        <v>158</v>
      </c>
      <c r="C423" s="12">
        <v>6.75241641364E-2</v>
      </c>
      <c r="D423" s="12">
        <v>8.11275164365E-2</v>
      </c>
      <c r="E423" s="12">
        <v>5.4131528313500002E-2</v>
      </c>
      <c r="F423" s="12">
        <v>0</v>
      </c>
      <c r="G423" s="12">
        <v>1</v>
      </c>
      <c r="I423" s="12">
        <v>9.3254769526799994E-2</v>
      </c>
      <c r="J423" s="12">
        <v>0.100682797689</v>
      </c>
      <c r="K423" s="12">
        <v>4.0521801916299997E-2</v>
      </c>
      <c r="L423" s="12">
        <v>7.8346311633199994E-2</v>
      </c>
      <c r="M423" s="12">
        <v>0</v>
      </c>
      <c r="N423" s="12">
        <v>0</v>
      </c>
      <c r="P423" s="12">
        <v>0</v>
      </c>
      <c r="Q423" s="12">
        <v>0.137757856589</v>
      </c>
      <c r="R423" s="12">
        <v>6.1833913919100002E-2</v>
      </c>
      <c r="S423" s="12">
        <v>9.2772308768700004E-2</v>
      </c>
      <c r="T423" s="12">
        <v>0</v>
      </c>
      <c r="V423" s="12">
        <v>0</v>
      </c>
      <c r="W423" s="12">
        <v>4.2058222995599998E-2</v>
      </c>
      <c r="X423" s="12">
        <v>9.6686544880900005E-2</v>
      </c>
      <c r="Y423" s="12">
        <v>6.7720956720699998E-2</v>
      </c>
      <c r="Z423" s="12">
        <v>0.167063827897</v>
      </c>
      <c r="AA423" s="12">
        <v>0</v>
      </c>
      <c r="AB423" s="12">
        <v>0.258504112821</v>
      </c>
      <c r="AC423" s="12">
        <v>0</v>
      </c>
      <c r="AE423" s="12">
        <v>8.9897508247599997E-2</v>
      </c>
      <c r="AF423" s="12">
        <v>0</v>
      </c>
      <c r="AG423" s="12">
        <v>0.15371782542000001</v>
      </c>
      <c r="AH423" s="12">
        <v>6.6655571419600004E-2</v>
      </c>
      <c r="AI423" s="12">
        <v>0.114318348545</v>
      </c>
      <c r="AJ423" s="12">
        <v>0</v>
      </c>
      <c r="AK423" s="12">
        <v>0</v>
      </c>
      <c r="AL423" s="12">
        <v>0.114325594345</v>
      </c>
      <c r="AM423" s="12">
        <v>0.14906326338199999</v>
      </c>
      <c r="AN423" s="12">
        <v>0</v>
      </c>
      <c r="AP423" s="12">
        <v>0</v>
      </c>
      <c r="AR423" s="12">
        <v>6.2879887812400004E-2</v>
      </c>
      <c r="AS423" s="12">
        <v>9.39602304221E-2</v>
      </c>
      <c r="AT423" s="12">
        <v>0</v>
      </c>
      <c r="AU423" s="12">
        <v>0</v>
      </c>
      <c r="AW423" s="12">
        <v>9.5236728737099999E-2</v>
      </c>
      <c r="AX423" s="12">
        <v>7.4952052873399996E-2</v>
      </c>
      <c r="AY423" s="12">
        <v>7.7535963327499999E-2</v>
      </c>
      <c r="AZ423" s="12">
        <v>6.5017564229600006E-2</v>
      </c>
      <c r="BA423" s="12">
        <v>5.4534519198600001E-2</v>
      </c>
      <c r="BB423" s="12">
        <v>8.4367015739900006E-2</v>
      </c>
      <c r="BD423" s="12">
        <v>0.12357157403000001</v>
      </c>
      <c r="BE423" s="12">
        <v>0</v>
      </c>
      <c r="BF423" s="12">
        <v>0</v>
      </c>
      <c r="BH423" s="12">
        <v>5.5257312171000002E-2</v>
      </c>
      <c r="BI423" s="12">
        <v>9.6742036609099996E-2</v>
      </c>
      <c r="BJ423" s="12">
        <v>6.4561760924100001E-2</v>
      </c>
    </row>
    <row r="424" spans="2:62" ht="32" customHeight="1" x14ac:dyDescent="0.35">
      <c r="B424" s="20" t="s">
        <v>42</v>
      </c>
      <c r="C424" s="12">
        <v>5.3053391154900001E-2</v>
      </c>
      <c r="D424" s="12">
        <v>2.7818307826200001E-2</v>
      </c>
      <c r="E424" s="12">
        <v>3.6642175396899998E-2</v>
      </c>
      <c r="F424" s="12">
        <v>0.243736008049</v>
      </c>
      <c r="G424" s="12">
        <v>0</v>
      </c>
      <c r="I424" s="12">
        <v>0.14895143443100001</v>
      </c>
      <c r="J424" s="12">
        <v>6.8824481014599995E-2</v>
      </c>
      <c r="K424" s="12">
        <v>0</v>
      </c>
      <c r="L424" s="12">
        <v>0</v>
      </c>
      <c r="M424" s="12">
        <v>0</v>
      </c>
      <c r="N424" s="12">
        <v>0</v>
      </c>
      <c r="P424" s="12">
        <v>0.135204308026</v>
      </c>
      <c r="Q424" s="12">
        <v>4.9128193665599999E-2</v>
      </c>
      <c r="R424" s="12">
        <v>0</v>
      </c>
      <c r="S424" s="12">
        <v>3.2150369870099997E-2</v>
      </c>
      <c r="T424" s="12">
        <v>0</v>
      </c>
      <c r="V424" s="12">
        <v>0.14270190416699999</v>
      </c>
      <c r="W424" s="12">
        <v>5.1961059757000001E-2</v>
      </c>
      <c r="X424" s="12">
        <v>0</v>
      </c>
      <c r="Y424" s="12">
        <v>0</v>
      </c>
      <c r="Z424" s="12">
        <v>9.6438943334800006E-2</v>
      </c>
      <c r="AA424" s="12">
        <v>0</v>
      </c>
      <c r="AB424" s="12">
        <v>0</v>
      </c>
      <c r="AC424" s="12">
        <v>9.4325722627499997E-2</v>
      </c>
      <c r="AE424" s="12">
        <v>9.9521959704900007E-2</v>
      </c>
      <c r="AF424" s="12">
        <v>0</v>
      </c>
      <c r="AG424" s="12">
        <v>0</v>
      </c>
      <c r="AH424" s="12">
        <v>0.198267864042</v>
      </c>
      <c r="AI424" s="12">
        <v>0</v>
      </c>
      <c r="AJ424" s="12">
        <v>0</v>
      </c>
      <c r="AK424" s="12">
        <v>0.122250213028</v>
      </c>
      <c r="AL424" s="12">
        <v>0</v>
      </c>
      <c r="AM424" s="12">
        <v>0</v>
      </c>
      <c r="AN424" s="12">
        <v>0</v>
      </c>
      <c r="AP424" s="12">
        <v>0.25416217380299999</v>
      </c>
      <c r="AR424" s="12">
        <v>5.5198448873200003E-2</v>
      </c>
      <c r="AS424" s="12">
        <v>4.9016047110699998E-2</v>
      </c>
      <c r="AT424" s="12">
        <v>0</v>
      </c>
      <c r="AU424" s="12">
        <v>0</v>
      </c>
      <c r="AW424" s="12">
        <v>4.4759841532499997E-2</v>
      </c>
      <c r="AX424" s="12">
        <v>2.93645648659E-2</v>
      </c>
      <c r="AY424" s="12">
        <v>1.99384860969E-2</v>
      </c>
      <c r="AZ424" s="12">
        <v>6.6671397622500003E-2</v>
      </c>
      <c r="BA424" s="12">
        <v>6.7453234007100002E-2</v>
      </c>
      <c r="BB424" s="12">
        <v>2.8687974175500001E-2</v>
      </c>
      <c r="BD424" s="12">
        <v>8.0485772060199995E-2</v>
      </c>
      <c r="BE424" s="12">
        <v>2.1246720291700001E-2</v>
      </c>
      <c r="BF424" s="12">
        <v>0</v>
      </c>
      <c r="BH424" s="12">
        <v>4.8753102977000001E-2</v>
      </c>
      <c r="BI424" s="12">
        <v>8.6808568147600004E-2</v>
      </c>
      <c r="BJ424" s="12">
        <v>0</v>
      </c>
    </row>
    <row r="426" spans="2:62" x14ac:dyDescent="0.35">
      <c r="B426" s="25" t="s">
        <v>165</v>
      </c>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row>
    <row r="427" spans="2:62" x14ac:dyDescent="0.35">
      <c r="B427" s="17" t="s">
        <v>15</v>
      </c>
    </row>
    <row r="428" spans="2:62" x14ac:dyDescent="0.35">
      <c r="B428" s="18" t="s">
        <v>74</v>
      </c>
      <c r="C428" s="15">
        <v>500</v>
      </c>
      <c r="D428" s="15">
        <v>252</v>
      </c>
      <c r="E428" s="15">
        <v>220</v>
      </c>
      <c r="F428" s="15">
        <v>24</v>
      </c>
      <c r="G428" s="15">
        <v>4</v>
      </c>
      <c r="I428" s="15">
        <v>66</v>
      </c>
      <c r="J428" s="15">
        <v>69</v>
      </c>
      <c r="K428" s="15">
        <v>149</v>
      </c>
      <c r="L428" s="15">
        <v>116</v>
      </c>
      <c r="M428" s="15">
        <v>89</v>
      </c>
      <c r="N428" s="15">
        <v>11</v>
      </c>
      <c r="P428" s="15">
        <v>98</v>
      </c>
      <c r="Q428" s="15">
        <v>133</v>
      </c>
      <c r="R428" s="15">
        <v>134</v>
      </c>
      <c r="S428" s="15">
        <v>133</v>
      </c>
      <c r="T428" s="15">
        <v>2</v>
      </c>
      <c r="V428" s="15">
        <v>58</v>
      </c>
      <c r="W428" s="15">
        <v>97</v>
      </c>
      <c r="X428" s="15">
        <v>104</v>
      </c>
      <c r="Y428" s="15">
        <v>62</v>
      </c>
      <c r="Z428" s="15">
        <v>65</v>
      </c>
      <c r="AA428" s="15">
        <v>40</v>
      </c>
      <c r="AB428" s="15">
        <v>49</v>
      </c>
      <c r="AC428" s="15">
        <v>25</v>
      </c>
      <c r="AE428" s="15">
        <v>40</v>
      </c>
      <c r="AF428" s="15">
        <v>69</v>
      </c>
      <c r="AG428" s="15">
        <v>35</v>
      </c>
      <c r="AH428" s="15">
        <v>44</v>
      </c>
      <c r="AI428" s="15">
        <v>65</v>
      </c>
      <c r="AJ428" s="15">
        <v>40</v>
      </c>
      <c r="AK428" s="15">
        <v>44</v>
      </c>
      <c r="AL428" s="15">
        <v>56</v>
      </c>
      <c r="AM428" s="15">
        <v>44</v>
      </c>
      <c r="AN428" s="15">
        <v>30</v>
      </c>
      <c r="AO428" s="15">
        <v>10</v>
      </c>
      <c r="AP428" s="15">
        <v>23</v>
      </c>
      <c r="AR428" s="15">
        <v>392</v>
      </c>
      <c r="AS428" s="15">
        <v>88</v>
      </c>
      <c r="AT428" s="15">
        <v>18</v>
      </c>
      <c r="AU428" s="15">
        <v>2</v>
      </c>
      <c r="AW428" s="15">
        <v>406</v>
      </c>
      <c r="AX428" s="15">
        <v>389</v>
      </c>
      <c r="AY428" s="15">
        <v>348</v>
      </c>
      <c r="AZ428" s="15">
        <v>411</v>
      </c>
      <c r="BA428" s="15">
        <v>401</v>
      </c>
      <c r="BB428" s="15">
        <v>385</v>
      </c>
      <c r="BD428" s="15">
        <v>328</v>
      </c>
      <c r="BE428" s="15">
        <v>153</v>
      </c>
      <c r="BF428" s="15">
        <v>19</v>
      </c>
      <c r="BH428" s="15">
        <v>341</v>
      </c>
      <c r="BI428" s="15">
        <v>117</v>
      </c>
      <c r="BJ428" s="15">
        <v>42</v>
      </c>
    </row>
    <row r="429" spans="2:62" x14ac:dyDescent="0.35">
      <c r="B429" s="19" t="s">
        <v>75</v>
      </c>
      <c r="C429" s="10">
        <v>500</v>
      </c>
      <c r="D429" s="10">
        <v>248</v>
      </c>
      <c r="E429" s="10">
        <v>221</v>
      </c>
      <c r="F429" s="10">
        <v>27</v>
      </c>
      <c r="G429" s="10">
        <v>4</v>
      </c>
      <c r="I429" s="10">
        <v>68</v>
      </c>
      <c r="J429" s="10">
        <v>68</v>
      </c>
      <c r="K429" s="10">
        <v>145</v>
      </c>
      <c r="L429" s="10">
        <v>115</v>
      </c>
      <c r="M429" s="10">
        <v>92</v>
      </c>
      <c r="N429" s="10">
        <v>11</v>
      </c>
      <c r="P429" s="10">
        <v>125</v>
      </c>
      <c r="Q429" s="10">
        <v>125</v>
      </c>
      <c r="R429" s="10">
        <v>125</v>
      </c>
      <c r="S429" s="10">
        <v>125</v>
      </c>
      <c r="T429" s="10">
        <v>2</v>
      </c>
      <c r="V429" s="10">
        <v>68</v>
      </c>
      <c r="W429" s="10">
        <v>105</v>
      </c>
      <c r="X429" s="10">
        <v>101</v>
      </c>
      <c r="Y429" s="10">
        <v>59</v>
      </c>
      <c r="Z429" s="10">
        <v>60</v>
      </c>
      <c r="AA429" s="10">
        <v>37</v>
      </c>
      <c r="AB429" s="10">
        <v>44</v>
      </c>
      <c r="AC429" s="10">
        <v>26</v>
      </c>
      <c r="AE429" s="10">
        <v>38</v>
      </c>
      <c r="AF429" s="10">
        <v>67</v>
      </c>
      <c r="AG429" s="10">
        <v>34</v>
      </c>
      <c r="AH429" s="10">
        <v>42</v>
      </c>
      <c r="AI429" s="10">
        <v>63</v>
      </c>
      <c r="AJ429" s="10">
        <v>38</v>
      </c>
      <c r="AK429" s="10">
        <v>42</v>
      </c>
      <c r="AL429" s="10">
        <v>55</v>
      </c>
      <c r="AM429" s="10">
        <v>42</v>
      </c>
      <c r="AN429" s="10">
        <v>42</v>
      </c>
      <c r="AO429" s="10">
        <v>17</v>
      </c>
      <c r="AP429" s="10">
        <v>21</v>
      </c>
      <c r="AR429" s="10">
        <v>395</v>
      </c>
      <c r="AS429" s="10">
        <v>84</v>
      </c>
      <c r="AT429" s="10">
        <v>19</v>
      </c>
      <c r="AU429" s="10">
        <v>2</v>
      </c>
      <c r="AW429" s="10">
        <v>404</v>
      </c>
      <c r="AX429" s="10">
        <v>385</v>
      </c>
      <c r="AY429" s="10">
        <v>346</v>
      </c>
      <c r="AZ429" s="10">
        <v>412</v>
      </c>
      <c r="BA429" s="10">
        <v>399</v>
      </c>
      <c r="BB429" s="10">
        <v>382</v>
      </c>
      <c r="BD429" s="10">
        <v>321</v>
      </c>
      <c r="BE429" s="10">
        <v>160</v>
      </c>
      <c r="BF429" s="10">
        <v>19</v>
      </c>
      <c r="BH429" s="10">
        <v>339</v>
      </c>
      <c r="BI429" s="10">
        <v>119</v>
      </c>
      <c r="BJ429" s="10">
        <v>42</v>
      </c>
    </row>
    <row r="430" spans="2:62" ht="32" customHeight="1" x14ac:dyDescent="0.35">
      <c r="B430" s="20" t="s">
        <v>166</v>
      </c>
      <c r="C430" s="12">
        <v>0.20776599587799999</v>
      </c>
      <c r="D430" s="12">
        <v>0.169081509766</v>
      </c>
      <c r="E430" s="12">
        <v>0.258795111849</v>
      </c>
      <c r="F430" s="12">
        <v>8.00864900475E-2</v>
      </c>
      <c r="G430" s="12">
        <v>0.59829807242400002</v>
      </c>
      <c r="I430" s="12">
        <v>0.164735005223</v>
      </c>
      <c r="J430" s="12">
        <v>0.206825770178</v>
      </c>
      <c r="K430" s="12">
        <v>0.17333389790500001</v>
      </c>
      <c r="L430" s="12">
        <v>0.25418854982400002</v>
      </c>
      <c r="M430" s="12">
        <v>0.25268668023399998</v>
      </c>
      <c r="N430" s="12">
        <v>7.7311149192600001E-2</v>
      </c>
      <c r="P430" s="12">
        <v>0.16845343530599999</v>
      </c>
      <c r="Q430" s="12">
        <v>0.199201145449</v>
      </c>
      <c r="R430" s="12">
        <v>0.21176323124400001</v>
      </c>
      <c r="S430" s="12">
        <v>0.25496243224300003</v>
      </c>
      <c r="T430" s="12">
        <v>0</v>
      </c>
      <c r="V430" s="12">
        <v>0.159106731768</v>
      </c>
      <c r="W430" s="12">
        <v>0.13180608140399999</v>
      </c>
      <c r="X430" s="12">
        <v>0.2448880457</v>
      </c>
      <c r="Y430" s="12">
        <v>0.18410285736400001</v>
      </c>
      <c r="Z430" s="12">
        <v>0.240063056803</v>
      </c>
      <c r="AA430" s="12">
        <v>0.443352998582</v>
      </c>
      <c r="AB430" s="12">
        <v>0.186486227265</v>
      </c>
      <c r="AC430" s="12">
        <v>0.17575834961</v>
      </c>
      <c r="AE430" s="12">
        <v>0.12505040849900001</v>
      </c>
      <c r="AF430" s="12">
        <v>0.275626843723</v>
      </c>
      <c r="AG430" s="12">
        <v>0.31423171854600002</v>
      </c>
      <c r="AH430" s="12">
        <v>0.103765308867</v>
      </c>
      <c r="AI430" s="12">
        <v>0.146984506312</v>
      </c>
      <c r="AJ430" s="12">
        <v>0.27066727264599999</v>
      </c>
      <c r="AK430" s="12">
        <v>0.22346481292500001</v>
      </c>
      <c r="AL430" s="12">
        <v>0.11619532653</v>
      </c>
      <c r="AM430" s="12">
        <v>0.23264064239500001</v>
      </c>
      <c r="AN430" s="12">
        <v>0.28156101694199998</v>
      </c>
      <c r="AO430" s="12">
        <v>9.4084771320799995E-2</v>
      </c>
      <c r="AP430" s="12">
        <v>0.34656947769099999</v>
      </c>
      <c r="AR430" s="12">
        <v>0.19980390466199999</v>
      </c>
      <c r="AS430" s="12">
        <v>0.22617034785199999</v>
      </c>
      <c r="AT430" s="12">
        <v>0.31051273144800001</v>
      </c>
      <c r="AU430" s="12">
        <v>0</v>
      </c>
      <c r="AW430" s="12">
        <v>0.236541229578</v>
      </c>
      <c r="AX430" s="12">
        <v>0.234853670106</v>
      </c>
      <c r="AY430" s="12">
        <v>0.23916129938200001</v>
      </c>
      <c r="AZ430" s="12">
        <v>0.210015412033</v>
      </c>
      <c r="BA430" s="12">
        <v>0.22677722964800001</v>
      </c>
      <c r="BB430" s="12">
        <v>0.21096059859999999</v>
      </c>
      <c r="BD430" s="12">
        <v>0.25991830498500001</v>
      </c>
      <c r="BE430" s="12">
        <v>9.9753735450300002E-2</v>
      </c>
      <c r="BF430" s="12">
        <v>0.233912998091</v>
      </c>
      <c r="BH430" s="12">
        <v>0.270369379159</v>
      </c>
      <c r="BI430" s="12">
        <v>8.6114007683499999E-2</v>
      </c>
      <c r="BJ430" s="12">
        <v>4.6299591661900001E-2</v>
      </c>
    </row>
    <row r="431" spans="2:62" ht="32" customHeight="1" x14ac:dyDescent="0.35">
      <c r="B431" s="20" t="s">
        <v>167</v>
      </c>
      <c r="C431" s="12">
        <v>0.364032166687</v>
      </c>
      <c r="D431" s="12">
        <v>0.401367015908</v>
      </c>
      <c r="E431" s="12">
        <v>0.34632655108900001</v>
      </c>
      <c r="F431" s="12">
        <v>0.22497548993700001</v>
      </c>
      <c r="G431" s="12">
        <v>0</v>
      </c>
      <c r="I431" s="12">
        <v>0.342209615006</v>
      </c>
      <c r="J431" s="12">
        <v>0.34800028459999999</v>
      </c>
      <c r="K431" s="12">
        <v>0.40503379678200002</v>
      </c>
      <c r="L431" s="12">
        <v>0.37004025529500001</v>
      </c>
      <c r="M431" s="12">
        <v>0.28887664427800003</v>
      </c>
      <c r="N431" s="12">
        <v>0.61109337519399998</v>
      </c>
      <c r="P431" s="12">
        <v>0.32124593841900001</v>
      </c>
      <c r="Q431" s="12">
        <v>0.40989788042500003</v>
      </c>
      <c r="R431" s="12">
        <v>0.39131673958500002</v>
      </c>
      <c r="S431" s="12">
        <v>0.33176491037900002</v>
      </c>
      <c r="T431" s="12">
        <v>0.48326881861999998</v>
      </c>
      <c r="V431" s="12">
        <v>0.35149072986300001</v>
      </c>
      <c r="W431" s="12">
        <v>0.392051734825</v>
      </c>
      <c r="X431" s="12">
        <v>0.338790791787</v>
      </c>
      <c r="Y431" s="12">
        <v>0.43569272336199999</v>
      </c>
      <c r="Z431" s="12">
        <v>0.361503339491</v>
      </c>
      <c r="AA431" s="12">
        <v>0.37399162193000002</v>
      </c>
      <c r="AB431" s="12">
        <v>0.34126182607400002</v>
      </c>
      <c r="AC431" s="12">
        <v>0.24912092011299999</v>
      </c>
      <c r="AE431" s="12">
        <v>0.43799181743100002</v>
      </c>
      <c r="AF431" s="12">
        <v>0.27802985266800001</v>
      </c>
      <c r="AG431" s="12">
        <v>0.222257061422</v>
      </c>
      <c r="AH431" s="12">
        <v>0.27570537996700001</v>
      </c>
      <c r="AI431" s="12">
        <v>0.36384492241600003</v>
      </c>
      <c r="AJ431" s="12">
        <v>0.40144839221099998</v>
      </c>
      <c r="AK431" s="12">
        <v>0.40185392161400002</v>
      </c>
      <c r="AL431" s="12">
        <v>0.442647215313</v>
      </c>
      <c r="AM431" s="12">
        <v>0.464383953392</v>
      </c>
      <c r="AN431" s="12">
        <v>0.32812611388500001</v>
      </c>
      <c r="AO431" s="12">
        <v>0.59620977990699997</v>
      </c>
      <c r="AP431" s="12">
        <v>0.248142275414</v>
      </c>
      <c r="AR431" s="12">
        <v>0.36117629786299998</v>
      </c>
      <c r="AS431" s="12">
        <v>0.35685740320600001</v>
      </c>
      <c r="AT431" s="12">
        <v>0.43952162626300001</v>
      </c>
      <c r="AU431" s="12">
        <v>0.50032009876399997</v>
      </c>
      <c r="AW431" s="12">
        <v>0.36492802606000002</v>
      </c>
      <c r="AX431" s="12">
        <v>0.36908981312900002</v>
      </c>
      <c r="AY431" s="12">
        <v>0.38410265219900003</v>
      </c>
      <c r="AZ431" s="12">
        <v>0.35449390524500002</v>
      </c>
      <c r="BA431" s="12">
        <v>0.34981323399600001</v>
      </c>
      <c r="BB431" s="12">
        <v>0.39104736095600001</v>
      </c>
      <c r="BD431" s="12">
        <v>0.36567110274800002</v>
      </c>
      <c r="BE431" s="12">
        <v>0.36463948008000002</v>
      </c>
      <c r="BF431" s="12">
        <v>0.33139837805099998</v>
      </c>
      <c r="BH431" s="12">
        <v>0.38095036179000002</v>
      </c>
      <c r="BI431" s="12">
        <v>0.32991024668899999</v>
      </c>
      <c r="BJ431" s="12">
        <v>0.32397528271499998</v>
      </c>
    </row>
    <row r="432" spans="2:62" ht="32" customHeight="1" x14ac:dyDescent="0.35">
      <c r="B432" s="20" t="s">
        <v>168</v>
      </c>
      <c r="C432" s="12">
        <v>0.23439460597299999</v>
      </c>
      <c r="D432" s="12">
        <v>0.25054008108699999</v>
      </c>
      <c r="E432" s="12">
        <v>0.206156070523</v>
      </c>
      <c r="F432" s="12">
        <v>0.35673027254400003</v>
      </c>
      <c r="G432" s="12">
        <v>0</v>
      </c>
      <c r="I432" s="12">
        <v>0.30197495949100001</v>
      </c>
      <c r="J432" s="12">
        <v>0.14548248263499999</v>
      </c>
      <c r="K432" s="12">
        <v>0.234080414938</v>
      </c>
      <c r="L432" s="12">
        <v>0.19256636368999999</v>
      </c>
      <c r="M432" s="12">
        <v>0.29358377457200002</v>
      </c>
      <c r="N432" s="12">
        <v>0.31159547561399997</v>
      </c>
      <c r="P432" s="12">
        <v>0.31427476126199999</v>
      </c>
      <c r="Q432" s="12">
        <v>0.19512074702500001</v>
      </c>
      <c r="R432" s="12">
        <v>0.19212823733100001</v>
      </c>
      <c r="S432" s="12">
        <v>0.231548157836</v>
      </c>
      <c r="T432" s="12">
        <v>0.51673118137999996</v>
      </c>
      <c r="V432" s="12">
        <v>0.34872843624799998</v>
      </c>
      <c r="W432" s="12">
        <v>0.29028529232299999</v>
      </c>
      <c r="X432" s="12">
        <v>0.162107216602</v>
      </c>
      <c r="Y432" s="12">
        <v>0.20636216935099999</v>
      </c>
      <c r="Z432" s="12">
        <v>0.188648758749</v>
      </c>
      <c r="AA432" s="12">
        <v>6.3749549716699994E-2</v>
      </c>
      <c r="AB432" s="12">
        <v>0.28017326637099998</v>
      </c>
      <c r="AC432" s="12">
        <v>0.32772914104799999</v>
      </c>
      <c r="AE432" s="12">
        <v>0.25600916780400002</v>
      </c>
      <c r="AF432" s="12">
        <v>0.19440630230799999</v>
      </c>
      <c r="AG432" s="12">
        <v>0.33226999495199999</v>
      </c>
      <c r="AH432" s="12">
        <v>0.24651523119400001</v>
      </c>
      <c r="AI432" s="12">
        <v>0.27694753804799999</v>
      </c>
      <c r="AJ432" s="12">
        <v>0.22208368633</v>
      </c>
      <c r="AK432" s="12">
        <v>0.19833682310600001</v>
      </c>
      <c r="AL432" s="12">
        <v>0.20545154070900001</v>
      </c>
      <c r="AM432" s="12">
        <v>0.144483208493</v>
      </c>
      <c r="AN432" s="12">
        <v>0.23464601049600001</v>
      </c>
      <c r="AO432" s="12">
        <v>0.30970544877200001</v>
      </c>
      <c r="AP432" s="12">
        <v>0.30354880005000001</v>
      </c>
      <c r="AR432" s="12">
        <v>0.25438138730400001</v>
      </c>
      <c r="AS432" s="12">
        <v>0.189036395913</v>
      </c>
      <c r="AT432" s="12">
        <v>4.7479450148500003E-2</v>
      </c>
      <c r="AU432" s="12">
        <v>0</v>
      </c>
      <c r="AW432" s="12">
        <v>0.21222734681899999</v>
      </c>
      <c r="AX432" s="12">
        <v>0.21029337246300001</v>
      </c>
      <c r="AY432" s="12">
        <v>0.20415185971200001</v>
      </c>
      <c r="AZ432" s="12">
        <v>0.23728174917700001</v>
      </c>
      <c r="BA432" s="12">
        <v>0.232711748173</v>
      </c>
      <c r="BB432" s="12">
        <v>0.219697662544</v>
      </c>
      <c r="BD432" s="12">
        <v>0.196121391433</v>
      </c>
      <c r="BE432" s="12">
        <v>0.30431222615600001</v>
      </c>
      <c r="BF432" s="12">
        <v>0.29337285595500001</v>
      </c>
      <c r="BH432" s="12">
        <v>0.202105707685</v>
      </c>
      <c r="BI432" s="12">
        <v>0.28173938229099998</v>
      </c>
      <c r="BJ432" s="12">
        <v>0.36189427681399999</v>
      </c>
    </row>
    <row r="433" spans="2:62" ht="32" customHeight="1" x14ac:dyDescent="0.35">
      <c r="B433" s="20" t="s">
        <v>169</v>
      </c>
      <c r="C433" s="12">
        <v>0.133040417593</v>
      </c>
      <c r="D433" s="12">
        <v>0.13113971837999999</v>
      </c>
      <c r="E433" s="12">
        <v>0.12654112154300001</v>
      </c>
      <c r="F433" s="12">
        <v>0.19317793609200001</v>
      </c>
      <c r="G433" s="12">
        <v>0.199846829783</v>
      </c>
      <c r="I433" s="12">
        <v>0.100721440441</v>
      </c>
      <c r="J433" s="12">
        <v>0.17579557134900001</v>
      </c>
      <c r="K433" s="12">
        <v>0.152424589538</v>
      </c>
      <c r="L433" s="12">
        <v>0.120535727647</v>
      </c>
      <c r="M433" s="12">
        <v>0.126974163015</v>
      </c>
      <c r="N433" s="12">
        <v>0</v>
      </c>
      <c r="P433" s="12">
        <v>0.106338746975</v>
      </c>
      <c r="Q433" s="12">
        <v>0.15297287081800001</v>
      </c>
      <c r="R433" s="12">
        <v>0.152269423766</v>
      </c>
      <c r="S433" s="12">
        <v>0.122704155883</v>
      </c>
      <c r="T433" s="12">
        <v>0</v>
      </c>
      <c r="V433" s="12">
        <v>6.3931884906400005E-2</v>
      </c>
      <c r="W433" s="12">
        <v>0.12116311628</v>
      </c>
      <c r="X433" s="12">
        <v>0.19233556551</v>
      </c>
      <c r="Y433" s="12">
        <v>0.12739082274499999</v>
      </c>
      <c r="Z433" s="12">
        <v>0.16681280915499999</v>
      </c>
      <c r="AA433" s="12">
        <v>9.5499999458299997E-2</v>
      </c>
      <c r="AB433" s="12">
        <v>0.120664600453</v>
      </c>
      <c r="AC433" s="12">
        <v>0.13948110278799999</v>
      </c>
      <c r="AE433" s="12">
        <v>0.120757730481</v>
      </c>
      <c r="AF433" s="12">
        <v>0.129620405223</v>
      </c>
      <c r="AG433" s="12">
        <v>0.10464474774599999</v>
      </c>
      <c r="AH433" s="12">
        <v>0.26068312723499998</v>
      </c>
      <c r="AI433" s="12">
        <v>0.17840495821300001</v>
      </c>
      <c r="AJ433" s="12">
        <v>5.95506014609E-2</v>
      </c>
      <c r="AK433" s="12">
        <v>0.15550233988199999</v>
      </c>
      <c r="AL433" s="12">
        <v>0.19407064983200001</v>
      </c>
      <c r="AM433" s="12">
        <v>0.108917171398</v>
      </c>
      <c r="AN433" s="12">
        <v>6.3206154031899997E-2</v>
      </c>
      <c r="AO433" s="12">
        <v>0</v>
      </c>
      <c r="AP433" s="12">
        <v>4.31738991851E-2</v>
      </c>
      <c r="AR433" s="12">
        <v>0.122420068908</v>
      </c>
      <c r="AS433" s="12">
        <v>0.195455033803</v>
      </c>
      <c r="AT433" s="12">
        <v>9.2458871204399995E-2</v>
      </c>
      <c r="AU433" s="12">
        <v>0</v>
      </c>
      <c r="AW433" s="12">
        <v>0.12228987298500001</v>
      </c>
      <c r="AX433" s="12">
        <v>0.13686795200099999</v>
      </c>
      <c r="AY433" s="12">
        <v>0.12939116879900001</v>
      </c>
      <c r="AZ433" s="12">
        <v>0.141237879846</v>
      </c>
      <c r="BA433" s="12">
        <v>0.129819360992</v>
      </c>
      <c r="BB433" s="12">
        <v>0.121016285726</v>
      </c>
      <c r="BD433" s="12">
        <v>0.109461599548</v>
      </c>
      <c r="BE433" s="12">
        <v>0.18547620394700001</v>
      </c>
      <c r="BF433" s="12">
        <v>9.11062023783E-2</v>
      </c>
      <c r="BH433" s="12">
        <v>0.109566973474</v>
      </c>
      <c r="BI433" s="12">
        <v>0.19349141273600001</v>
      </c>
      <c r="BJ433" s="12">
        <v>0.150978246393</v>
      </c>
    </row>
    <row r="434" spans="2:62" ht="32" customHeight="1" x14ac:dyDescent="0.35">
      <c r="B434" s="20" t="s">
        <v>170</v>
      </c>
      <c r="C434" s="12">
        <v>3.9921914672E-2</v>
      </c>
      <c r="D434" s="12">
        <v>3.6244562781899997E-2</v>
      </c>
      <c r="E434" s="12">
        <v>4.3556121331099998E-2</v>
      </c>
      <c r="F434" s="12">
        <v>5.0553816787899997E-2</v>
      </c>
      <c r="G434" s="12">
        <v>0</v>
      </c>
      <c r="I434" s="12">
        <v>4.5051543256999997E-2</v>
      </c>
      <c r="J434" s="12">
        <v>9.1206117807500001E-2</v>
      </c>
      <c r="K434" s="12">
        <v>2.05920906759E-2</v>
      </c>
      <c r="L434" s="12">
        <v>4.7900424695500002E-2</v>
      </c>
      <c r="M434" s="12">
        <v>2.3706210723099998E-2</v>
      </c>
      <c r="N434" s="12">
        <v>0</v>
      </c>
      <c r="P434" s="12">
        <v>4.9464671237599997E-2</v>
      </c>
      <c r="Q434" s="12">
        <v>2.8593118875999999E-2</v>
      </c>
      <c r="R434" s="12">
        <v>4.4998015826700002E-2</v>
      </c>
      <c r="S434" s="12">
        <v>3.72690671088E-2</v>
      </c>
      <c r="T434" s="12">
        <v>0</v>
      </c>
      <c r="V434" s="12">
        <v>5.8599307316099997E-2</v>
      </c>
      <c r="W434" s="12">
        <v>1.12532508969E-2</v>
      </c>
      <c r="X434" s="12">
        <v>5.30467574069E-2</v>
      </c>
      <c r="Y434" s="12">
        <v>4.6451427177699997E-2</v>
      </c>
      <c r="Z434" s="12">
        <v>4.2972035801900003E-2</v>
      </c>
      <c r="AA434" s="12">
        <v>2.3405830313E-2</v>
      </c>
      <c r="AB434" s="12">
        <v>5.2594217026700002E-2</v>
      </c>
      <c r="AC434" s="12">
        <v>3.5523758145700003E-2</v>
      </c>
      <c r="AE434" s="12">
        <v>6.0190875783600002E-2</v>
      </c>
      <c r="AF434" s="12">
        <v>5.1859582935899998E-2</v>
      </c>
      <c r="AG434" s="12">
        <v>0</v>
      </c>
      <c r="AH434" s="12">
        <v>0.11333095273799999</v>
      </c>
      <c r="AI434" s="12">
        <v>1.8954089317899998E-2</v>
      </c>
      <c r="AJ434" s="12">
        <v>0</v>
      </c>
      <c r="AK434" s="12">
        <v>0</v>
      </c>
      <c r="AL434" s="12">
        <v>4.16352676165E-2</v>
      </c>
      <c r="AM434" s="12">
        <v>4.9575024321199999E-2</v>
      </c>
      <c r="AN434" s="12">
        <v>9.2460704645900005E-2</v>
      </c>
      <c r="AO434" s="12">
        <v>0</v>
      </c>
      <c r="AP434" s="12">
        <v>0</v>
      </c>
      <c r="AR434" s="12">
        <v>4.2612274689200001E-2</v>
      </c>
      <c r="AS434" s="12">
        <v>2.1825355441400001E-2</v>
      </c>
      <c r="AT434" s="12">
        <v>6.7334321333199998E-2</v>
      </c>
      <c r="AU434" s="12">
        <v>0</v>
      </c>
      <c r="AW434" s="12">
        <v>4.6495863220099999E-2</v>
      </c>
      <c r="AX434" s="12">
        <v>3.3737343248199998E-2</v>
      </c>
      <c r="AY434" s="12">
        <v>3.1619976926599999E-2</v>
      </c>
      <c r="AZ434" s="12">
        <v>3.6654473216400002E-2</v>
      </c>
      <c r="BA434" s="12">
        <v>3.6931542995800003E-2</v>
      </c>
      <c r="BB434" s="12">
        <v>3.9710923517299997E-2</v>
      </c>
      <c r="BD434" s="12">
        <v>4.9800812808500003E-2</v>
      </c>
      <c r="BE434" s="12">
        <v>2.48293975126E-2</v>
      </c>
      <c r="BF434" s="12">
        <v>0</v>
      </c>
      <c r="BH434" s="12">
        <v>2.0359128563700001E-2</v>
      </c>
      <c r="BI434" s="12">
        <v>8.66020207352E-2</v>
      </c>
      <c r="BJ434" s="12">
        <v>6.5495381427499999E-2</v>
      </c>
    </row>
    <row r="435" spans="2:62" ht="32" customHeight="1" x14ac:dyDescent="0.35">
      <c r="B435" s="20" t="s">
        <v>42</v>
      </c>
      <c r="C435" s="12">
        <v>2.0844899195800001E-2</v>
      </c>
      <c r="D435" s="12">
        <v>1.16271120771E-2</v>
      </c>
      <c r="E435" s="12">
        <v>1.86250236652E-2</v>
      </c>
      <c r="F435" s="12">
        <v>9.4475994592100002E-2</v>
      </c>
      <c r="G435" s="12">
        <v>0.20185509779300001</v>
      </c>
      <c r="I435" s="12">
        <v>4.53074365815E-2</v>
      </c>
      <c r="J435" s="12">
        <v>3.2689773431100001E-2</v>
      </c>
      <c r="K435" s="12">
        <v>1.45352101619E-2</v>
      </c>
      <c r="L435" s="12">
        <v>1.47686788487E-2</v>
      </c>
      <c r="M435" s="12">
        <v>1.41725271776E-2</v>
      </c>
      <c r="N435" s="12">
        <v>0</v>
      </c>
      <c r="P435" s="12">
        <v>4.0222446800599998E-2</v>
      </c>
      <c r="Q435" s="12">
        <v>1.42142374074E-2</v>
      </c>
      <c r="R435" s="12">
        <v>7.5243522472899999E-3</v>
      </c>
      <c r="S435" s="12">
        <v>2.1751276549800001E-2</v>
      </c>
      <c r="T435" s="12">
        <v>0</v>
      </c>
      <c r="V435" s="12">
        <v>1.8142909898199999E-2</v>
      </c>
      <c r="W435" s="12">
        <v>5.3440524271200003E-2</v>
      </c>
      <c r="X435" s="12">
        <v>8.8316229950300001E-3</v>
      </c>
      <c r="Y435" s="12">
        <v>0</v>
      </c>
      <c r="Z435" s="12">
        <v>0</v>
      </c>
      <c r="AA435" s="12">
        <v>0</v>
      </c>
      <c r="AB435" s="12">
        <v>1.8819862811599999E-2</v>
      </c>
      <c r="AC435" s="12">
        <v>7.2386728294299998E-2</v>
      </c>
      <c r="AE435" s="12">
        <v>0</v>
      </c>
      <c r="AF435" s="12">
        <v>7.0457013141999994E-2</v>
      </c>
      <c r="AG435" s="12">
        <v>2.6596477333199999E-2</v>
      </c>
      <c r="AH435" s="12">
        <v>0</v>
      </c>
      <c r="AI435" s="12">
        <v>1.48639856924E-2</v>
      </c>
      <c r="AJ435" s="12">
        <v>4.6250047352699997E-2</v>
      </c>
      <c r="AK435" s="12">
        <v>2.0842102473100001E-2</v>
      </c>
      <c r="AL435" s="12">
        <v>0</v>
      </c>
      <c r="AM435" s="12">
        <v>0</v>
      </c>
      <c r="AN435" s="12">
        <v>0</v>
      </c>
      <c r="AO435" s="12">
        <v>0</v>
      </c>
      <c r="AP435" s="12">
        <v>5.8565547660099998E-2</v>
      </c>
      <c r="AR435" s="12">
        <v>1.9606066573399999E-2</v>
      </c>
      <c r="AS435" s="12">
        <v>1.0655463783799999E-2</v>
      </c>
      <c r="AT435" s="12">
        <v>4.2692999602299997E-2</v>
      </c>
      <c r="AU435" s="12">
        <v>0.49967990123599998</v>
      </c>
      <c r="AW435" s="12">
        <v>1.7517661338E-2</v>
      </c>
      <c r="AX435" s="12">
        <v>1.51578490524E-2</v>
      </c>
      <c r="AY435" s="12">
        <v>1.1573042981799999E-2</v>
      </c>
      <c r="AZ435" s="12">
        <v>2.0316580482699999E-2</v>
      </c>
      <c r="BA435" s="12">
        <v>2.3946884194300001E-2</v>
      </c>
      <c r="BB435" s="12">
        <v>1.7567168656200002E-2</v>
      </c>
      <c r="BD435" s="12">
        <v>1.90267884784E-2</v>
      </c>
      <c r="BE435" s="12">
        <v>2.0988956853699999E-2</v>
      </c>
      <c r="BF435" s="12">
        <v>5.02095655248E-2</v>
      </c>
      <c r="BH435" s="12">
        <v>1.6648449328400001E-2</v>
      </c>
      <c r="BI435" s="12">
        <v>2.21429298654E-2</v>
      </c>
      <c r="BJ435" s="12">
        <v>5.1357220988600003E-2</v>
      </c>
    </row>
    <row r="437" spans="2:62" x14ac:dyDescent="0.35">
      <c r="B437" s="25" t="s">
        <v>171</v>
      </c>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row>
    <row r="438" spans="2:62" x14ac:dyDescent="0.35">
      <c r="B438" s="17" t="s">
        <v>15</v>
      </c>
    </row>
    <row r="439" spans="2:62" x14ac:dyDescent="0.35">
      <c r="B439" s="18" t="s">
        <v>74</v>
      </c>
      <c r="C439" s="15">
        <v>500</v>
      </c>
      <c r="D439" s="15">
        <v>252</v>
      </c>
      <c r="E439" s="15">
        <v>220</v>
      </c>
      <c r="F439" s="15">
        <v>24</v>
      </c>
      <c r="G439" s="15">
        <v>4</v>
      </c>
      <c r="I439" s="15">
        <v>66</v>
      </c>
      <c r="J439" s="15">
        <v>69</v>
      </c>
      <c r="K439" s="15">
        <v>149</v>
      </c>
      <c r="L439" s="15">
        <v>116</v>
      </c>
      <c r="M439" s="15">
        <v>89</v>
      </c>
      <c r="N439" s="15">
        <v>11</v>
      </c>
      <c r="P439" s="15">
        <v>98</v>
      </c>
      <c r="Q439" s="15">
        <v>133</v>
      </c>
      <c r="R439" s="15">
        <v>134</v>
      </c>
      <c r="S439" s="15">
        <v>133</v>
      </c>
      <c r="T439" s="15">
        <v>2</v>
      </c>
      <c r="V439" s="15">
        <v>58</v>
      </c>
      <c r="W439" s="15">
        <v>97</v>
      </c>
      <c r="X439" s="15">
        <v>104</v>
      </c>
      <c r="Y439" s="15">
        <v>62</v>
      </c>
      <c r="Z439" s="15">
        <v>65</v>
      </c>
      <c r="AA439" s="15">
        <v>40</v>
      </c>
      <c r="AB439" s="15">
        <v>49</v>
      </c>
      <c r="AC439" s="15">
        <v>25</v>
      </c>
      <c r="AE439" s="15">
        <v>40</v>
      </c>
      <c r="AF439" s="15">
        <v>69</v>
      </c>
      <c r="AG439" s="15">
        <v>35</v>
      </c>
      <c r="AH439" s="15">
        <v>44</v>
      </c>
      <c r="AI439" s="15">
        <v>65</v>
      </c>
      <c r="AJ439" s="15">
        <v>40</v>
      </c>
      <c r="AK439" s="15">
        <v>44</v>
      </c>
      <c r="AL439" s="15">
        <v>56</v>
      </c>
      <c r="AM439" s="15">
        <v>44</v>
      </c>
      <c r="AN439" s="15">
        <v>30</v>
      </c>
      <c r="AO439" s="15">
        <v>10</v>
      </c>
      <c r="AP439" s="15">
        <v>23</v>
      </c>
      <c r="AR439" s="15">
        <v>392</v>
      </c>
      <c r="AS439" s="15">
        <v>88</v>
      </c>
      <c r="AT439" s="15">
        <v>18</v>
      </c>
      <c r="AU439" s="15">
        <v>2</v>
      </c>
      <c r="AW439" s="15">
        <v>406</v>
      </c>
      <c r="AX439" s="15">
        <v>389</v>
      </c>
      <c r="AY439" s="15">
        <v>348</v>
      </c>
      <c r="AZ439" s="15">
        <v>411</v>
      </c>
      <c r="BA439" s="15">
        <v>401</v>
      </c>
      <c r="BB439" s="15">
        <v>385</v>
      </c>
      <c r="BD439" s="15">
        <v>328</v>
      </c>
      <c r="BE439" s="15">
        <v>153</v>
      </c>
      <c r="BF439" s="15">
        <v>19</v>
      </c>
      <c r="BH439" s="15">
        <v>341</v>
      </c>
      <c r="BI439" s="15">
        <v>117</v>
      </c>
      <c r="BJ439" s="15">
        <v>42</v>
      </c>
    </row>
    <row r="440" spans="2:62" x14ac:dyDescent="0.35">
      <c r="B440" s="19" t="s">
        <v>75</v>
      </c>
      <c r="C440" s="10">
        <v>500</v>
      </c>
      <c r="D440" s="10">
        <v>248</v>
      </c>
      <c r="E440" s="10">
        <v>221</v>
      </c>
      <c r="F440" s="10">
        <v>27</v>
      </c>
      <c r="G440" s="10">
        <v>4</v>
      </c>
      <c r="I440" s="10">
        <v>68</v>
      </c>
      <c r="J440" s="10">
        <v>68</v>
      </c>
      <c r="K440" s="10">
        <v>145</v>
      </c>
      <c r="L440" s="10">
        <v>115</v>
      </c>
      <c r="M440" s="10">
        <v>92</v>
      </c>
      <c r="N440" s="10">
        <v>11</v>
      </c>
      <c r="P440" s="10">
        <v>125</v>
      </c>
      <c r="Q440" s="10">
        <v>125</v>
      </c>
      <c r="R440" s="10">
        <v>125</v>
      </c>
      <c r="S440" s="10">
        <v>125</v>
      </c>
      <c r="T440" s="10">
        <v>2</v>
      </c>
      <c r="V440" s="10">
        <v>68</v>
      </c>
      <c r="W440" s="10">
        <v>105</v>
      </c>
      <c r="X440" s="10">
        <v>101</v>
      </c>
      <c r="Y440" s="10">
        <v>59</v>
      </c>
      <c r="Z440" s="10">
        <v>60</v>
      </c>
      <c r="AA440" s="10">
        <v>37</v>
      </c>
      <c r="AB440" s="10">
        <v>44</v>
      </c>
      <c r="AC440" s="10">
        <v>26</v>
      </c>
      <c r="AE440" s="10">
        <v>38</v>
      </c>
      <c r="AF440" s="10">
        <v>67</v>
      </c>
      <c r="AG440" s="10">
        <v>34</v>
      </c>
      <c r="AH440" s="10">
        <v>42</v>
      </c>
      <c r="AI440" s="10">
        <v>63</v>
      </c>
      <c r="AJ440" s="10">
        <v>38</v>
      </c>
      <c r="AK440" s="10">
        <v>42</v>
      </c>
      <c r="AL440" s="10">
        <v>55</v>
      </c>
      <c r="AM440" s="10">
        <v>42</v>
      </c>
      <c r="AN440" s="10">
        <v>42</v>
      </c>
      <c r="AO440" s="10">
        <v>17</v>
      </c>
      <c r="AP440" s="10">
        <v>21</v>
      </c>
      <c r="AR440" s="10">
        <v>395</v>
      </c>
      <c r="AS440" s="10">
        <v>84</v>
      </c>
      <c r="AT440" s="10">
        <v>19</v>
      </c>
      <c r="AU440" s="10">
        <v>2</v>
      </c>
      <c r="AW440" s="10">
        <v>404</v>
      </c>
      <c r="AX440" s="10">
        <v>385</v>
      </c>
      <c r="AY440" s="10">
        <v>346</v>
      </c>
      <c r="AZ440" s="10">
        <v>412</v>
      </c>
      <c r="BA440" s="10">
        <v>399</v>
      </c>
      <c r="BB440" s="10">
        <v>382</v>
      </c>
      <c r="BD440" s="10">
        <v>321</v>
      </c>
      <c r="BE440" s="10">
        <v>160</v>
      </c>
      <c r="BF440" s="10">
        <v>19</v>
      </c>
      <c r="BH440" s="10">
        <v>339</v>
      </c>
      <c r="BI440" s="10">
        <v>119</v>
      </c>
      <c r="BJ440" s="10">
        <v>42</v>
      </c>
    </row>
    <row r="441" spans="2:62" ht="32" customHeight="1" x14ac:dyDescent="0.35">
      <c r="B441" s="20" t="s">
        <v>166</v>
      </c>
      <c r="C441" s="12">
        <v>0.162754758847</v>
      </c>
      <c r="D441" s="12">
        <v>0.15622070190000001</v>
      </c>
      <c r="E441" s="12">
        <v>0.18068370449099999</v>
      </c>
      <c r="F441" s="12">
        <v>6.8450363106000001E-2</v>
      </c>
      <c r="G441" s="12">
        <v>0.20424949416099999</v>
      </c>
      <c r="I441" s="12">
        <v>8.1267848350800004E-2</v>
      </c>
      <c r="J441" s="12">
        <v>0.124176833958</v>
      </c>
      <c r="K441" s="12">
        <v>0.186740260347</v>
      </c>
      <c r="L441" s="12">
        <v>0.13613188378400001</v>
      </c>
      <c r="M441" s="12">
        <v>0.24466679535499999</v>
      </c>
      <c r="N441" s="12">
        <v>0.183372089692</v>
      </c>
      <c r="P441" s="12">
        <v>0.127453644778</v>
      </c>
      <c r="Q441" s="12">
        <v>0.130619305169</v>
      </c>
      <c r="R441" s="12">
        <v>0.163395018985</v>
      </c>
      <c r="S441" s="12">
        <v>0.23214887949599999</v>
      </c>
      <c r="T441" s="12">
        <v>0</v>
      </c>
      <c r="V441" s="12">
        <v>8.9433472877699996E-2</v>
      </c>
      <c r="W441" s="12">
        <v>0.132637853572</v>
      </c>
      <c r="X441" s="12">
        <v>0.141427057675</v>
      </c>
      <c r="Y441" s="12">
        <v>0.14196228973200001</v>
      </c>
      <c r="Z441" s="12">
        <v>0.22217216465799999</v>
      </c>
      <c r="AA441" s="12">
        <v>0.24898169893300001</v>
      </c>
      <c r="AB441" s="12">
        <v>0.31750122029</v>
      </c>
      <c r="AC441" s="12">
        <v>8.2861994351100005E-2</v>
      </c>
      <c r="AE441" s="12">
        <v>2.3072321660199999E-2</v>
      </c>
      <c r="AF441" s="12">
        <v>0.19497455482699999</v>
      </c>
      <c r="AG441" s="12">
        <v>0.163542408295</v>
      </c>
      <c r="AH441" s="12">
        <v>0.150308457698</v>
      </c>
      <c r="AI441" s="12">
        <v>0.16179551161799999</v>
      </c>
      <c r="AJ441" s="12">
        <v>0.14504676790400001</v>
      </c>
      <c r="AK441" s="12">
        <v>0.20485486485599999</v>
      </c>
      <c r="AL441" s="12">
        <v>0.13886821326900001</v>
      </c>
      <c r="AM441" s="12">
        <v>0.18218723647400001</v>
      </c>
      <c r="AN441" s="12">
        <v>0.20365188480099999</v>
      </c>
      <c r="AO441" s="12">
        <v>0.19196228446399999</v>
      </c>
      <c r="AP441" s="12">
        <v>0.203343865343</v>
      </c>
      <c r="AR441" s="12">
        <v>0.163828123617</v>
      </c>
      <c r="AS441" s="12">
        <v>0.12552913093599999</v>
      </c>
      <c r="AT441" s="12">
        <v>0.31767421251299999</v>
      </c>
      <c r="AU441" s="12">
        <v>0</v>
      </c>
      <c r="AW441" s="12">
        <v>0.17658656163899999</v>
      </c>
      <c r="AX441" s="12">
        <v>0.179387349655</v>
      </c>
      <c r="AY441" s="12">
        <v>0.19445864792199999</v>
      </c>
      <c r="AZ441" s="12">
        <v>0.15611445193599999</v>
      </c>
      <c r="BA441" s="12">
        <v>0.17695515665700001</v>
      </c>
      <c r="BB441" s="12">
        <v>0.175453242521</v>
      </c>
      <c r="BD441" s="12">
        <v>0.20182219423100001</v>
      </c>
      <c r="BE441" s="12">
        <v>9.8138777359599999E-2</v>
      </c>
      <c r="BF441" s="12">
        <v>4.6099412041600001E-2</v>
      </c>
      <c r="BH441" s="12">
        <v>0.18595233357800001</v>
      </c>
      <c r="BI441" s="12">
        <v>0.13147662354299999</v>
      </c>
      <c r="BJ441" s="12">
        <v>6.3297196924100005E-2</v>
      </c>
    </row>
    <row r="442" spans="2:62" ht="32" customHeight="1" x14ac:dyDescent="0.35">
      <c r="B442" s="20" t="s">
        <v>167</v>
      </c>
      <c r="C442" s="12">
        <v>0.31591783233699999</v>
      </c>
      <c r="D442" s="12">
        <v>0.30018314472899998</v>
      </c>
      <c r="E442" s="12">
        <v>0.36213963946900002</v>
      </c>
      <c r="F442" s="12">
        <v>0.13242703458899999</v>
      </c>
      <c r="G442" s="12">
        <v>0</v>
      </c>
      <c r="I442" s="12">
        <v>0.31062956135899999</v>
      </c>
      <c r="J442" s="12">
        <v>0.31271913571499999</v>
      </c>
      <c r="K442" s="12">
        <v>0.32904437924800001</v>
      </c>
      <c r="L442" s="12">
        <v>0.33667012459700002</v>
      </c>
      <c r="M442" s="12">
        <v>0.293782552679</v>
      </c>
      <c r="N442" s="12">
        <v>0.167509089719</v>
      </c>
      <c r="P442" s="12">
        <v>0.22155385762599999</v>
      </c>
      <c r="Q442" s="12">
        <v>0.34875023743</v>
      </c>
      <c r="R442" s="12">
        <v>0.34823680657700001</v>
      </c>
      <c r="S442" s="12">
        <v>0.342459251967</v>
      </c>
      <c r="T442" s="12">
        <v>0.48326881861999998</v>
      </c>
      <c r="V442" s="12">
        <v>0.22771595796899999</v>
      </c>
      <c r="W442" s="12">
        <v>0.26855615076099998</v>
      </c>
      <c r="X442" s="12">
        <v>0.339158567159</v>
      </c>
      <c r="Y442" s="12">
        <v>0.35604783369499998</v>
      </c>
      <c r="Z442" s="12">
        <v>0.29653721014899997</v>
      </c>
      <c r="AA442" s="12">
        <v>0.40492043074799999</v>
      </c>
      <c r="AB442" s="12">
        <v>0.38751670047199999</v>
      </c>
      <c r="AC442" s="12">
        <v>0.35136625756700002</v>
      </c>
      <c r="AE442" s="12">
        <v>0.434067933372</v>
      </c>
      <c r="AF442" s="12">
        <v>0.35379516113100001</v>
      </c>
      <c r="AG442" s="12">
        <v>0.28162696395100001</v>
      </c>
      <c r="AH442" s="12">
        <v>0.181377262564</v>
      </c>
      <c r="AI442" s="12">
        <v>0.26912223433499999</v>
      </c>
      <c r="AJ442" s="12">
        <v>0.48995085406799999</v>
      </c>
      <c r="AK442" s="12">
        <v>0.389912580758</v>
      </c>
      <c r="AL442" s="12">
        <v>0.25279664618699998</v>
      </c>
      <c r="AM442" s="12">
        <v>0.29434352503200001</v>
      </c>
      <c r="AN442" s="12">
        <v>0.32398898963799999</v>
      </c>
      <c r="AO442" s="12">
        <v>0.16997226493199999</v>
      </c>
      <c r="AP442" s="12">
        <v>0.293002424112</v>
      </c>
      <c r="AR442" s="12">
        <v>0.32349543922899998</v>
      </c>
      <c r="AS442" s="12">
        <v>0.30858129876099999</v>
      </c>
      <c r="AT442" s="12">
        <v>0.175522050702</v>
      </c>
      <c r="AU442" s="12">
        <v>0.50032009876399997</v>
      </c>
      <c r="AW442" s="12">
        <v>0.31816027295100002</v>
      </c>
      <c r="AX442" s="12">
        <v>0.32256404333799998</v>
      </c>
      <c r="AY442" s="12">
        <v>0.32012597587300001</v>
      </c>
      <c r="AZ442" s="12">
        <v>0.32064031167099999</v>
      </c>
      <c r="BA442" s="12">
        <v>0.32341542994799999</v>
      </c>
      <c r="BB442" s="12">
        <v>0.32237836576399997</v>
      </c>
      <c r="BD442" s="12">
        <v>0.35860925962899998</v>
      </c>
      <c r="BE442" s="12">
        <v>0.239255214075</v>
      </c>
      <c r="BF442" s="12">
        <v>0.23904370804700001</v>
      </c>
      <c r="BH442" s="12">
        <v>0.33815182304699998</v>
      </c>
      <c r="BI442" s="12">
        <v>0.29578369424700002</v>
      </c>
      <c r="BJ442" s="12">
        <v>0.192322069702</v>
      </c>
    </row>
    <row r="443" spans="2:62" ht="32" customHeight="1" x14ac:dyDescent="0.35">
      <c r="B443" s="20" t="s">
        <v>168</v>
      </c>
      <c r="C443" s="12">
        <v>0.32029469347599998</v>
      </c>
      <c r="D443" s="12">
        <v>0.35364854328899997</v>
      </c>
      <c r="E443" s="12">
        <v>0.27791444685400002</v>
      </c>
      <c r="F443" s="12">
        <v>0.381295262804</v>
      </c>
      <c r="G443" s="12">
        <v>0.199846829783</v>
      </c>
      <c r="I443" s="12">
        <v>0.33051547105500001</v>
      </c>
      <c r="J443" s="12">
        <v>0.32657228448300002</v>
      </c>
      <c r="K443" s="12">
        <v>0.27839448348700002</v>
      </c>
      <c r="L443" s="12">
        <v>0.36580474482100001</v>
      </c>
      <c r="M443" s="12">
        <v>0.33479886835</v>
      </c>
      <c r="N443" s="12">
        <v>0.17833102018300001</v>
      </c>
      <c r="P443" s="12">
        <v>0.48028278306599997</v>
      </c>
      <c r="Q443" s="12">
        <v>0.32563179697200001</v>
      </c>
      <c r="R443" s="12">
        <v>0.27996684490000001</v>
      </c>
      <c r="S443" s="12">
        <v>0.192161924328</v>
      </c>
      <c r="T443" s="12">
        <v>0.51673118137999996</v>
      </c>
      <c r="V443" s="12">
        <v>0.48726634474699998</v>
      </c>
      <c r="W443" s="12">
        <v>0.412739554417</v>
      </c>
      <c r="X443" s="12">
        <v>0.335390331609</v>
      </c>
      <c r="Y443" s="12">
        <v>0.31896435031499998</v>
      </c>
      <c r="Z443" s="12">
        <v>0.18102170319200001</v>
      </c>
      <c r="AA443" s="12">
        <v>0.192311976828</v>
      </c>
      <c r="AB443" s="12">
        <v>0.182173106182</v>
      </c>
      <c r="AC443" s="12">
        <v>0.19514576212000001</v>
      </c>
      <c r="AE443" s="12">
        <v>0.30855159280099997</v>
      </c>
      <c r="AF443" s="12">
        <v>0.21781304685399999</v>
      </c>
      <c r="AG443" s="12">
        <v>0.36124205827299999</v>
      </c>
      <c r="AH443" s="12">
        <v>0.35036956157999999</v>
      </c>
      <c r="AI443" s="12">
        <v>0.34161578697099998</v>
      </c>
      <c r="AJ443" s="12">
        <v>0.272052155244</v>
      </c>
      <c r="AK443" s="12">
        <v>0.21253938102100001</v>
      </c>
      <c r="AL443" s="12">
        <v>0.42524064611099999</v>
      </c>
      <c r="AM443" s="12">
        <v>0.356928225037</v>
      </c>
      <c r="AN443" s="12">
        <v>0.27402827410899999</v>
      </c>
      <c r="AO443" s="12">
        <v>0.549621926052</v>
      </c>
      <c r="AP443" s="12">
        <v>0.345036449721</v>
      </c>
      <c r="AR443" s="12">
        <v>0.33294062601000002</v>
      </c>
      <c r="AS443" s="12">
        <v>0.28751810199799999</v>
      </c>
      <c r="AT443" s="12">
        <v>0.236608580431</v>
      </c>
      <c r="AU443" s="12">
        <v>0</v>
      </c>
      <c r="AW443" s="12">
        <v>0.31517238071300002</v>
      </c>
      <c r="AX443" s="12">
        <v>0.30455795732500002</v>
      </c>
      <c r="AY443" s="12">
        <v>0.29013918327299998</v>
      </c>
      <c r="AZ443" s="12">
        <v>0.316884713905</v>
      </c>
      <c r="BA443" s="12">
        <v>0.30230126126099999</v>
      </c>
      <c r="BB443" s="12">
        <v>0.32390102619099997</v>
      </c>
      <c r="BD443" s="12">
        <v>0.26664646422799998</v>
      </c>
      <c r="BE443" s="12">
        <v>0.43760604948300003</v>
      </c>
      <c r="BF443" s="12">
        <v>0.24155617334400001</v>
      </c>
      <c r="BH443" s="12">
        <v>0.31084613744</v>
      </c>
      <c r="BI443" s="12">
        <v>0.35548071407199999</v>
      </c>
      <c r="BJ443" s="12">
        <v>0.29634974941600001</v>
      </c>
    </row>
    <row r="444" spans="2:62" ht="32" customHeight="1" x14ac:dyDescent="0.35">
      <c r="B444" s="20" t="s">
        <v>169</v>
      </c>
      <c r="C444" s="12">
        <v>0.13714501693299999</v>
      </c>
      <c r="D444" s="12">
        <v>0.14233867274799999</v>
      </c>
      <c r="E444" s="12">
        <v>0.11181459314099999</v>
      </c>
      <c r="F444" s="12">
        <v>0.28733415733200002</v>
      </c>
      <c r="G444" s="12">
        <v>0.20185509779300001</v>
      </c>
      <c r="I444" s="12">
        <v>0.15345551092699999</v>
      </c>
      <c r="J444" s="12">
        <v>0.14407856419199999</v>
      </c>
      <c r="K444" s="12">
        <v>0.15106194793700001</v>
      </c>
      <c r="L444" s="12">
        <v>0.107061046662</v>
      </c>
      <c r="M444" s="12">
        <v>0.10336949887999999</v>
      </c>
      <c r="N444" s="12">
        <v>0.39738258221400002</v>
      </c>
      <c r="P444" s="12">
        <v>8.9164239608000004E-2</v>
      </c>
      <c r="Q444" s="12">
        <v>0.17235054777799999</v>
      </c>
      <c r="R444" s="12">
        <v>0.13338689670699999</v>
      </c>
      <c r="S444" s="12">
        <v>0.155867426344</v>
      </c>
      <c r="T444" s="12">
        <v>0</v>
      </c>
      <c r="V444" s="12">
        <v>0.17744131450799999</v>
      </c>
      <c r="W444" s="12">
        <v>0.10025615939099999</v>
      </c>
      <c r="X444" s="12">
        <v>0.166114342719</v>
      </c>
      <c r="Y444" s="12">
        <v>0.12020595005900001</v>
      </c>
      <c r="Z444" s="12">
        <v>0.224287576934</v>
      </c>
      <c r="AA444" s="12">
        <v>9.5351269604499994E-2</v>
      </c>
      <c r="AB444" s="12">
        <v>1.95134816056E-2</v>
      </c>
      <c r="AC444" s="12">
        <v>0.163947964084</v>
      </c>
      <c r="AE444" s="12">
        <v>0.18759380533700001</v>
      </c>
      <c r="AF444" s="12">
        <v>0.15112221443099999</v>
      </c>
      <c r="AG444" s="12">
        <v>0.10693659908600001</v>
      </c>
      <c r="AH444" s="12">
        <v>0.24598981097</v>
      </c>
      <c r="AI444" s="12">
        <v>0.193049195491</v>
      </c>
      <c r="AJ444" s="12">
        <v>4.6700175430599997E-2</v>
      </c>
      <c r="AK444" s="12">
        <v>0.126598237773</v>
      </c>
      <c r="AL444" s="12">
        <v>9.7152617723699999E-2</v>
      </c>
      <c r="AM444" s="12">
        <v>0.12637549618499999</v>
      </c>
      <c r="AN444" s="12">
        <v>9.3577289022899995E-2</v>
      </c>
      <c r="AO444" s="12">
        <v>8.8443524552799996E-2</v>
      </c>
      <c r="AP444" s="12">
        <v>0.10005171316399999</v>
      </c>
      <c r="AR444" s="12">
        <v>0.130610197707</v>
      </c>
      <c r="AS444" s="12">
        <v>0.18239308773499999</v>
      </c>
      <c r="AT444" s="12">
        <v>8.8099826759099997E-2</v>
      </c>
      <c r="AU444" s="12">
        <v>0</v>
      </c>
      <c r="AW444" s="12">
        <v>0.13419941227900001</v>
      </c>
      <c r="AX444" s="12">
        <v>0.140801506001</v>
      </c>
      <c r="AY444" s="12">
        <v>0.140431193654</v>
      </c>
      <c r="AZ444" s="12">
        <v>0.14280318272500001</v>
      </c>
      <c r="BA444" s="12">
        <v>0.14210795726700001</v>
      </c>
      <c r="BB444" s="12">
        <v>0.124671748624</v>
      </c>
      <c r="BD444" s="12">
        <v>0.121643785691</v>
      </c>
      <c r="BE444" s="12">
        <v>0.161837986849</v>
      </c>
      <c r="BF444" s="12">
        <v>0.19133593722700001</v>
      </c>
      <c r="BH444" s="12">
        <v>0.117522312281</v>
      </c>
      <c r="BI444" s="12">
        <v>0.13627738192399999</v>
      </c>
      <c r="BJ444" s="12">
        <v>0.29974191209500001</v>
      </c>
    </row>
    <row r="445" spans="2:62" ht="32" customHeight="1" x14ac:dyDescent="0.35">
      <c r="B445" s="20" t="s">
        <v>170</v>
      </c>
      <c r="C445" s="12">
        <v>3.3076597113399997E-2</v>
      </c>
      <c r="D445" s="12">
        <v>2.1902944466599999E-2</v>
      </c>
      <c r="E445" s="12">
        <v>5.0278411831100003E-2</v>
      </c>
      <c r="F445" s="12">
        <v>0</v>
      </c>
      <c r="G445" s="12">
        <v>0</v>
      </c>
      <c r="I445" s="12">
        <v>4.6252363079199998E-2</v>
      </c>
      <c r="J445" s="12">
        <v>4.7728615876800003E-2</v>
      </c>
      <c r="K445" s="12">
        <v>3.85826293246E-2</v>
      </c>
      <c r="L445" s="12">
        <v>2.3679683344199998E-2</v>
      </c>
      <c r="M445" s="12">
        <v>1.05602654019E-2</v>
      </c>
      <c r="N445" s="12">
        <v>7.3405218192099997E-2</v>
      </c>
      <c r="P445" s="12">
        <v>9.2669813136700002E-3</v>
      </c>
      <c r="Q445" s="12">
        <v>1.4820438927400001E-2</v>
      </c>
      <c r="R445" s="12">
        <v>6.8449967192699995E-2</v>
      </c>
      <c r="S445" s="12">
        <v>4.0296953742799999E-2</v>
      </c>
      <c r="T445" s="12">
        <v>0</v>
      </c>
      <c r="V445" s="12">
        <v>0</v>
      </c>
      <c r="W445" s="12">
        <v>2.8226929632900001E-2</v>
      </c>
      <c r="X445" s="12">
        <v>8.2821338620999996E-3</v>
      </c>
      <c r="Y445" s="12">
        <v>4.69194938215E-2</v>
      </c>
      <c r="Z445" s="12">
        <v>5.9919028907200002E-2</v>
      </c>
      <c r="AA445" s="12">
        <v>5.8434623885600001E-2</v>
      </c>
      <c r="AB445" s="12">
        <v>7.4475628638199995E-2</v>
      </c>
      <c r="AC445" s="12">
        <v>3.5523758145700003E-2</v>
      </c>
      <c r="AE445" s="12">
        <v>4.6714346830499999E-2</v>
      </c>
      <c r="AF445" s="12">
        <v>1.37096497958E-2</v>
      </c>
      <c r="AG445" s="12">
        <v>3.4324618454100002E-2</v>
      </c>
      <c r="AH445" s="12">
        <v>4.3939664691400003E-2</v>
      </c>
      <c r="AI445" s="12">
        <v>0</v>
      </c>
      <c r="AJ445" s="12">
        <v>0</v>
      </c>
      <c r="AK445" s="12">
        <v>6.6094935592600004E-2</v>
      </c>
      <c r="AL445" s="12">
        <v>6.8273637857799996E-2</v>
      </c>
      <c r="AM445" s="12">
        <v>4.0165517270999998E-2</v>
      </c>
      <c r="AN445" s="12">
        <v>6.3217612303899995E-2</v>
      </c>
      <c r="AO445" s="12">
        <v>0</v>
      </c>
      <c r="AP445" s="12">
        <v>0</v>
      </c>
      <c r="AR445" s="12">
        <v>2.14969541451E-2</v>
      </c>
      <c r="AS445" s="12">
        <v>9.5978380569999994E-2</v>
      </c>
      <c r="AT445" s="12">
        <v>0</v>
      </c>
      <c r="AU445" s="12">
        <v>0</v>
      </c>
      <c r="AW445" s="12">
        <v>3.3898295290199998E-2</v>
      </c>
      <c r="AX445" s="12">
        <v>3.4878237335599999E-2</v>
      </c>
      <c r="AY445" s="12">
        <v>3.2784536959999999E-2</v>
      </c>
      <c r="AZ445" s="12">
        <v>2.9022075485799999E-2</v>
      </c>
      <c r="BA445" s="12">
        <v>2.9276233205500001E-2</v>
      </c>
      <c r="BB445" s="12">
        <v>3.6261405030199999E-2</v>
      </c>
      <c r="BD445" s="12">
        <v>3.8968174823499999E-2</v>
      </c>
      <c r="BE445" s="12">
        <v>1.9404308111399999E-2</v>
      </c>
      <c r="BF445" s="12">
        <v>4.83224432922E-2</v>
      </c>
      <c r="BH445" s="12">
        <v>2.3032025097699999E-2</v>
      </c>
      <c r="BI445" s="12">
        <v>5.73145956805E-2</v>
      </c>
      <c r="BJ445" s="12">
        <v>4.5432185443500001E-2</v>
      </c>
    </row>
    <row r="446" spans="2:62" ht="32" customHeight="1" x14ac:dyDescent="0.35">
      <c r="B446" s="20" t="s">
        <v>42</v>
      </c>
      <c r="C446" s="12">
        <v>3.0811101293799999E-2</v>
      </c>
      <c r="D446" s="12">
        <v>2.5705992867699999E-2</v>
      </c>
      <c r="E446" s="12">
        <v>1.7169204214800001E-2</v>
      </c>
      <c r="F446" s="12">
        <v>0.13049318217</v>
      </c>
      <c r="G446" s="12">
        <v>0.39404857826299999</v>
      </c>
      <c r="I446" s="12">
        <v>7.78792452286E-2</v>
      </c>
      <c r="J446" s="12">
        <v>4.47245657743E-2</v>
      </c>
      <c r="K446" s="12">
        <v>1.6176299656099999E-2</v>
      </c>
      <c r="L446" s="12">
        <v>3.0652516792100001E-2</v>
      </c>
      <c r="M446" s="12">
        <v>1.2822019334800001E-2</v>
      </c>
      <c r="N446" s="12">
        <v>0</v>
      </c>
      <c r="P446" s="12">
        <v>7.2278493609000002E-2</v>
      </c>
      <c r="Q446" s="12">
        <v>7.8276737238900003E-3</v>
      </c>
      <c r="R446" s="12">
        <v>6.5644656389199996E-3</v>
      </c>
      <c r="S446" s="12">
        <v>3.7065564122200002E-2</v>
      </c>
      <c r="T446" s="12">
        <v>0</v>
      </c>
      <c r="V446" s="12">
        <v>1.8142909898199999E-2</v>
      </c>
      <c r="W446" s="12">
        <v>5.7583352225699998E-2</v>
      </c>
      <c r="X446" s="12">
        <v>9.6275669765299998E-3</v>
      </c>
      <c r="Y446" s="12">
        <v>1.59000823768E-2</v>
      </c>
      <c r="Z446" s="12">
        <v>1.6062316158900001E-2</v>
      </c>
      <c r="AA446" s="12">
        <v>0</v>
      </c>
      <c r="AB446" s="12">
        <v>1.8819862811599999E-2</v>
      </c>
      <c r="AC446" s="12">
        <v>0.17115426373299999</v>
      </c>
      <c r="AE446" s="12">
        <v>0</v>
      </c>
      <c r="AF446" s="12">
        <v>6.8585372962500002E-2</v>
      </c>
      <c r="AG446" s="12">
        <v>5.2327351940699998E-2</v>
      </c>
      <c r="AH446" s="12">
        <v>2.8015242495800001E-2</v>
      </c>
      <c r="AI446" s="12">
        <v>3.4417271585599998E-2</v>
      </c>
      <c r="AJ446" s="12">
        <v>4.6250047352699997E-2</v>
      </c>
      <c r="AK446" s="12">
        <v>0</v>
      </c>
      <c r="AL446" s="12">
        <v>1.7668238850599999E-2</v>
      </c>
      <c r="AM446" s="12">
        <v>0</v>
      </c>
      <c r="AN446" s="12">
        <v>4.1535950125100002E-2</v>
      </c>
      <c r="AO446" s="12">
        <v>0</v>
      </c>
      <c r="AP446" s="12">
        <v>5.8565547660099998E-2</v>
      </c>
      <c r="AR446" s="12">
        <v>2.76286592923E-2</v>
      </c>
      <c r="AS446" s="12">
        <v>0</v>
      </c>
      <c r="AT446" s="12">
        <v>0.18209532959499999</v>
      </c>
      <c r="AU446" s="12">
        <v>0.49967990123599998</v>
      </c>
      <c r="AW446" s="12">
        <v>2.1983077127100001E-2</v>
      </c>
      <c r="AX446" s="12">
        <v>1.7810906344999999E-2</v>
      </c>
      <c r="AY446" s="12">
        <v>2.2060462317800001E-2</v>
      </c>
      <c r="AZ446" s="12">
        <v>3.4535264277800001E-2</v>
      </c>
      <c r="BA446" s="12">
        <v>2.59439616607E-2</v>
      </c>
      <c r="BB446" s="12">
        <v>1.7334211870000001E-2</v>
      </c>
      <c r="BD446" s="12">
        <v>1.23101213977E-2</v>
      </c>
      <c r="BE446" s="12">
        <v>4.3757664122299998E-2</v>
      </c>
      <c r="BF446" s="12">
        <v>0.233642326048</v>
      </c>
      <c r="BH446" s="12">
        <v>2.4495368556599999E-2</v>
      </c>
      <c r="BI446" s="12">
        <v>2.3666990532900001E-2</v>
      </c>
      <c r="BJ446" s="12">
        <v>0.102856886419</v>
      </c>
    </row>
    <row r="448" spans="2:62" x14ac:dyDescent="0.35">
      <c r="B448" s="25" t="s">
        <v>172</v>
      </c>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row>
    <row r="449" spans="2:62" x14ac:dyDescent="0.35">
      <c r="B449" s="17" t="s">
        <v>15</v>
      </c>
    </row>
    <row r="450" spans="2:62" x14ac:dyDescent="0.35">
      <c r="B450" s="18" t="s">
        <v>74</v>
      </c>
      <c r="C450" s="15">
        <v>500</v>
      </c>
      <c r="D450" s="15">
        <v>252</v>
      </c>
      <c r="E450" s="15">
        <v>220</v>
      </c>
      <c r="F450" s="15">
        <v>24</v>
      </c>
      <c r="G450" s="15">
        <v>4</v>
      </c>
      <c r="I450" s="15">
        <v>66</v>
      </c>
      <c r="J450" s="15">
        <v>69</v>
      </c>
      <c r="K450" s="15">
        <v>149</v>
      </c>
      <c r="L450" s="15">
        <v>116</v>
      </c>
      <c r="M450" s="15">
        <v>89</v>
      </c>
      <c r="N450" s="15">
        <v>11</v>
      </c>
      <c r="P450" s="15">
        <v>98</v>
      </c>
      <c r="Q450" s="15">
        <v>133</v>
      </c>
      <c r="R450" s="15">
        <v>134</v>
      </c>
      <c r="S450" s="15">
        <v>133</v>
      </c>
      <c r="T450" s="15">
        <v>2</v>
      </c>
      <c r="V450" s="15">
        <v>58</v>
      </c>
      <c r="W450" s="15">
        <v>97</v>
      </c>
      <c r="X450" s="15">
        <v>104</v>
      </c>
      <c r="Y450" s="15">
        <v>62</v>
      </c>
      <c r="Z450" s="15">
        <v>65</v>
      </c>
      <c r="AA450" s="15">
        <v>40</v>
      </c>
      <c r="AB450" s="15">
        <v>49</v>
      </c>
      <c r="AC450" s="15">
        <v>25</v>
      </c>
      <c r="AE450" s="15">
        <v>40</v>
      </c>
      <c r="AF450" s="15">
        <v>69</v>
      </c>
      <c r="AG450" s="15">
        <v>35</v>
      </c>
      <c r="AH450" s="15">
        <v>44</v>
      </c>
      <c r="AI450" s="15">
        <v>65</v>
      </c>
      <c r="AJ450" s="15">
        <v>40</v>
      </c>
      <c r="AK450" s="15">
        <v>44</v>
      </c>
      <c r="AL450" s="15">
        <v>56</v>
      </c>
      <c r="AM450" s="15">
        <v>44</v>
      </c>
      <c r="AN450" s="15">
        <v>30</v>
      </c>
      <c r="AO450" s="15">
        <v>10</v>
      </c>
      <c r="AP450" s="15">
        <v>23</v>
      </c>
      <c r="AR450" s="15">
        <v>392</v>
      </c>
      <c r="AS450" s="15">
        <v>88</v>
      </c>
      <c r="AT450" s="15">
        <v>18</v>
      </c>
      <c r="AU450" s="15">
        <v>2</v>
      </c>
      <c r="AW450" s="15">
        <v>406</v>
      </c>
      <c r="AX450" s="15">
        <v>389</v>
      </c>
      <c r="AY450" s="15">
        <v>348</v>
      </c>
      <c r="AZ450" s="15">
        <v>411</v>
      </c>
      <c r="BA450" s="15">
        <v>401</v>
      </c>
      <c r="BB450" s="15">
        <v>385</v>
      </c>
      <c r="BD450" s="15">
        <v>328</v>
      </c>
      <c r="BE450" s="15">
        <v>153</v>
      </c>
      <c r="BF450" s="15">
        <v>19</v>
      </c>
      <c r="BH450" s="15">
        <v>341</v>
      </c>
      <c r="BI450" s="15">
        <v>117</v>
      </c>
      <c r="BJ450" s="15">
        <v>42</v>
      </c>
    </row>
    <row r="451" spans="2:62" x14ac:dyDescent="0.35">
      <c r="B451" s="19" t="s">
        <v>75</v>
      </c>
      <c r="C451" s="10">
        <v>500</v>
      </c>
      <c r="D451" s="10">
        <v>248</v>
      </c>
      <c r="E451" s="10">
        <v>221</v>
      </c>
      <c r="F451" s="10">
        <v>27</v>
      </c>
      <c r="G451" s="10">
        <v>4</v>
      </c>
      <c r="I451" s="10">
        <v>68</v>
      </c>
      <c r="J451" s="10">
        <v>68</v>
      </c>
      <c r="K451" s="10">
        <v>145</v>
      </c>
      <c r="L451" s="10">
        <v>115</v>
      </c>
      <c r="M451" s="10">
        <v>92</v>
      </c>
      <c r="N451" s="10">
        <v>11</v>
      </c>
      <c r="P451" s="10">
        <v>125</v>
      </c>
      <c r="Q451" s="10">
        <v>125</v>
      </c>
      <c r="R451" s="10">
        <v>125</v>
      </c>
      <c r="S451" s="10">
        <v>125</v>
      </c>
      <c r="T451" s="10">
        <v>2</v>
      </c>
      <c r="V451" s="10">
        <v>68</v>
      </c>
      <c r="W451" s="10">
        <v>105</v>
      </c>
      <c r="X451" s="10">
        <v>101</v>
      </c>
      <c r="Y451" s="10">
        <v>59</v>
      </c>
      <c r="Z451" s="10">
        <v>60</v>
      </c>
      <c r="AA451" s="10">
        <v>37</v>
      </c>
      <c r="AB451" s="10">
        <v>44</v>
      </c>
      <c r="AC451" s="10">
        <v>26</v>
      </c>
      <c r="AE451" s="10">
        <v>38</v>
      </c>
      <c r="AF451" s="10">
        <v>67</v>
      </c>
      <c r="AG451" s="10">
        <v>34</v>
      </c>
      <c r="AH451" s="10">
        <v>42</v>
      </c>
      <c r="AI451" s="10">
        <v>63</v>
      </c>
      <c r="AJ451" s="10">
        <v>38</v>
      </c>
      <c r="AK451" s="10">
        <v>42</v>
      </c>
      <c r="AL451" s="10">
        <v>55</v>
      </c>
      <c r="AM451" s="10">
        <v>42</v>
      </c>
      <c r="AN451" s="10">
        <v>42</v>
      </c>
      <c r="AO451" s="10">
        <v>17</v>
      </c>
      <c r="AP451" s="10">
        <v>21</v>
      </c>
      <c r="AR451" s="10">
        <v>395</v>
      </c>
      <c r="AS451" s="10">
        <v>84</v>
      </c>
      <c r="AT451" s="10">
        <v>19</v>
      </c>
      <c r="AU451" s="10">
        <v>2</v>
      </c>
      <c r="AW451" s="10">
        <v>404</v>
      </c>
      <c r="AX451" s="10">
        <v>385</v>
      </c>
      <c r="AY451" s="10">
        <v>346</v>
      </c>
      <c r="AZ451" s="10">
        <v>412</v>
      </c>
      <c r="BA451" s="10">
        <v>399</v>
      </c>
      <c r="BB451" s="10">
        <v>382</v>
      </c>
      <c r="BD451" s="10">
        <v>321</v>
      </c>
      <c r="BE451" s="10">
        <v>160</v>
      </c>
      <c r="BF451" s="10">
        <v>19</v>
      </c>
      <c r="BH451" s="10">
        <v>339</v>
      </c>
      <c r="BI451" s="10">
        <v>119</v>
      </c>
      <c r="BJ451" s="10">
        <v>42</v>
      </c>
    </row>
    <row r="452" spans="2:62" ht="32" customHeight="1" x14ac:dyDescent="0.35">
      <c r="B452" s="20" t="s">
        <v>166</v>
      </c>
      <c r="C452" s="12">
        <v>0.222546189635</v>
      </c>
      <c r="D452" s="12">
        <v>0.22841398372999999</v>
      </c>
      <c r="E452" s="12">
        <v>0.24741037313799999</v>
      </c>
      <c r="F452" s="12">
        <v>0</v>
      </c>
      <c r="G452" s="12">
        <v>0</v>
      </c>
      <c r="I452" s="12">
        <v>0.13263097159600001</v>
      </c>
      <c r="J452" s="12">
        <v>0.144457257394</v>
      </c>
      <c r="K452" s="12">
        <v>0.30955417228999998</v>
      </c>
      <c r="L452" s="12">
        <v>0.19586400308400001</v>
      </c>
      <c r="M452" s="12">
        <v>0.24129686464200001</v>
      </c>
      <c r="N452" s="12">
        <v>0.23480387753900001</v>
      </c>
      <c r="P452" s="12">
        <v>0.123161525508</v>
      </c>
      <c r="Q452" s="12">
        <v>0.19354847736799999</v>
      </c>
      <c r="R452" s="12">
        <v>0.245879713399</v>
      </c>
      <c r="S452" s="12">
        <v>0.32343351331999998</v>
      </c>
      <c r="T452" s="12">
        <v>0.48326881861999998</v>
      </c>
      <c r="V452" s="12">
        <v>0.10779777394200001</v>
      </c>
      <c r="W452" s="12">
        <v>0.216874371807</v>
      </c>
      <c r="X452" s="12">
        <v>0.18714034256600001</v>
      </c>
      <c r="Y452" s="12">
        <v>0.25607727465699998</v>
      </c>
      <c r="Z452" s="12">
        <v>0.25701214201400002</v>
      </c>
      <c r="AA452" s="12">
        <v>0.43004072377300001</v>
      </c>
      <c r="AB452" s="12">
        <v>0.314679849146</v>
      </c>
      <c r="AC452" s="12">
        <v>7.4579504868099999E-2</v>
      </c>
      <c r="AE452" s="12">
        <v>0.25400841260200002</v>
      </c>
      <c r="AF452" s="12">
        <v>0.18501722864600001</v>
      </c>
      <c r="AG452" s="12">
        <v>0.17888508748500001</v>
      </c>
      <c r="AH452" s="12">
        <v>0.14595681976700001</v>
      </c>
      <c r="AI452" s="12">
        <v>0.19543300904700001</v>
      </c>
      <c r="AJ452" s="12">
        <v>0.26144195472300003</v>
      </c>
      <c r="AK452" s="12">
        <v>0.32141901785400001</v>
      </c>
      <c r="AL452" s="12">
        <v>0.208789734384</v>
      </c>
      <c r="AM452" s="12">
        <v>0.35807802850100001</v>
      </c>
      <c r="AN452" s="12">
        <v>0.15267101011799999</v>
      </c>
      <c r="AO452" s="12">
        <v>0.19196228446399999</v>
      </c>
      <c r="AP452" s="12">
        <v>0.251545464065</v>
      </c>
      <c r="AR452" s="12">
        <v>0.227622821979</v>
      </c>
      <c r="AS452" s="12">
        <v>0.14903177472699999</v>
      </c>
      <c r="AT452" s="12">
        <v>0.40929336141700001</v>
      </c>
      <c r="AU452" s="12">
        <v>0.50032009876399997</v>
      </c>
      <c r="AW452" s="12">
        <v>0.23321361681700001</v>
      </c>
      <c r="AX452" s="12">
        <v>0.25442220737299998</v>
      </c>
      <c r="AY452" s="12">
        <v>0.247580513552</v>
      </c>
      <c r="AZ452" s="12">
        <v>0.223076779201</v>
      </c>
      <c r="BA452" s="12">
        <v>0.24162185321099999</v>
      </c>
      <c r="BB452" s="12">
        <v>0.22618315071799999</v>
      </c>
      <c r="BD452" s="12">
        <v>0.26025279118799999</v>
      </c>
      <c r="BE452" s="12">
        <v>0.14844576613400001</v>
      </c>
      <c r="BF452" s="12">
        <v>0.20806430798</v>
      </c>
      <c r="BH452" s="12">
        <v>0.26783271723199997</v>
      </c>
      <c r="BI452" s="12">
        <v>0.12396297307199999</v>
      </c>
      <c r="BJ452" s="12">
        <v>0.136128813692</v>
      </c>
    </row>
    <row r="453" spans="2:62" ht="32" customHeight="1" x14ac:dyDescent="0.35">
      <c r="B453" s="20" t="s">
        <v>167</v>
      </c>
      <c r="C453" s="12">
        <v>0.33842867235200003</v>
      </c>
      <c r="D453" s="12">
        <v>0.34906926545799999</v>
      </c>
      <c r="E453" s="12">
        <v>0.31896789964400002</v>
      </c>
      <c r="F453" s="12">
        <v>0.389346663378</v>
      </c>
      <c r="G453" s="12">
        <v>0.406104591954</v>
      </c>
      <c r="I453" s="12">
        <v>0.36534706220800001</v>
      </c>
      <c r="J453" s="12">
        <v>0.36464083664899999</v>
      </c>
      <c r="K453" s="12">
        <v>0.30266311486300002</v>
      </c>
      <c r="L453" s="12">
        <v>0.35261206990400001</v>
      </c>
      <c r="M453" s="12">
        <v>0.336532445327</v>
      </c>
      <c r="N453" s="12">
        <v>0.34900700506999999</v>
      </c>
      <c r="P453" s="12">
        <v>0.31586857566799997</v>
      </c>
      <c r="Q453" s="12">
        <v>0.36312076698399998</v>
      </c>
      <c r="R453" s="12">
        <v>0.33661902170000002</v>
      </c>
      <c r="S453" s="12">
        <v>0.34350816047400001</v>
      </c>
      <c r="T453" s="12">
        <v>0</v>
      </c>
      <c r="V453" s="12">
        <v>0.39526819782900002</v>
      </c>
      <c r="W453" s="12">
        <v>0.31082229825500002</v>
      </c>
      <c r="X453" s="12">
        <v>0.33608711179099998</v>
      </c>
      <c r="Y453" s="12">
        <v>0.32118203209500001</v>
      </c>
      <c r="Z453" s="12">
        <v>0.29389759720300002</v>
      </c>
      <c r="AA453" s="12">
        <v>0.40944824360999998</v>
      </c>
      <c r="AB453" s="12">
        <v>0.36081420176899998</v>
      </c>
      <c r="AC453" s="12">
        <v>0.31344386818300002</v>
      </c>
      <c r="AE453" s="12">
        <v>0.34122938768599997</v>
      </c>
      <c r="AF453" s="12">
        <v>0.25971606550600002</v>
      </c>
      <c r="AG453" s="12">
        <v>0.31818450613499999</v>
      </c>
      <c r="AH453" s="12">
        <v>0.22838708274799999</v>
      </c>
      <c r="AI453" s="12">
        <v>0.46609628735399999</v>
      </c>
      <c r="AJ453" s="12">
        <v>0.42587327787700002</v>
      </c>
      <c r="AK453" s="12">
        <v>0.22170739664700001</v>
      </c>
      <c r="AL453" s="12">
        <v>0.33737977448799999</v>
      </c>
      <c r="AM453" s="12">
        <v>0.44108589044800001</v>
      </c>
      <c r="AN453" s="12">
        <v>0.32999391979499998</v>
      </c>
      <c r="AO453" s="12">
        <v>0.37838974504900003</v>
      </c>
      <c r="AP453" s="12">
        <v>0.31309433362900002</v>
      </c>
      <c r="AR453" s="12">
        <v>0.33264051445100001</v>
      </c>
      <c r="AS453" s="12">
        <v>0.38775106007400001</v>
      </c>
      <c r="AT453" s="12">
        <v>0.27651441025000001</v>
      </c>
      <c r="AU453" s="12">
        <v>0</v>
      </c>
      <c r="AW453" s="12">
        <v>0.33841084347</v>
      </c>
      <c r="AX453" s="12">
        <v>0.324543665042</v>
      </c>
      <c r="AY453" s="12">
        <v>0.33780995990000001</v>
      </c>
      <c r="AZ453" s="12">
        <v>0.33581176887699998</v>
      </c>
      <c r="BA453" s="12">
        <v>0.32359753077800002</v>
      </c>
      <c r="BB453" s="12">
        <v>0.353819670817</v>
      </c>
      <c r="BD453" s="12">
        <v>0.32337996970100003</v>
      </c>
      <c r="BE453" s="12">
        <v>0.371369531566</v>
      </c>
      <c r="BF453" s="12">
        <v>0.31605600117999999</v>
      </c>
      <c r="BH453" s="12">
        <v>0.35702334920099998</v>
      </c>
      <c r="BI453" s="12">
        <v>0.336239267801</v>
      </c>
      <c r="BJ453" s="12">
        <v>0.19299802217799999</v>
      </c>
    </row>
    <row r="454" spans="2:62" ht="32" customHeight="1" x14ac:dyDescent="0.35">
      <c r="B454" s="20" t="s">
        <v>168</v>
      </c>
      <c r="C454" s="12">
        <v>0.26878534966599998</v>
      </c>
      <c r="D454" s="12">
        <v>0.27703859690900001</v>
      </c>
      <c r="E454" s="12">
        <v>0.23783371146499999</v>
      </c>
      <c r="F454" s="12">
        <v>0.39400037005400002</v>
      </c>
      <c r="G454" s="12">
        <v>0.59389540804600005</v>
      </c>
      <c r="I454" s="12">
        <v>0.31761658355299999</v>
      </c>
      <c r="J454" s="12">
        <v>0.270468873203</v>
      </c>
      <c r="K454" s="12">
        <v>0.24324575814400001</v>
      </c>
      <c r="L454" s="12">
        <v>0.24852240010599999</v>
      </c>
      <c r="M454" s="12">
        <v>0.29510974004599999</v>
      </c>
      <c r="N454" s="12">
        <v>0.28604122618799999</v>
      </c>
      <c r="P454" s="12">
        <v>0.38881443268600002</v>
      </c>
      <c r="Q454" s="12">
        <v>0.32961201394299999</v>
      </c>
      <c r="R454" s="12">
        <v>0.22163426048599999</v>
      </c>
      <c r="S454" s="12">
        <v>0.13937091375499999</v>
      </c>
      <c r="T454" s="12">
        <v>0</v>
      </c>
      <c r="V454" s="12">
        <v>0.32218074337399999</v>
      </c>
      <c r="W454" s="12">
        <v>0.27955368776599998</v>
      </c>
      <c r="X454" s="12">
        <v>0.38271076026500001</v>
      </c>
      <c r="Y454" s="12">
        <v>0.251834629192</v>
      </c>
      <c r="Z454" s="12">
        <v>0.20188190013599999</v>
      </c>
      <c r="AA454" s="12">
        <v>0.12533489367100001</v>
      </c>
      <c r="AB454" s="12">
        <v>7.9577162160400006E-2</v>
      </c>
      <c r="AC454" s="12">
        <v>0.36116979388300002</v>
      </c>
      <c r="AE454" s="12">
        <v>0.167867188517</v>
      </c>
      <c r="AF454" s="12">
        <v>0.35386572976699998</v>
      </c>
      <c r="AG454" s="12">
        <v>0.33332465327499999</v>
      </c>
      <c r="AH454" s="12">
        <v>0.35328685324199999</v>
      </c>
      <c r="AI454" s="12">
        <v>0.24283553541700001</v>
      </c>
      <c r="AJ454" s="12">
        <v>0.121309033193</v>
      </c>
      <c r="AK454" s="12">
        <v>0.336365830092</v>
      </c>
      <c r="AL454" s="12">
        <v>0.31894329269100002</v>
      </c>
      <c r="AM454" s="12">
        <v>0.115411479049</v>
      </c>
      <c r="AN454" s="12">
        <v>0.259692434561</v>
      </c>
      <c r="AO454" s="12">
        <v>0.34120444593400001</v>
      </c>
      <c r="AP454" s="12">
        <v>0.25064842445399999</v>
      </c>
      <c r="AR454" s="12">
        <v>0.27167386891299999</v>
      </c>
      <c r="AS454" s="12">
        <v>0.26071592596400001</v>
      </c>
      <c r="AT454" s="12">
        <v>0.27149922873100002</v>
      </c>
      <c r="AU454" s="12">
        <v>0</v>
      </c>
      <c r="AW454" s="12">
        <v>0.25177781066600002</v>
      </c>
      <c r="AX454" s="12">
        <v>0.24817277530599999</v>
      </c>
      <c r="AY454" s="12">
        <v>0.26910806997499997</v>
      </c>
      <c r="AZ454" s="12">
        <v>0.26993326678500001</v>
      </c>
      <c r="BA454" s="12">
        <v>0.26537058227900001</v>
      </c>
      <c r="BB454" s="12">
        <v>0.25225900268700002</v>
      </c>
      <c r="BD454" s="12">
        <v>0.23706620453400001</v>
      </c>
      <c r="BE454" s="12">
        <v>0.32495636613899997</v>
      </c>
      <c r="BF454" s="12">
        <v>0.33249185250300001</v>
      </c>
      <c r="BH454" s="12">
        <v>0.21961037707799999</v>
      </c>
      <c r="BI454" s="12">
        <v>0.34163456674499998</v>
      </c>
      <c r="BJ454" s="12">
        <v>0.46082513424499999</v>
      </c>
    </row>
    <row r="455" spans="2:62" ht="32" customHeight="1" x14ac:dyDescent="0.35">
      <c r="B455" s="20" t="s">
        <v>169</v>
      </c>
      <c r="C455" s="12">
        <v>0.122783286595</v>
      </c>
      <c r="D455" s="12">
        <v>9.92298681904E-2</v>
      </c>
      <c r="E455" s="12">
        <v>0.146159242509</v>
      </c>
      <c r="F455" s="12">
        <v>0.168095229294</v>
      </c>
      <c r="G455" s="12">
        <v>0</v>
      </c>
      <c r="I455" s="12">
        <v>0.12536069752699999</v>
      </c>
      <c r="J455" s="12">
        <v>0.15422543983600001</v>
      </c>
      <c r="K455" s="12">
        <v>0.108682767331</v>
      </c>
      <c r="L455" s="12">
        <v>0.12765346006299999</v>
      </c>
      <c r="M455" s="12">
        <v>0.112888422808</v>
      </c>
      <c r="N455" s="12">
        <v>0.13014789120299999</v>
      </c>
      <c r="P455" s="12">
        <v>0.113513781084</v>
      </c>
      <c r="Q455" s="12">
        <v>9.8936409353999999E-2</v>
      </c>
      <c r="R455" s="12">
        <v>0.13281590593299999</v>
      </c>
      <c r="S455" s="12">
        <v>0.13957904353100001</v>
      </c>
      <c r="T455" s="12">
        <v>0.51673118137999996</v>
      </c>
      <c r="V455" s="12">
        <v>0.16114129950200001</v>
      </c>
      <c r="W455" s="12">
        <v>0.114578998008</v>
      </c>
      <c r="X455" s="12">
        <v>6.7684264756999998E-2</v>
      </c>
      <c r="Y455" s="12">
        <v>0.139333404021</v>
      </c>
      <c r="Z455" s="12">
        <v>0.162256546867</v>
      </c>
      <c r="AA455" s="12">
        <v>3.5176138946299999E-2</v>
      </c>
      <c r="AB455" s="12">
        <v>0.195396118698</v>
      </c>
      <c r="AC455" s="12">
        <v>0.142896346625</v>
      </c>
      <c r="AE455" s="12">
        <v>0.21235105381800001</v>
      </c>
      <c r="AF455" s="12">
        <v>9.9752196750499997E-2</v>
      </c>
      <c r="AG455" s="12">
        <v>8.29537827102E-2</v>
      </c>
      <c r="AH455" s="12">
        <v>0.210709012531</v>
      </c>
      <c r="AI455" s="12">
        <v>7.6681078864600002E-2</v>
      </c>
      <c r="AJ455" s="12">
        <v>0.121775599138</v>
      </c>
      <c r="AK455" s="12">
        <v>9.9665652934700005E-2</v>
      </c>
      <c r="AL455" s="12">
        <v>8.5929924897700002E-2</v>
      </c>
      <c r="AM455" s="12">
        <v>6.4941485241599997E-2</v>
      </c>
      <c r="AN455" s="12">
        <v>0.22540369462400001</v>
      </c>
      <c r="AO455" s="12">
        <v>8.8443524552799996E-2</v>
      </c>
      <c r="AP455" s="12">
        <v>0.143225612349</v>
      </c>
      <c r="AR455" s="12">
        <v>0.12226799762600001</v>
      </c>
      <c r="AS455" s="12">
        <v>0.15646912898000001</v>
      </c>
      <c r="AT455" s="12">
        <v>0</v>
      </c>
      <c r="AU455" s="12">
        <v>0</v>
      </c>
      <c r="AW455" s="12">
        <v>0.13421679833</v>
      </c>
      <c r="AX455" s="12">
        <v>0.13013715600600001</v>
      </c>
      <c r="AY455" s="12">
        <v>0.111296449161</v>
      </c>
      <c r="AZ455" s="12">
        <v>0.127185755501</v>
      </c>
      <c r="BA455" s="12">
        <v>0.12397587999</v>
      </c>
      <c r="BB455" s="12">
        <v>0.119813242431</v>
      </c>
      <c r="BD455" s="12">
        <v>0.14017676053200001</v>
      </c>
      <c r="BE455" s="12">
        <v>9.7239833723599997E-2</v>
      </c>
      <c r="BF455" s="12">
        <v>4.3887209997E-2</v>
      </c>
      <c r="BH455" s="12">
        <v>0.117088886431</v>
      </c>
      <c r="BI455" s="12">
        <v>0.15050519410900001</v>
      </c>
      <c r="BJ455" s="12">
        <v>8.9640845023199994E-2</v>
      </c>
    </row>
    <row r="456" spans="2:62" ht="32" customHeight="1" x14ac:dyDescent="0.35">
      <c r="B456" s="20" t="s">
        <v>170</v>
      </c>
      <c r="C456" s="12">
        <v>2.2707560975499998E-2</v>
      </c>
      <c r="D456" s="12">
        <v>2.17527784413E-2</v>
      </c>
      <c r="E456" s="12">
        <v>2.6986448998600001E-2</v>
      </c>
      <c r="F456" s="12">
        <v>0</v>
      </c>
      <c r="G456" s="12">
        <v>0</v>
      </c>
      <c r="I456" s="12">
        <v>1.35635241694E-2</v>
      </c>
      <c r="J456" s="12">
        <v>3.3517819487E-2</v>
      </c>
      <c r="K456" s="12">
        <v>1.9677887715700001E-2</v>
      </c>
      <c r="L456" s="12">
        <v>4.5845574845299997E-2</v>
      </c>
      <c r="M456" s="12">
        <v>0</v>
      </c>
      <c r="N456" s="12">
        <v>0</v>
      </c>
      <c r="P456" s="12">
        <v>9.2669813136700002E-3</v>
      </c>
      <c r="Q456" s="12">
        <v>1.4782332352000001E-2</v>
      </c>
      <c r="R456" s="12">
        <v>4.9261744982799997E-2</v>
      </c>
      <c r="S456" s="12">
        <v>1.7881632414199999E-2</v>
      </c>
      <c r="T456" s="12">
        <v>0</v>
      </c>
      <c r="V456" s="12">
        <v>1.36119853521E-2</v>
      </c>
      <c r="W456" s="12">
        <v>1.9402018137400001E-2</v>
      </c>
      <c r="X456" s="12">
        <v>2.6377520621099999E-2</v>
      </c>
      <c r="Y456" s="12">
        <v>1.5672577657399999E-2</v>
      </c>
      <c r="Z456" s="12">
        <v>4.2053584400699999E-2</v>
      </c>
      <c r="AA456" s="12">
        <v>0</v>
      </c>
      <c r="AB456" s="12">
        <v>3.0712805415199999E-2</v>
      </c>
      <c r="AC456" s="12">
        <v>3.5523758145700003E-2</v>
      </c>
      <c r="AE456" s="12">
        <v>2.4543957376599999E-2</v>
      </c>
      <c r="AF456" s="12">
        <v>1.37096497958E-2</v>
      </c>
      <c r="AG456" s="12">
        <v>5.8639200582199999E-2</v>
      </c>
      <c r="AH456" s="12">
        <v>4.1815032028799999E-2</v>
      </c>
      <c r="AI456" s="12">
        <v>0</v>
      </c>
      <c r="AJ456" s="12">
        <v>0</v>
      </c>
      <c r="AK456" s="12">
        <v>2.0842102473100001E-2</v>
      </c>
      <c r="AL456" s="12">
        <v>4.8957273539500003E-2</v>
      </c>
      <c r="AM456" s="12">
        <v>0</v>
      </c>
      <c r="AN456" s="12">
        <v>3.2238940901399997E-2</v>
      </c>
      <c r="AO456" s="12">
        <v>0</v>
      </c>
      <c r="AP456" s="12">
        <v>4.1486165503400001E-2</v>
      </c>
      <c r="AR456" s="12">
        <v>2.3395994572199999E-2</v>
      </c>
      <c r="AS456" s="12">
        <v>2.5250104269300001E-2</v>
      </c>
      <c r="AT456" s="12">
        <v>0</v>
      </c>
      <c r="AU456" s="12">
        <v>0</v>
      </c>
      <c r="AW456" s="12">
        <v>2.3102018039999998E-2</v>
      </c>
      <c r="AX456" s="12">
        <v>2.46920612428E-2</v>
      </c>
      <c r="AY456" s="12">
        <v>1.91836449753E-2</v>
      </c>
      <c r="AZ456" s="12">
        <v>1.8836864265900002E-2</v>
      </c>
      <c r="BA456" s="12">
        <v>1.9433806805300002E-2</v>
      </c>
      <c r="BB456" s="12">
        <v>2.5107480816000002E-2</v>
      </c>
      <c r="BD456" s="12">
        <v>2.4283028239500001E-2</v>
      </c>
      <c r="BE456" s="12">
        <v>2.22552147704E-2</v>
      </c>
      <c r="BF456" s="12">
        <v>0</v>
      </c>
      <c r="BH456" s="12">
        <v>1.91574293753E-2</v>
      </c>
      <c r="BI456" s="12">
        <v>4.0702796608400003E-2</v>
      </c>
      <c r="BJ456" s="12">
        <v>0</v>
      </c>
    </row>
    <row r="457" spans="2:62" ht="32" customHeight="1" x14ac:dyDescent="0.35">
      <c r="B457" s="20" t="s">
        <v>42</v>
      </c>
      <c r="C457" s="12">
        <v>2.4748940775099999E-2</v>
      </c>
      <c r="D457" s="12">
        <v>2.4495507270500001E-2</v>
      </c>
      <c r="E457" s="12">
        <v>2.2642324245000001E-2</v>
      </c>
      <c r="F457" s="12">
        <v>4.8557737274700002E-2</v>
      </c>
      <c r="G457" s="12">
        <v>0</v>
      </c>
      <c r="I457" s="12">
        <v>4.5481160947100002E-2</v>
      </c>
      <c r="J457" s="12">
        <v>3.2689773431100001E-2</v>
      </c>
      <c r="K457" s="12">
        <v>1.6176299656099999E-2</v>
      </c>
      <c r="L457" s="12">
        <v>2.9502491997700001E-2</v>
      </c>
      <c r="M457" s="12">
        <v>1.41725271776E-2</v>
      </c>
      <c r="N457" s="12">
        <v>0</v>
      </c>
      <c r="P457" s="12">
        <v>4.9374703740100001E-2</v>
      </c>
      <c r="Q457" s="12">
        <v>0</v>
      </c>
      <c r="R457" s="12">
        <v>1.37893534991E-2</v>
      </c>
      <c r="S457" s="12">
        <v>3.6226736505600002E-2</v>
      </c>
      <c r="T457" s="12">
        <v>0</v>
      </c>
      <c r="V457" s="12">
        <v>0</v>
      </c>
      <c r="W457" s="12">
        <v>5.8768626026700001E-2</v>
      </c>
      <c r="X457" s="12">
        <v>0</v>
      </c>
      <c r="Y457" s="12">
        <v>1.59000823768E-2</v>
      </c>
      <c r="Z457" s="12">
        <v>4.289822938E-2</v>
      </c>
      <c r="AA457" s="12">
        <v>0</v>
      </c>
      <c r="AB457" s="12">
        <v>1.8819862811599999E-2</v>
      </c>
      <c r="AC457" s="12">
        <v>7.2386728294299998E-2</v>
      </c>
      <c r="AE457" s="12">
        <v>0</v>
      </c>
      <c r="AF457" s="12">
        <v>8.7939129534199995E-2</v>
      </c>
      <c r="AG457" s="12">
        <v>2.8012769812600001E-2</v>
      </c>
      <c r="AH457" s="12">
        <v>1.9845199683100001E-2</v>
      </c>
      <c r="AI457" s="12">
        <v>1.8954089317899998E-2</v>
      </c>
      <c r="AJ457" s="12">
        <v>6.9600135068100005E-2</v>
      </c>
      <c r="AK457" s="12">
        <v>0</v>
      </c>
      <c r="AL457" s="12">
        <v>0</v>
      </c>
      <c r="AM457" s="12">
        <v>2.0483116760599999E-2</v>
      </c>
      <c r="AN457" s="12">
        <v>0</v>
      </c>
      <c r="AO457" s="12">
        <v>0</v>
      </c>
      <c r="AP457" s="12">
        <v>0</v>
      </c>
      <c r="AR457" s="12">
        <v>2.2398802458400001E-2</v>
      </c>
      <c r="AS457" s="12">
        <v>2.0782005986199999E-2</v>
      </c>
      <c r="AT457" s="12">
        <v>4.2692999602299997E-2</v>
      </c>
      <c r="AU457" s="12">
        <v>0.49967990123599998</v>
      </c>
      <c r="AW457" s="12">
        <v>1.9278912677799999E-2</v>
      </c>
      <c r="AX457" s="12">
        <v>1.80321350305E-2</v>
      </c>
      <c r="AY457" s="12">
        <v>1.50213624362E-2</v>
      </c>
      <c r="AZ457" s="12">
        <v>2.5155565369099998E-2</v>
      </c>
      <c r="BA457" s="12">
        <v>2.6000346936899999E-2</v>
      </c>
      <c r="BB457" s="12">
        <v>2.28174525302E-2</v>
      </c>
      <c r="BD457" s="12">
        <v>1.4841245805900001E-2</v>
      </c>
      <c r="BE457" s="12">
        <v>3.5733287667799998E-2</v>
      </c>
      <c r="BF457" s="12">
        <v>9.9500628339999994E-2</v>
      </c>
      <c r="BH457" s="12">
        <v>1.9287240682900001E-2</v>
      </c>
      <c r="BI457" s="12">
        <v>6.9552016650399999E-3</v>
      </c>
      <c r="BJ457" s="12">
        <v>0.120407184862</v>
      </c>
    </row>
    <row r="459" spans="2:62" x14ac:dyDescent="0.35">
      <c r="B459" s="25" t="s">
        <v>173</v>
      </c>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row>
    <row r="460" spans="2:62" x14ac:dyDescent="0.35">
      <c r="B460" s="17" t="s">
        <v>15</v>
      </c>
    </row>
    <row r="461" spans="2:62" x14ac:dyDescent="0.35">
      <c r="B461" s="18" t="s">
        <v>74</v>
      </c>
      <c r="C461" s="15">
        <v>500</v>
      </c>
      <c r="D461" s="15">
        <v>252</v>
      </c>
      <c r="E461" s="15">
        <v>220</v>
      </c>
      <c r="F461" s="15">
        <v>24</v>
      </c>
      <c r="G461" s="15">
        <v>4</v>
      </c>
      <c r="I461" s="15">
        <v>66</v>
      </c>
      <c r="J461" s="15">
        <v>69</v>
      </c>
      <c r="K461" s="15">
        <v>149</v>
      </c>
      <c r="L461" s="15">
        <v>116</v>
      </c>
      <c r="M461" s="15">
        <v>89</v>
      </c>
      <c r="N461" s="15">
        <v>11</v>
      </c>
      <c r="P461" s="15">
        <v>98</v>
      </c>
      <c r="Q461" s="15">
        <v>133</v>
      </c>
      <c r="R461" s="15">
        <v>134</v>
      </c>
      <c r="S461" s="15">
        <v>133</v>
      </c>
      <c r="T461" s="15">
        <v>2</v>
      </c>
      <c r="V461" s="15">
        <v>58</v>
      </c>
      <c r="W461" s="15">
        <v>97</v>
      </c>
      <c r="X461" s="15">
        <v>104</v>
      </c>
      <c r="Y461" s="15">
        <v>62</v>
      </c>
      <c r="Z461" s="15">
        <v>65</v>
      </c>
      <c r="AA461" s="15">
        <v>40</v>
      </c>
      <c r="AB461" s="15">
        <v>49</v>
      </c>
      <c r="AC461" s="15">
        <v>25</v>
      </c>
      <c r="AE461" s="15">
        <v>40</v>
      </c>
      <c r="AF461" s="15">
        <v>69</v>
      </c>
      <c r="AG461" s="15">
        <v>35</v>
      </c>
      <c r="AH461" s="15">
        <v>44</v>
      </c>
      <c r="AI461" s="15">
        <v>65</v>
      </c>
      <c r="AJ461" s="15">
        <v>40</v>
      </c>
      <c r="AK461" s="15">
        <v>44</v>
      </c>
      <c r="AL461" s="15">
        <v>56</v>
      </c>
      <c r="AM461" s="15">
        <v>44</v>
      </c>
      <c r="AN461" s="15">
        <v>30</v>
      </c>
      <c r="AO461" s="15">
        <v>10</v>
      </c>
      <c r="AP461" s="15">
        <v>23</v>
      </c>
      <c r="AR461" s="15">
        <v>392</v>
      </c>
      <c r="AS461" s="15">
        <v>88</v>
      </c>
      <c r="AT461" s="15">
        <v>18</v>
      </c>
      <c r="AU461" s="15">
        <v>2</v>
      </c>
      <c r="AW461" s="15">
        <v>406</v>
      </c>
      <c r="AX461" s="15">
        <v>389</v>
      </c>
      <c r="AY461" s="15">
        <v>348</v>
      </c>
      <c r="AZ461" s="15">
        <v>411</v>
      </c>
      <c r="BA461" s="15">
        <v>401</v>
      </c>
      <c r="BB461" s="15">
        <v>385</v>
      </c>
      <c r="BD461" s="15">
        <v>328</v>
      </c>
      <c r="BE461" s="15">
        <v>153</v>
      </c>
      <c r="BF461" s="15">
        <v>19</v>
      </c>
      <c r="BH461" s="15">
        <v>341</v>
      </c>
      <c r="BI461" s="15">
        <v>117</v>
      </c>
      <c r="BJ461" s="15">
        <v>42</v>
      </c>
    </row>
    <row r="462" spans="2:62" x14ac:dyDescent="0.35">
      <c r="B462" s="19" t="s">
        <v>75</v>
      </c>
      <c r="C462" s="10">
        <v>500</v>
      </c>
      <c r="D462" s="10">
        <v>248</v>
      </c>
      <c r="E462" s="10">
        <v>221</v>
      </c>
      <c r="F462" s="10">
        <v>27</v>
      </c>
      <c r="G462" s="10">
        <v>4</v>
      </c>
      <c r="I462" s="10">
        <v>68</v>
      </c>
      <c r="J462" s="10">
        <v>68</v>
      </c>
      <c r="K462" s="10">
        <v>145</v>
      </c>
      <c r="L462" s="10">
        <v>115</v>
      </c>
      <c r="M462" s="10">
        <v>92</v>
      </c>
      <c r="N462" s="10">
        <v>11</v>
      </c>
      <c r="P462" s="10">
        <v>125</v>
      </c>
      <c r="Q462" s="10">
        <v>125</v>
      </c>
      <c r="R462" s="10">
        <v>125</v>
      </c>
      <c r="S462" s="10">
        <v>125</v>
      </c>
      <c r="T462" s="10">
        <v>2</v>
      </c>
      <c r="V462" s="10">
        <v>68</v>
      </c>
      <c r="W462" s="10">
        <v>105</v>
      </c>
      <c r="X462" s="10">
        <v>101</v>
      </c>
      <c r="Y462" s="10">
        <v>59</v>
      </c>
      <c r="Z462" s="10">
        <v>60</v>
      </c>
      <c r="AA462" s="10">
        <v>37</v>
      </c>
      <c r="AB462" s="10">
        <v>44</v>
      </c>
      <c r="AC462" s="10">
        <v>26</v>
      </c>
      <c r="AE462" s="10">
        <v>38</v>
      </c>
      <c r="AF462" s="10">
        <v>67</v>
      </c>
      <c r="AG462" s="10">
        <v>34</v>
      </c>
      <c r="AH462" s="10">
        <v>42</v>
      </c>
      <c r="AI462" s="10">
        <v>63</v>
      </c>
      <c r="AJ462" s="10">
        <v>38</v>
      </c>
      <c r="AK462" s="10">
        <v>42</v>
      </c>
      <c r="AL462" s="10">
        <v>55</v>
      </c>
      <c r="AM462" s="10">
        <v>42</v>
      </c>
      <c r="AN462" s="10">
        <v>42</v>
      </c>
      <c r="AO462" s="10">
        <v>17</v>
      </c>
      <c r="AP462" s="10">
        <v>21</v>
      </c>
      <c r="AR462" s="10">
        <v>395</v>
      </c>
      <c r="AS462" s="10">
        <v>84</v>
      </c>
      <c r="AT462" s="10">
        <v>19</v>
      </c>
      <c r="AU462" s="10">
        <v>2</v>
      </c>
      <c r="AW462" s="10">
        <v>404</v>
      </c>
      <c r="AX462" s="10">
        <v>385</v>
      </c>
      <c r="AY462" s="10">
        <v>346</v>
      </c>
      <c r="AZ462" s="10">
        <v>412</v>
      </c>
      <c r="BA462" s="10">
        <v>399</v>
      </c>
      <c r="BB462" s="10">
        <v>382</v>
      </c>
      <c r="BD462" s="10">
        <v>321</v>
      </c>
      <c r="BE462" s="10">
        <v>160</v>
      </c>
      <c r="BF462" s="10">
        <v>19</v>
      </c>
      <c r="BH462" s="10">
        <v>339</v>
      </c>
      <c r="BI462" s="10">
        <v>119</v>
      </c>
      <c r="BJ462" s="10">
        <v>42</v>
      </c>
    </row>
    <row r="463" spans="2:62" ht="32" customHeight="1" x14ac:dyDescent="0.35">
      <c r="B463" s="20" t="s">
        <v>166</v>
      </c>
      <c r="C463" s="12">
        <v>0.227851810194</v>
      </c>
      <c r="D463" s="12">
        <v>0.21439305309199999</v>
      </c>
      <c r="E463" s="12">
        <v>0.25639039793599999</v>
      </c>
      <c r="F463" s="12">
        <v>0.120840333731</v>
      </c>
      <c r="G463" s="12">
        <v>0.20424949416099999</v>
      </c>
      <c r="I463" s="12">
        <v>0.137568533715</v>
      </c>
      <c r="J463" s="12">
        <v>0.203222069275</v>
      </c>
      <c r="K463" s="12">
        <v>0.225100195291</v>
      </c>
      <c r="L463" s="12">
        <v>0.253739905047</v>
      </c>
      <c r="M463" s="12">
        <v>0.25900276367699998</v>
      </c>
      <c r="N463" s="12">
        <v>0.43510832806700001</v>
      </c>
      <c r="P463" s="12">
        <v>0.15345278180300001</v>
      </c>
      <c r="Q463" s="12">
        <v>0.219294894612</v>
      </c>
      <c r="R463" s="12">
        <v>0.25380348956499998</v>
      </c>
      <c r="S463" s="12">
        <v>0.28849293563799999</v>
      </c>
      <c r="T463" s="12">
        <v>0</v>
      </c>
      <c r="V463" s="12">
        <v>0.16031215830500001</v>
      </c>
      <c r="W463" s="12">
        <v>0.15903897789900001</v>
      </c>
      <c r="X463" s="12">
        <v>0.280644614771</v>
      </c>
      <c r="Y463" s="12">
        <v>0.16826352539600001</v>
      </c>
      <c r="Z463" s="12">
        <v>0.28634033561700001</v>
      </c>
      <c r="AA463" s="12">
        <v>0.45038082995700002</v>
      </c>
      <c r="AB463" s="12">
        <v>0.27848020089800002</v>
      </c>
      <c r="AC463" s="12">
        <v>7.2968419985999997E-2</v>
      </c>
      <c r="AE463" s="12">
        <v>0.26805781125900002</v>
      </c>
      <c r="AF463" s="12">
        <v>0.242525498816</v>
      </c>
      <c r="AG463" s="12">
        <v>0.25388261023999997</v>
      </c>
      <c r="AH463" s="12">
        <v>0.12451162176900001</v>
      </c>
      <c r="AI463" s="12">
        <v>0.20585194251399999</v>
      </c>
      <c r="AJ463" s="12">
        <v>0.31456734316899998</v>
      </c>
      <c r="AK463" s="12">
        <v>0.18787626613</v>
      </c>
      <c r="AL463" s="12">
        <v>0.245420354112</v>
      </c>
      <c r="AM463" s="12">
        <v>0.15742291812699999</v>
      </c>
      <c r="AN463" s="12">
        <v>0.297848168508</v>
      </c>
      <c r="AO463" s="12">
        <v>0.19196228446399999</v>
      </c>
      <c r="AP463" s="12">
        <v>0.24731750735899999</v>
      </c>
      <c r="AR463" s="12">
        <v>0.22782685844200001</v>
      </c>
      <c r="AS463" s="12">
        <v>0.19516083452899999</v>
      </c>
      <c r="AT463" s="12">
        <v>0.39192885218000001</v>
      </c>
      <c r="AU463" s="12">
        <v>0</v>
      </c>
      <c r="AW463" s="12">
        <v>0.26332694496100001</v>
      </c>
      <c r="AX463" s="12">
        <v>0.24669124026799999</v>
      </c>
      <c r="AY463" s="12">
        <v>0.26131481884800001</v>
      </c>
      <c r="AZ463" s="12">
        <v>0.22281851498499999</v>
      </c>
      <c r="BA463" s="12">
        <v>0.24257968957199999</v>
      </c>
      <c r="BB463" s="12">
        <v>0.24840462214699999</v>
      </c>
      <c r="BD463" s="12">
        <v>0.28707860082300002</v>
      </c>
      <c r="BE463" s="12">
        <v>0.11919883837299999</v>
      </c>
      <c r="BF463" s="12">
        <v>0.140407674569</v>
      </c>
      <c r="BH463" s="12">
        <v>0.26238535112400002</v>
      </c>
      <c r="BI463" s="12">
        <v>0.15087117614100001</v>
      </c>
      <c r="BJ463" s="12">
        <v>0.16713777921799999</v>
      </c>
    </row>
    <row r="464" spans="2:62" ht="32" customHeight="1" x14ac:dyDescent="0.35">
      <c r="B464" s="20" t="s">
        <v>167</v>
      </c>
      <c r="C464" s="12">
        <v>0.37124314104599998</v>
      </c>
      <c r="D464" s="12">
        <v>0.40443048403199999</v>
      </c>
      <c r="E464" s="12">
        <v>0.348811110413</v>
      </c>
      <c r="F464" s="12">
        <v>0.24558143622799999</v>
      </c>
      <c r="G464" s="12">
        <v>0.39404857826299999</v>
      </c>
      <c r="I464" s="12">
        <v>0.321307030424</v>
      </c>
      <c r="J464" s="12">
        <v>0.33416227619799999</v>
      </c>
      <c r="K464" s="12">
        <v>0.44376405922399997</v>
      </c>
      <c r="L464" s="12">
        <v>0.35443580537899999</v>
      </c>
      <c r="M464" s="12">
        <v>0.35105216167100001</v>
      </c>
      <c r="N464" s="12">
        <v>0.298899370808</v>
      </c>
      <c r="P464" s="12">
        <v>0.35847266242199999</v>
      </c>
      <c r="Q464" s="12">
        <v>0.37258425034499998</v>
      </c>
      <c r="R464" s="12">
        <v>0.38053562053399997</v>
      </c>
      <c r="S464" s="12">
        <v>0.37105782089299999</v>
      </c>
      <c r="T464" s="12">
        <v>0.51673118137999996</v>
      </c>
      <c r="V464" s="12">
        <v>0.34871934096899998</v>
      </c>
      <c r="W464" s="12">
        <v>0.37162945896999999</v>
      </c>
      <c r="X464" s="12">
        <v>0.37228810777299998</v>
      </c>
      <c r="Y464" s="12">
        <v>0.349454003643</v>
      </c>
      <c r="Z464" s="12">
        <v>0.34521589203399999</v>
      </c>
      <c r="AA464" s="12">
        <v>0.415129866392</v>
      </c>
      <c r="AB464" s="12">
        <v>0.40905611975299999</v>
      </c>
      <c r="AC464" s="12">
        <v>0.40761851535999999</v>
      </c>
      <c r="AE464" s="12">
        <v>0.27908236741999998</v>
      </c>
      <c r="AF464" s="12">
        <v>0.35200299569600002</v>
      </c>
      <c r="AG464" s="12">
        <v>0.37821351812699999</v>
      </c>
      <c r="AH464" s="12">
        <v>0.28941218147199999</v>
      </c>
      <c r="AI464" s="12">
        <v>0.343358738878</v>
      </c>
      <c r="AJ464" s="12">
        <v>0.25045113323099999</v>
      </c>
      <c r="AK464" s="12">
        <v>0.404521544856</v>
      </c>
      <c r="AL464" s="12">
        <v>0.43064662937300002</v>
      </c>
      <c r="AM464" s="12">
        <v>0.53823411324100001</v>
      </c>
      <c r="AN464" s="12">
        <v>0.37704514911100001</v>
      </c>
      <c r="AO464" s="12">
        <v>0.46680183575200002</v>
      </c>
      <c r="AP464" s="12">
        <v>0.40925034046600001</v>
      </c>
      <c r="AR464" s="12">
        <v>0.37835336536000003</v>
      </c>
      <c r="AS464" s="12">
        <v>0.371577033818</v>
      </c>
      <c r="AT464" s="12">
        <v>0.26209494794999999</v>
      </c>
      <c r="AU464" s="12">
        <v>0</v>
      </c>
      <c r="AW464" s="12">
        <v>0.369270805456</v>
      </c>
      <c r="AX464" s="12">
        <v>0.39369596118</v>
      </c>
      <c r="AY464" s="12">
        <v>0.38398571215999999</v>
      </c>
      <c r="AZ464" s="12">
        <v>0.38609462899699998</v>
      </c>
      <c r="BA464" s="12">
        <v>0.37330789476499998</v>
      </c>
      <c r="BB464" s="12">
        <v>0.36748509010500002</v>
      </c>
      <c r="BD464" s="12">
        <v>0.362921093453</v>
      </c>
      <c r="BE464" s="12">
        <v>0.38107626585799997</v>
      </c>
      <c r="BF464" s="12">
        <v>0.42895892485499998</v>
      </c>
      <c r="BH464" s="12">
        <v>0.38900698778999998</v>
      </c>
      <c r="BI464" s="12">
        <v>0.360282101405</v>
      </c>
      <c r="BJ464" s="12">
        <v>0.257779367165</v>
      </c>
    </row>
    <row r="465" spans="2:62" ht="32" customHeight="1" x14ac:dyDescent="0.35">
      <c r="B465" s="20" t="s">
        <v>168</v>
      </c>
      <c r="C465" s="12">
        <v>0.24030324703200001</v>
      </c>
      <c r="D465" s="12">
        <v>0.24592449831400001</v>
      </c>
      <c r="E465" s="12">
        <v>0.213311097442</v>
      </c>
      <c r="F465" s="12">
        <v>0.45065909595699999</v>
      </c>
      <c r="G465" s="12">
        <v>0</v>
      </c>
      <c r="I465" s="12">
        <v>0.29962287926800002</v>
      </c>
      <c r="J465" s="12">
        <v>0.24468441844899999</v>
      </c>
      <c r="K465" s="12">
        <v>0.19649418381600001</v>
      </c>
      <c r="L465" s="12">
        <v>0.25906076992900001</v>
      </c>
      <c r="M465" s="12">
        <v>0.248645077746</v>
      </c>
      <c r="N465" s="12">
        <v>0.16139865934700001</v>
      </c>
      <c r="P465" s="12">
        <v>0.276518869512</v>
      </c>
      <c r="Q465" s="12">
        <v>0.24021260084900001</v>
      </c>
      <c r="R465" s="12">
        <v>0.22685346471599999</v>
      </c>
      <c r="S465" s="12">
        <v>0.21374995364900001</v>
      </c>
      <c r="T465" s="12">
        <v>0.48326881861999998</v>
      </c>
      <c r="V465" s="12">
        <v>0.25303392908599998</v>
      </c>
      <c r="W465" s="12">
        <v>0.283004497179</v>
      </c>
      <c r="X465" s="12">
        <v>0.24141764859000001</v>
      </c>
      <c r="Y465" s="12">
        <v>0.26322615724499998</v>
      </c>
      <c r="Z465" s="12">
        <v>0.26547338701099998</v>
      </c>
      <c r="AA465" s="12">
        <v>8.7163701773400007E-2</v>
      </c>
      <c r="AB465" s="12">
        <v>0.141663400248</v>
      </c>
      <c r="AC465" s="12">
        <v>0.30600183120699997</v>
      </c>
      <c r="AE465" s="12">
        <v>0.24590470007599999</v>
      </c>
      <c r="AF465" s="12">
        <v>0.23072125589600001</v>
      </c>
      <c r="AG465" s="12">
        <v>0.180647063064</v>
      </c>
      <c r="AH465" s="12">
        <v>0.34736290187000002</v>
      </c>
      <c r="AI465" s="12">
        <v>0.28813126674599998</v>
      </c>
      <c r="AJ465" s="12">
        <v>0.183667540937</v>
      </c>
      <c r="AK465" s="12">
        <v>0.311310765376</v>
      </c>
      <c r="AL465" s="12">
        <v>0.21977050899799999</v>
      </c>
      <c r="AM465" s="12">
        <v>0.13805928624800001</v>
      </c>
      <c r="AN465" s="12">
        <v>0.162930949967</v>
      </c>
      <c r="AO465" s="12">
        <v>0.341235879784</v>
      </c>
      <c r="AP465" s="12">
        <v>0.29053029241200001</v>
      </c>
      <c r="AR465" s="12">
        <v>0.23996778517199999</v>
      </c>
      <c r="AS465" s="12">
        <v>0.24827802457600001</v>
      </c>
      <c r="AT465" s="12">
        <v>0.187028275833</v>
      </c>
      <c r="AU465" s="12">
        <v>0.50032009876399997</v>
      </c>
      <c r="AW465" s="12">
        <v>0.22016893775900001</v>
      </c>
      <c r="AX465" s="12">
        <v>0.22958444517599999</v>
      </c>
      <c r="AY465" s="12">
        <v>0.23135943188300001</v>
      </c>
      <c r="AZ465" s="12">
        <v>0.23414245842299999</v>
      </c>
      <c r="BA465" s="12">
        <v>0.235474850707</v>
      </c>
      <c r="BB465" s="12">
        <v>0.23907904811700001</v>
      </c>
      <c r="BD465" s="12">
        <v>0.186567062102</v>
      </c>
      <c r="BE465" s="12">
        <v>0.337508995782</v>
      </c>
      <c r="BF465" s="12">
        <v>0.33113277223600002</v>
      </c>
      <c r="BH465" s="12">
        <v>0.207299362795</v>
      </c>
      <c r="BI465" s="12">
        <v>0.29361531254599998</v>
      </c>
      <c r="BJ465" s="12">
        <v>0.35650140523099999</v>
      </c>
    </row>
    <row r="466" spans="2:62" ht="32" customHeight="1" x14ac:dyDescent="0.35">
      <c r="B466" s="20" t="s">
        <v>169</v>
      </c>
      <c r="C466" s="12">
        <v>0.11895002753599999</v>
      </c>
      <c r="D466" s="12">
        <v>0.103957473279</v>
      </c>
      <c r="E466" s="12">
        <v>0.132635124075</v>
      </c>
      <c r="F466" s="12">
        <v>9.7989720508499994E-2</v>
      </c>
      <c r="G466" s="12">
        <v>0.40170192757599998</v>
      </c>
      <c r="I466" s="12">
        <v>0.17243845558099999</v>
      </c>
      <c r="J466" s="12">
        <v>9.5487043195200003E-2</v>
      </c>
      <c r="K466" s="12">
        <v>0.120492912036</v>
      </c>
      <c r="L466" s="12">
        <v>0.102739551607</v>
      </c>
      <c r="M466" s="12">
        <v>0.116391985139</v>
      </c>
      <c r="N466" s="12">
        <v>0.104593641778</v>
      </c>
      <c r="P466" s="12">
        <v>0.17329953124700001</v>
      </c>
      <c r="Q466" s="12">
        <v>0.123118370075</v>
      </c>
      <c r="R466" s="12">
        <v>0.11725278070300001</v>
      </c>
      <c r="S466" s="12">
        <v>6.4028051128800001E-2</v>
      </c>
      <c r="T466" s="12">
        <v>0</v>
      </c>
      <c r="V466" s="12">
        <v>0.22154620487000001</v>
      </c>
      <c r="W466" s="12">
        <v>0.1248314178</v>
      </c>
      <c r="X466" s="12">
        <v>8.6723451019999995E-2</v>
      </c>
      <c r="Y466" s="12">
        <v>0.15654002975</v>
      </c>
      <c r="Z466" s="12">
        <v>8.9092380664099996E-2</v>
      </c>
      <c r="AA466" s="12">
        <v>4.7325601877800001E-2</v>
      </c>
      <c r="AB466" s="12">
        <v>7.9419238428E-2</v>
      </c>
      <c r="AC466" s="12">
        <v>0.105500747007</v>
      </c>
      <c r="AE466" s="12">
        <v>0.159347042366</v>
      </c>
      <c r="AF466" s="12">
        <v>9.2455226832399998E-2</v>
      </c>
      <c r="AG466" s="12">
        <v>0.13124122507899999</v>
      </c>
      <c r="AH466" s="12">
        <v>0.196012615833</v>
      </c>
      <c r="AI466" s="12">
        <v>0.133222116473</v>
      </c>
      <c r="AJ466" s="12">
        <v>0.20506393531</v>
      </c>
      <c r="AK466" s="12">
        <v>7.54493211646E-2</v>
      </c>
      <c r="AL466" s="12">
        <v>8.6494268666900007E-2</v>
      </c>
      <c r="AM466" s="12">
        <v>0.120939652358</v>
      </c>
      <c r="AN466" s="12">
        <v>0.129936791513</v>
      </c>
      <c r="AO466" s="12">
        <v>0</v>
      </c>
      <c r="AP466" s="12">
        <v>0</v>
      </c>
      <c r="AR466" s="12">
        <v>0.11295240087400001</v>
      </c>
      <c r="AS466" s="12">
        <v>0.15051378902199999</v>
      </c>
      <c r="AT466" s="12">
        <v>0.116254924435</v>
      </c>
      <c r="AU466" s="12">
        <v>0</v>
      </c>
      <c r="AW466" s="12">
        <v>0.11159933927100001</v>
      </c>
      <c r="AX466" s="12">
        <v>0.102091177108</v>
      </c>
      <c r="AY466" s="12">
        <v>9.2182386092200003E-2</v>
      </c>
      <c r="AZ466" s="12">
        <v>0.117970810003</v>
      </c>
      <c r="BA466" s="12">
        <v>0.107784443055</v>
      </c>
      <c r="BB466" s="12">
        <v>0.10734799235</v>
      </c>
      <c r="BD466" s="12">
        <v>0.120851550929</v>
      </c>
      <c r="BE466" s="12">
        <v>0.12935376639099999</v>
      </c>
      <c r="BF466" s="12">
        <v>0</v>
      </c>
      <c r="BH466" s="12">
        <v>0.111727543597</v>
      </c>
      <c r="BI466" s="12">
        <v>0.12964770298</v>
      </c>
      <c r="BJ466" s="12">
        <v>0.14716103141299999</v>
      </c>
    </row>
    <row r="467" spans="2:62" ht="32" customHeight="1" x14ac:dyDescent="0.35">
      <c r="B467" s="20" t="s">
        <v>170</v>
      </c>
      <c r="C467" s="12">
        <v>2.3757765695199998E-2</v>
      </c>
      <c r="D467" s="12">
        <v>1.18169795713E-2</v>
      </c>
      <c r="E467" s="12">
        <v>3.6093070253200001E-2</v>
      </c>
      <c r="F467" s="12">
        <v>3.6371676300800002E-2</v>
      </c>
      <c r="G467" s="12">
        <v>0</v>
      </c>
      <c r="I467" s="12">
        <v>4.1134480573400002E-2</v>
      </c>
      <c r="J467" s="12">
        <v>8.9754419451900005E-2</v>
      </c>
      <c r="K467" s="12">
        <v>6.0604998056399996E-3</v>
      </c>
      <c r="L467" s="12">
        <v>8.03587858391E-3</v>
      </c>
      <c r="M467" s="12">
        <v>1.2801947196799999E-2</v>
      </c>
      <c r="N467" s="12">
        <v>0</v>
      </c>
      <c r="P467" s="12">
        <v>9.4396647673499999E-3</v>
      </c>
      <c r="Q467" s="12">
        <v>3.7756179802699998E-2</v>
      </c>
      <c r="R467" s="12">
        <v>1.4857370674499999E-2</v>
      </c>
      <c r="S467" s="12">
        <v>3.3357057550999998E-2</v>
      </c>
      <c r="T467" s="12">
        <v>0</v>
      </c>
      <c r="V467" s="12">
        <v>0</v>
      </c>
      <c r="W467" s="12">
        <v>2.9449567490500001E-2</v>
      </c>
      <c r="X467" s="12">
        <v>1.8926177845299999E-2</v>
      </c>
      <c r="Y467" s="12">
        <v>4.6616201589300001E-2</v>
      </c>
      <c r="Z467" s="12">
        <v>0</v>
      </c>
      <c r="AA467" s="12">
        <v>0</v>
      </c>
      <c r="AB467" s="12">
        <v>7.2561177862000004E-2</v>
      </c>
      <c r="AC467" s="12">
        <v>3.5523758145700003E-2</v>
      </c>
      <c r="AE467" s="12">
        <v>4.7608078879000003E-2</v>
      </c>
      <c r="AF467" s="12">
        <v>3.11917661879E-2</v>
      </c>
      <c r="AG467" s="12">
        <v>2.8002813677599998E-2</v>
      </c>
      <c r="AH467" s="12">
        <v>2.28554793731E-2</v>
      </c>
      <c r="AI467" s="12">
        <v>2.9435935388599999E-2</v>
      </c>
      <c r="AJ467" s="12">
        <v>0</v>
      </c>
      <c r="AK467" s="12">
        <v>0</v>
      </c>
      <c r="AL467" s="12">
        <v>1.7668238850599999E-2</v>
      </c>
      <c r="AM467" s="12">
        <v>4.5344030025000003E-2</v>
      </c>
      <c r="AN467" s="12">
        <v>3.2238940901399997E-2</v>
      </c>
      <c r="AO467" s="12">
        <v>0</v>
      </c>
      <c r="AP467" s="12">
        <v>0</v>
      </c>
      <c r="AR467" s="12">
        <v>2.2766516895200001E-2</v>
      </c>
      <c r="AS467" s="12">
        <v>3.4470318054100002E-2</v>
      </c>
      <c r="AT467" s="12">
        <v>0</v>
      </c>
      <c r="AU467" s="12">
        <v>0</v>
      </c>
      <c r="AW467" s="12">
        <v>2.4104835593300001E-2</v>
      </c>
      <c r="AX467" s="12">
        <v>1.80236157759E-2</v>
      </c>
      <c r="AY467" s="12">
        <v>2.01322274298E-2</v>
      </c>
      <c r="AZ467" s="12">
        <v>2.4261358381299999E-2</v>
      </c>
      <c r="BA467" s="12">
        <v>2.2698795943800001E-2</v>
      </c>
      <c r="BB467" s="12">
        <v>2.07571571531E-2</v>
      </c>
      <c r="BD467" s="12">
        <v>3.1080199427000001E-2</v>
      </c>
      <c r="BE467" s="12">
        <v>1.1873176743300001E-2</v>
      </c>
      <c r="BF467" s="12">
        <v>0</v>
      </c>
      <c r="BH467" s="12">
        <v>1.69797195057E-2</v>
      </c>
      <c r="BI467" s="12">
        <v>5.1290575991000002E-2</v>
      </c>
      <c r="BJ467" s="12">
        <v>0</v>
      </c>
    </row>
    <row r="468" spans="2:62" ht="32" customHeight="1" x14ac:dyDescent="0.35">
      <c r="B468" s="20" t="s">
        <v>42</v>
      </c>
      <c r="C468" s="12">
        <v>1.78940084964E-2</v>
      </c>
      <c r="D468" s="12">
        <v>1.9477511712499999E-2</v>
      </c>
      <c r="E468" s="12">
        <v>1.2759199881100001E-2</v>
      </c>
      <c r="F468" s="12">
        <v>4.8557737274700002E-2</v>
      </c>
      <c r="G468" s="12">
        <v>0</v>
      </c>
      <c r="I468" s="12">
        <v>2.7928620438400002E-2</v>
      </c>
      <c r="J468" s="12">
        <v>3.2689773431100001E-2</v>
      </c>
      <c r="K468" s="12">
        <v>8.0881498280700008E-3</v>
      </c>
      <c r="L468" s="12">
        <v>2.1988089454299999E-2</v>
      </c>
      <c r="M468" s="12">
        <v>1.2106064570499999E-2</v>
      </c>
      <c r="N468" s="12">
        <v>0</v>
      </c>
      <c r="P468" s="12">
        <v>2.8816490249200001E-2</v>
      </c>
      <c r="Q468" s="12">
        <v>7.0337043167899996E-3</v>
      </c>
      <c r="R468" s="12">
        <v>6.6972738076199996E-3</v>
      </c>
      <c r="S468" s="12">
        <v>2.9314181140499999E-2</v>
      </c>
      <c r="T468" s="12">
        <v>0</v>
      </c>
      <c r="V468" s="12">
        <v>1.6388366769999999E-2</v>
      </c>
      <c r="W468" s="12">
        <v>3.2046080662200001E-2</v>
      </c>
      <c r="X468" s="12">
        <v>0</v>
      </c>
      <c r="Y468" s="12">
        <v>1.59000823768E-2</v>
      </c>
      <c r="Z468" s="12">
        <v>1.38780046738E-2</v>
      </c>
      <c r="AA468" s="12">
        <v>0</v>
      </c>
      <c r="AB468" s="12">
        <v>1.8819862811599999E-2</v>
      </c>
      <c r="AC468" s="12">
        <v>7.2386728294299998E-2</v>
      </c>
      <c r="AE468" s="12">
        <v>0</v>
      </c>
      <c r="AF468" s="12">
        <v>5.1103256570300001E-2</v>
      </c>
      <c r="AG468" s="12">
        <v>2.8012769812600001E-2</v>
      </c>
      <c r="AH468" s="12">
        <v>1.9845199683100001E-2</v>
      </c>
      <c r="AI468" s="12">
        <v>0</v>
      </c>
      <c r="AJ468" s="12">
        <v>4.6250047352699997E-2</v>
      </c>
      <c r="AK468" s="12">
        <v>2.0842102473100001E-2</v>
      </c>
      <c r="AL468" s="12">
        <v>0</v>
      </c>
      <c r="AM468" s="12">
        <v>0</v>
      </c>
      <c r="AN468" s="12">
        <v>0</v>
      </c>
      <c r="AO468" s="12">
        <v>0</v>
      </c>
      <c r="AP468" s="12">
        <v>5.2901859763799998E-2</v>
      </c>
      <c r="AR468" s="12">
        <v>1.8133073256700001E-2</v>
      </c>
      <c r="AS468" s="12">
        <v>0</v>
      </c>
      <c r="AT468" s="12">
        <v>4.2692999602299997E-2</v>
      </c>
      <c r="AU468" s="12">
        <v>0.49967990123599998</v>
      </c>
      <c r="AW468" s="12">
        <v>1.15291369604E-2</v>
      </c>
      <c r="AX468" s="12">
        <v>9.9135604922199992E-3</v>
      </c>
      <c r="AY468" s="12">
        <v>1.10254235871E-2</v>
      </c>
      <c r="AZ468" s="12">
        <v>1.47122292114E-2</v>
      </c>
      <c r="BA468" s="12">
        <v>1.81543259564E-2</v>
      </c>
      <c r="BB468" s="12">
        <v>1.69260901286E-2</v>
      </c>
      <c r="BD468" s="12">
        <v>1.15014932654E-2</v>
      </c>
      <c r="BE468" s="12">
        <v>2.0988956853699999E-2</v>
      </c>
      <c r="BF468" s="12">
        <v>9.9500628339999994E-2</v>
      </c>
      <c r="BH468" s="12">
        <v>1.26010351884E-2</v>
      </c>
      <c r="BI468" s="12">
        <v>1.4293130937400001E-2</v>
      </c>
      <c r="BJ468" s="12">
        <v>7.1420416972499998E-2</v>
      </c>
    </row>
    <row r="470" spans="2:62" x14ac:dyDescent="0.35">
      <c r="B470" s="25" t="s">
        <v>174</v>
      </c>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row>
    <row r="471" spans="2:62" x14ac:dyDescent="0.35">
      <c r="B471" s="17" t="s">
        <v>15</v>
      </c>
    </row>
    <row r="472" spans="2:62" x14ac:dyDescent="0.35">
      <c r="B472" s="18" t="s">
        <v>74</v>
      </c>
      <c r="C472" s="15">
        <v>500</v>
      </c>
      <c r="D472" s="15">
        <v>252</v>
      </c>
      <c r="E472" s="15">
        <v>220</v>
      </c>
      <c r="F472" s="15">
        <v>24</v>
      </c>
      <c r="G472" s="15">
        <v>4</v>
      </c>
      <c r="I472" s="15">
        <v>66</v>
      </c>
      <c r="J472" s="15">
        <v>69</v>
      </c>
      <c r="K472" s="15">
        <v>149</v>
      </c>
      <c r="L472" s="15">
        <v>116</v>
      </c>
      <c r="M472" s="15">
        <v>89</v>
      </c>
      <c r="N472" s="15">
        <v>11</v>
      </c>
      <c r="P472" s="15">
        <v>98</v>
      </c>
      <c r="Q472" s="15">
        <v>133</v>
      </c>
      <c r="R472" s="15">
        <v>134</v>
      </c>
      <c r="S472" s="15">
        <v>133</v>
      </c>
      <c r="T472" s="15">
        <v>2</v>
      </c>
      <c r="V472" s="15">
        <v>58</v>
      </c>
      <c r="W472" s="15">
        <v>97</v>
      </c>
      <c r="X472" s="15">
        <v>104</v>
      </c>
      <c r="Y472" s="15">
        <v>62</v>
      </c>
      <c r="Z472" s="15">
        <v>65</v>
      </c>
      <c r="AA472" s="15">
        <v>40</v>
      </c>
      <c r="AB472" s="15">
        <v>49</v>
      </c>
      <c r="AC472" s="15">
        <v>25</v>
      </c>
      <c r="AE472" s="15">
        <v>40</v>
      </c>
      <c r="AF472" s="15">
        <v>69</v>
      </c>
      <c r="AG472" s="15">
        <v>35</v>
      </c>
      <c r="AH472" s="15">
        <v>44</v>
      </c>
      <c r="AI472" s="15">
        <v>65</v>
      </c>
      <c r="AJ472" s="15">
        <v>40</v>
      </c>
      <c r="AK472" s="15">
        <v>44</v>
      </c>
      <c r="AL472" s="15">
        <v>56</v>
      </c>
      <c r="AM472" s="15">
        <v>44</v>
      </c>
      <c r="AN472" s="15">
        <v>30</v>
      </c>
      <c r="AO472" s="15">
        <v>10</v>
      </c>
      <c r="AP472" s="15">
        <v>23</v>
      </c>
      <c r="AR472" s="15">
        <v>392</v>
      </c>
      <c r="AS472" s="15">
        <v>88</v>
      </c>
      <c r="AT472" s="15">
        <v>18</v>
      </c>
      <c r="AU472" s="15">
        <v>2</v>
      </c>
      <c r="AW472" s="15">
        <v>406</v>
      </c>
      <c r="AX472" s="15">
        <v>389</v>
      </c>
      <c r="AY472" s="15">
        <v>348</v>
      </c>
      <c r="AZ472" s="15">
        <v>411</v>
      </c>
      <c r="BA472" s="15">
        <v>401</v>
      </c>
      <c r="BB472" s="15">
        <v>385</v>
      </c>
      <c r="BD472" s="15">
        <v>328</v>
      </c>
      <c r="BE472" s="15">
        <v>153</v>
      </c>
      <c r="BF472" s="15">
        <v>19</v>
      </c>
      <c r="BH472" s="15">
        <v>341</v>
      </c>
      <c r="BI472" s="15">
        <v>117</v>
      </c>
      <c r="BJ472" s="15">
        <v>42</v>
      </c>
    </row>
    <row r="473" spans="2:62" x14ac:dyDescent="0.35">
      <c r="B473" s="19" t="s">
        <v>75</v>
      </c>
      <c r="C473" s="10">
        <v>500</v>
      </c>
      <c r="D473" s="10">
        <v>248</v>
      </c>
      <c r="E473" s="10">
        <v>221</v>
      </c>
      <c r="F473" s="10">
        <v>27</v>
      </c>
      <c r="G473" s="10">
        <v>4</v>
      </c>
      <c r="I473" s="10">
        <v>68</v>
      </c>
      <c r="J473" s="10">
        <v>68</v>
      </c>
      <c r="K473" s="10">
        <v>145</v>
      </c>
      <c r="L473" s="10">
        <v>115</v>
      </c>
      <c r="M473" s="10">
        <v>92</v>
      </c>
      <c r="N473" s="10">
        <v>11</v>
      </c>
      <c r="P473" s="10">
        <v>125</v>
      </c>
      <c r="Q473" s="10">
        <v>125</v>
      </c>
      <c r="R473" s="10">
        <v>125</v>
      </c>
      <c r="S473" s="10">
        <v>125</v>
      </c>
      <c r="T473" s="10">
        <v>2</v>
      </c>
      <c r="V473" s="10">
        <v>68</v>
      </c>
      <c r="W473" s="10">
        <v>105</v>
      </c>
      <c r="X473" s="10">
        <v>101</v>
      </c>
      <c r="Y473" s="10">
        <v>59</v>
      </c>
      <c r="Z473" s="10">
        <v>60</v>
      </c>
      <c r="AA473" s="10">
        <v>37</v>
      </c>
      <c r="AB473" s="10">
        <v>44</v>
      </c>
      <c r="AC473" s="10">
        <v>26</v>
      </c>
      <c r="AE473" s="10">
        <v>38</v>
      </c>
      <c r="AF473" s="10">
        <v>67</v>
      </c>
      <c r="AG473" s="10">
        <v>34</v>
      </c>
      <c r="AH473" s="10">
        <v>42</v>
      </c>
      <c r="AI473" s="10">
        <v>63</v>
      </c>
      <c r="AJ473" s="10">
        <v>38</v>
      </c>
      <c r="AK473" s="10">
        <v>42</v>
      </c>
      <c r="AL473" s="10">
        <v>55</v>
      </c>
      <c r="AM473" s="10">
        <v>42</v>
      </c>
      <c r="AN473" s="10">
        <v>42</v>
      </c>
      <c r="AO473" s="10">
        <v>17</v>
      </c>
      <c r="AP473" s="10">
        <v>21</v>
      </c>
      <c r="AR473" s="10">
        <v>395</v>
      </c>
      <c r="AS473" s="10">
        <v>84</v>
      </c>
      <c r="AT473" s="10">
        <v>19</v>
      </c>
      <c r="AU473" s="10">
        <v>2</v>
      </c>
      <c r="AW473" s="10">
        <v>404</v>
      </c>
      <c r="AX473" s="10">
        <v>385</v>
      </c>
      <c r="AY473" s="10">
        <v>346</v>
      </c>
      <c r="AZ473" s="10">
        <v>412</v>
      </c>
      <c r="BA473" s="10">
        <v>399</v>
      </c>
      <c r="BB473" s="10">
        <v>382</v>
      </c>
      <c r="BD473" s="10">
        <v>321</v>
      </c>
      <c r="BE473" s="10">
        <v>160</v>
      </c>
      <c r="BF473" s="10">
        <v>19</v>
      </c>
      <c r="BH473" s="10">
        <v>339</v>
      </c>
      <c r="BI473" s="10">
        <v>119</v>
      </c>
      <c r="BJ473" s="10">
        <v>42</v>
      </c>
    </row>
    <row r="474" spans="2:62" ht="32" customHeight="1" x14ac:dyDescent="0.35">
      <c r="B474" s="20" t="s">
        <v>166</v>
      </c>
      <c r="C474" s="12">
        <v>0.22736057611499999</v>
      </c>
      <c r="D474" s="12">
        <v>0.227742673901</v>
      </c>
      <c r="E474" s="12">
        <v>0.236570174785</v>
      </c>
      <c r="F474" s="12">
        <v>8.6558203354600002E-2</v>
      </c>
      <c r="G474" s="12">
        <v>0.59829807242400002</v>
      </c>
      <c r="I474" s="12">
        <v>0.14172867236299999</v>
      </c>
      <c r="J474" s="12">
        <v>0.24433469397099999</v>
      </c>
      <c r="K474" s="12">
        <v>0.20818389387399999</v>
      </c>
      <c r="L474" s="12">
        <v>0.235264689084</v>
      </c>
      <c r="M474" s="12">
        <v>0.31417348474099999</v>
      </c>
      <c r="N474" s="12">
        <v>0.102944376272</v>
      </c>
      <c r="P474" s="12">
        <v>0.20562179791099999</v>
      </c>
      <c r="Q474" s="12">
        <v>0.16922928570000001</v>
      </c>
      <c r="R474" s="12">
        <v>0.22404938327900001</v>
      </c>
      <c r="S474" s="12">
        <v>0.31417085751599999</v>
      </c>
      <c r="T474" s="12">
        <v>0</v>
      </c>
      <c r="V474" s="12">
        <v>0.22173282590999999</v>
      </c>
      <c r="W474" s="12">
        <v>0.12515733550800001</v>
      </c>
      <c r="X474" s="12">
        <v>0.25632320106299999</v>
      </c>
      <c r="Y474" s="12">
        <v>0.17590314359000001</v>
      </c>
      <c r="Z474" s="12">
        <v>0.25910236612699999</v>
      </c>
      <c r="AA474" s="12">
        <v>0.45014823461100001</v>
      </c>
      <c r="AB474" s="12">
        <v>0.27748192915199998</v>
      </c>
      <c r="AC474" s="12">
        <v>0.18212082151</v>
      </c>
      <c r="AE474" s="12">
        <v>0.20403961251200001</v>
      </c>
      <c r="AF474" s="12">
        <v>0.324027279773</v>
      </c>
      <c r="AG474" s="12">
        <v>0.224890634649</v>
      </c>
      <c r="AH474" s="12">
        <v>8.1802816678800003E-2</v>
      </c>
      <c r="AI474" s="12">
        <v>0.23421087538300001</v>
      </c>
      <c r="AJ474" s="12">
        <v>0.227117483383</v>
      </c>
      <c r="AK474" s="12">
        <v>0.117467243761</v>
      </c>
      <c r="AL474" s="12">
        <v>0.167831610454</v>
      </c>
      <c r="AM474" s="12">
        <v>0.29841758189099998</v>
      </c>
      <c r="AN474" s="12">
        <v>0.37162305953399999</v>
      </c>
      <c r="AO474" s="12">
        <v>9.4084771320799995E-2</v>
      </c>
      <c r="AP474" s="12">
        <v>0.28550259287500002</v>
      </c>
      <c r="AR474" s="12">
        <v>0.22799953514900001</v>
      </c>
      <c r="AS474" s="12">
        <v>0.22327981198999999</v>
      </c>
      <c r="AT474" s="12">
        <v>0.254445200205</v>
      </c>
      <c r="AU474" s="12">
        <v>0</v>
      </c>
      <c r="AW474" s="12">
        <v>0.25572960253600002</v>
      </c>
      <c r="AX474" s="12">
        <v>0.25390991430100002</v>
      </c>
      <c r="AY474" s="12">
        <v>0.26168258991299997</v>
      </c>
      <c r="AZ474" s="12">
        <v>0.22847675340199999</v>
      </c>
      <c r="BA474" s="12">
        <v>0.24890318277500001</v>
      </c>
      <c r="BB474" s="12">
        <v>0.24252342281299999</v>
      </c>
      <c r="BD474" s="12">
        <v>0.28307573526899998</v>
      </c>
      <c r="BE474" s="12">
        <v>0.126064068108</v>
      </c>
      <c r="BF474" s="12">
        <v>0.137457350664</v>
      </c>
      <c r="BH474" s="12">
        <v>0.27159009669400003</v>
      </c>
      <c r="BI474" s="12">
        <v>9.7736148343100002E-2</v>
      </c>
      <c r="BJ474" s="12">
        <v>0.23870314903699999</v>
      </c>
    </row>
    <row r="475" spans="2:62" ht="32" customHeight="1" x14ac:dyDescent="0.35">
      <c r="B475" s="20" t="s">
        <v>167</v>
      </c>
      <c r="C475" s="12">
        <v>0.40216717291999998</v>
      </c>
      <c r="D475" s="12">
        <v>0.41148470162099998</v>
      </c>
      <c r="E475" s="12">
        <v>0.41625034841699998</v>
      </c>
      <c r="F475" s="12">
        <v>0.26632582115800002</v>
      </c>
      <c r="G475" s="12">
        <v>0</v>
      </c>
      <c r="I475" s="12">
        <v>0.36203981050299999</v>
      </c>
      <c r="J475" s="12">
        <v>0.31522132422600002</v>
      </c>
      <c r="K475" s="12">
        <v>0.442334106615</v>
      </c>
      <c r="L475" s="12">
        <v>0.421545701514</v>
      </c>
      <c r="M475" s="12">
        <v>0.38055960544299999</v>
      </c>
      <c r="N475" s="12">
        <v>0.62495289223100003</v>
      </c>
      <c r="P475" s="12">
        <v>0.35469926674899999</v>
      </c>
      <c r="Q475" s="12">
        <v>0.43985799838599998</v>
      </c>
      <c r="R475" s="12">
        <v>0.381962450698</v>
      </c>
      <c r="S475" s="12">
        <v>0.43032036036299998</v>
      </c>
      <c r="T475" s="12">
        <v>0.51673118137999996</v>
      </c>
      <c r="V475" s="12">
        <v>0.34547160258600002</v>
      </c>
      <c r="W475" s="12">
        <v>0.40205835058700001</v>
      </c>
      <c r="X475" s="12">
        <v>0.41388865081699999</v>
      </c>
      <c r="Y475" s="12">
        <v>0.433424260241</v>
      </c>
      <c r="Z475" s="12">
        <v>0.35676904060300002</v>
      </c>
      <c r="AA475" s="12">
        <v>0.407102047232</v>
      </c>
      <c r="AB475" s="12">
        <v>0.47381803049600002</v>
      </c>
      <c r="AC475" s="12">
        <v>0.41001262738900002</v>
      </c>
      <c r="AE475" s="12">
        <v>0.39464865386999998</v>
      </c>
      <c r="AF475" s="12">
        <v>0.34493357237200001</v>
      </c>
      <c r="AG475" s="12">
        <v>0.40087373280600003</v>
      </c>
      <c r="AH475" s="12">
        <v>0.29987893856300002</v>
      </c>
      <c r="AI475" s="12">
        <v>0.39936065555400002</v>
      </c>
      <c r="AJ475" s="12">
        <v>0.492647446165</v>
      </c>
      <c r="AK475" s="12">
        <v>0.49614088163999998</v>
      </c>
      <c r="AL475" s="12">
        <v>0.44724486342999997</v>
      </c>
      <c r="AM475" s="12">
        <v>0.32720673845800002</v>
      </c>
      <c r="AN475" s="12">
        <v>0.374985318613</v>
      </c>
      <c r="AO475" s="12">
        <v>0.68811069654699997</v>
      </c>
      <c r="AP475" s="12">
        <v>0.32142940920599999</v>
      </c>
      <c r="AR475" s="12">
        <v>0.40492996900400002</v>
      </c>
      <c r="AS475" s="12">
        <v>0.43890351906800001</v>
      </c>
      <c r="AT475" s="12">
        <v>0.22724783600599999</v>
      </c>
      <c r="AU475" s="12">
        <v>0</v>
      </c>
      <c r="AW475" s="12">
        <v>0.38991760631</v>
      </c>
      <c r="AX475" s="12">
        <v>0.40195351281800001</v>
      </c>
      <c r="AY475" s="12">
        <v>0.40535543174599997</v>
      </c>
      <c r="AZ475" s="12">
        <v>0.39594342487900003</v>
      </c>
      <c r="BA475" s="12">
        <v>0.397435792329</v>
      </c>
      <c r="BB475" s="12">
        <v>0.40632041890800003</v>
      </c>
      <c r="BD475" s="12">
        <v>0.37036261879999999</v>
      </c>
      <c r="BE475" s="12">
        <v>0.45295603823199998</v>
      </c>
      <c r="BF475" s="12">
        <v>0.51230618464400002</v>
      </c>
      <c r="BH475" s="12">
        <v>0.41616475914000001</v>
      </c>
      <c r="BI475" s="12">
        <v>0.43884809869899999</v>
      </c>
      <c r="BJ475" s="12">
        <v>0.18262794133400001</v>
      </c>
    </row>
    <row r="476" spans="2:62" ht="32" customHeight="1" x14ac:dyDescent="0.35">
      <c r="B476" s="20" t="s">
        <v>168</v>
      </c>
      <c r="C476" s="12">
        <v>0.215185117417</v>
      </c>
      <c r="D476" s="12">
        <v>0.23342092045099999</v>
      </c>
      <c r="E476" s="12">
        <v>0.19162027889899999</v>
      </c>
      <c r="F476" s="12">
        <v>0.27646876357</v>
      </c>
      <c r="G476" s="12">
        <v>0</v>
      </c>
      <c r="I476" s="12">
        <v>0.25854511351499998</v>
      </c>
      <c r="J476" s="12">
        <v>0.22917452863400001</v>
      </c>
      <c r="K476" s="12">
        <v>0.20766150003799999</v>
      </c>
      <c r="L476" s="12">
        <v>0.22198437986899999</v>
      </c>
      <c r="M476" s="12">
        <v>0.19235608163599999</v>
      </c>
      <c r="N476" s="12">
        <v>8.4087510154200004E-2</v>
      </c>
      <c r="P476" s="12">
        <v>0.31118213138599998</v>
      </c>
      <c r="Q476" s="12">
        <v>0.20806821450999999</v>
      </c>
      <c r="R476" s="12">
        <v>0.21494874902800001</v>
      </c>
      <c r="S476" s="12">
        <v>0.122262351844</v>
      </c>
      <c r="T476" s="12">
        <v>0.48326881861999998</v>
      </c>
      <c r="V476" s="12">
        <v>0.28053831914299998</v>
      </c>
      <c r="W476" s="12">
        <v>0.28793767461800002</v>
      </c>
      <c r="X476" s="12">
        <v>0.19314705029599999</v>
      </c>
      <c r="Y476" s="12">
        <v>0.24000704537600001</v>
      </c>
      <c r="Z476" s="12">
        <v>0.223019275893</v>
      </c>
      <c r="AA476" s="12">
        <v>6.9630538972600006E-2</v>
      </c>
      <c r="AB476" s="12">
        <v>0.115867132416</v>
      </c>
      <c r="AC476" s="12">
        <v>0.13865856137800001</v>
      </c>
      <c r="AE476" s="12">
        <v>0.200679267233</v>
      </c>
      <c r="AF476" s="12">
        <v>0.227196262146</v>
      </c>
      <c r="AG476" s="12">
        <v>0.17696878764900001</v>
      </c>
      <c r="AH476" s="12">
        <v>0.20469207313099999</v>
      </c>
      <c r="AI476" s="12">
        <v>0.26673292313800001</v>
      </c>
      <c r="AJ476" s="12">
        <v>0.188692701499</v>
      </c>
      <c r="AK476" s="12">
        <v>0.27747963485999999</v>
      </c>
      <c r="AL476" s="12">
        <v>0.24372218127199999</v>
      </c>
      <c r="AM476" s="12">
        <v>0.15467450222599999</v>
      </c>
      <c r="AN476" s="12">
        <v>0.16093091720700001</v>
      </c>
      <c r="AO476" s="12">
        <v>0.217804532133</v>
      </c>
      <c r="AP476" s="12">
        <v>0.20668383119799999</v>
      </c>
      <c r="AR476" s="12">
        <v>0.21175395478</v>
      </c>
      <c r="AS476" s="12">
        <v>0.19688356525299999</v>
      </c>
      <c r="AT476" s="12">
        <v>0.33567564283399998</v>
      </c>
      <c r="AU476" s="12">
        <v>0.50032009876399997</v>
      </c>
      <c r="AW476" s="12">
        <v>0.21488987436199999</v>
      </c>
      <c r="AX476" s="12">
        <v>0.20395433175300001</v>
      </c>
      <c r="AY476" s="12">
        <v>0.18926406109499999</v>
      </c>
      <c r="AZ476" s="12">
        <v>0.210106864501</v>
      </c>
      <c r="BA476" s="12">
        <v>0.19297958025100001</v>
      </c>
      <c r="BB476" s="12">
        <v>0.21052025718</v>
      </c>
      <c r="BD476" s="12">
        <v>0.198863934528</v>
      </c>
      <c r="BE476" s="12">
        <v>0.24900618598599999</v>
      </c>
      <c r="BF476" s="12">
        <v>0.20684862635500001</v>
      </c>
      <c r="BH476" s="12">
        <v>0.19115746645000001</v>
      </c>
      <c r="BI476" s="12">
        <v>0.27852887084099998</v>
      </c>
      <c r="BJ476" s="12">
        <v>0.229338198962</v>
      </c>
    </row>
    <row r="477" spans="2:62" ht="32" customHeight="1" x14ac:dyDescent="0.35">
      <c r="B477" s="20" t="s">
        <v>169</v>
      </c>
      <c r="C477" s="12">
        <v>0.110213172838</v>
      </c>
      <c r="D477" s="12">
        <v>0.109013899368</v>
      </c>
      <c r="E477" s="12">
        <v>8.8438871385099996E-2</v>
      </c>
      <c r="F477" s="12">
        <v>0.28607228706499999</v>
      </c>
      <c r="G477" s="12">
        <v>0.199846829783</v>
      </c>
      <c r="I477" s="12">
        <v>0.16942091527200001</v>
      </c>
      <c r="J477" s="12">
        <v>0.11682632683700001</v>
      </c>
      <c r="K477" s="12">
        <v>0.102242514839</v>
      </c>
      <c r="L477" s="12">
        <v>8.2970703152500005E-2</v>
      </c>
      <c r="M477" s="12">
        <v>9.8638722633299994E-2</v>
      </c>
      <c r="N477" s="12">
        <v>0.188015221343</v>
      </c>
      <c r="P477" s="12">
        <v>9.8083158179699995E-2</v>
      </c>
      <c r="Q477" s="12">
        <v>0.145473486446</v>
      </c>
      <c r="R477" s="12">
        <v>0.12150559415499999</v>
      </c>
      <c r="S477" s="12">
        <v>7.7549622154599998E-2</v>
      </c>
      <c r="T477" s="12">
        <v>0</v>
      </c>
      <c r="V477" s="12">
        <v>0.119324661296</v>
      </c>
      <c r="W477" s="12">
        <v>0.107409100026</v>
      </c>
      <c r="X477" s="12">
        <v>0.119199542949</v>
      </c>
      <c r="Y477" s="12">
        <v>0.13476546841600001</v>
      </c>
      <c r="Z477" s="12">
        <v>0.102074965416</v>
      </c>
      <c r="AA477" s="12">
        <v>7.3119179183899999E-2</v>
      </c>
      <c r="AB477" s="12">
        <v>6.1418828097999999E-2</v>
      </c>
      <c r="AC477" s="12">
        <v>0.16129750328199999</v>
      </c>
      <c r="AE477" s="12">
        <v>0.118375962401</v>
      </c>
      <c r="AF477" s="12">
        <v>2.6646146031E-2</v>
      </c>
      <c r="AG477" s="12">
        <v>0.14265759775</v>
      </c>
      <c r="AH477" s="12">
        <v>0.371811139598</v>
      </c>
      <c r="AI477" s="12">
        <v>8.4831560232900005E-2</v>
      </c>
      <c r="AJ477" s="12">
        <v>4.5292321601400003E-2</v>
      </c>
      <c r="AK477" s="12">
        <v>8.5838776116099996E-2</v>
      </c>
      <c r="AL477" s="12">
        <v>8.8202907831500005E-2</v>
      </c>
      <c r="AM477" s="12">
        <v>0.175243588394</v>
      </c>
      <c r="AN477" s="12">
        <v>6.0221763744500001E-2</v>
      </c>
      <c r="AO477" s="12">
        <v>0</v>
      </c>
      <c r="AP477" s="12">
        <v>0.14489800121800001</v>
      </c>
      <c r="AR477" s="12">
        <v>0.114766895656</v>
      </c>
      <c r="AS477" s="12">
        <v>9.59246207298E-2</v>
      </c>
      <c r="AT477" s="12">
        <v>9.0300175390900003E-2</v>
      </c>
      <c r="AU477" s="12">
        <v>0</v>
      </c>
      <c r="AW477" s="12">
        <v>9.8944886417200006E-2</v>
      </c>
      <c r="AX477" s="12">
        <v>0.103268200778</v>
      </c>
      <c r="AY477" s="12">
        <v>0.11603952750099999</v>
      </c>
      <c r="AZ477" s="12">
        <v>0.12426678262099999</v>
      </c>
      <c r="BA477" s="12">
        <v>0.114368834415</v>
      </c>
      <c r="BB477" s="12">
        <v>0.100453910094</v>
      </c>
      <c r="BD477" s="12">
        <v>0.10398592964800001</v>
      </c>
      <c r="BE477" s="12">
        <v>0.13067035891000001</v>
      </c>
      <c r="BF477" s="12">
        <v>4.3887209997E-2</v>
      </c>
      <c r="BH477" s="12">
        <v>9.2976292018199999E-2</v>
      </c>
      <c r="BI477" s="12">
        <v>0.11618515077200001</v>
      </c>
      <c r="BJ477" s="12">
        <v>0.23370354627699999</v>
      </c>
    </row>
    <row r="478" spans="2:62" ht="32" customHeight="1" x14ac:dyDescent="0.35">
      <c r="B478" s="20" t="s">
        <v>170</v>
      </c>
      <c r="C478" s="12">
        <v>2.94110404141E-2</v>
      </c>
      <c r="D478" s="12">
        <v>6.8797366262899999E-3</v>
      </c>
      <c r="E478" s="12">
        <v>5.0417260336899999E-2</v>
      </c>
      <c r="F478" s="12">
        <v>3.6017187577499998E-2</v>
      </c>
      <c r="G478" s="12">
        <v>0.20185509779300001</v>
      </c>
      <c r="I478" s="12">
        <v>4.0336867908599999E-2</v>
      </c>
      <c r="J478" s="12">
        <v>6.1753352901000001E-2</v>
      </c>
      <c r="K478" s="12">
        <v>3.14898348063E-2</v>
      </c>
      <c r="L478" s="12">
        <v>1.62824589167E-2</v>
      </c>
      <c r="M478" s="12">
        <v>1.42721055476E-2</v>
      </c>
      <c r="N478" s="12">
        <v>0</v>
      </c>
      <c r="P478" s="12">
        <v>1.05237031385E-2</v>
      </c>
      <c r="Q478" s="12">
        <v>3.7371014957400001E-2</v>
      </c>
      <c r="R478" s="12">
        <v>4.3836261450800003E-2</v>
      </c>
      <c r="S478" s="12">
        <v>2.6382626981699998E-2</v>
      </c>
      <c r="T478" s="12">
        <v>0</v>
      </c>
      <c r="V478" s="12">
        <v>3.29325910645E-2</v>
      </c>
      <c r="W478" s="12">
        <v>5.3763379987299999E-2</v>
      </c>
      <c r="X478" s="12">
        <v>8.8316229950300001E-3</v>
      </c>
      <c r="Y478" s="12">
        <v>0</v>
      </c>
      <c r="Z478" s="12">
        <v>4.5156347287E-2</v>
      </c>
      <c r="AA478" s="12">
        <v>0</v>
      </c>
      <c r="AB478" s="12">
        <v>5.2594217026700002E-2</v>
      </c>
      <c r="AC478" s="12">
        <v>3.5523758145700003E-2</v>
      </c>
      <c r="AE478" s="12">
        <v>8.2256503983799995E-2</v>
      </c>
      <c r="AF478" s="12">
        <v>2.6093483107799999E-2</v>
      </c>
      <c r="AG478" s="12">
        <v>2.6596477333199999E-2</v>
      </c>
      <c r="AH478" s="12">
        <v>2.1969832345700002E-2</v>
      </c>
      <c r="AI478" s="12">
        <v>1.48639856924E-2</v>
      </c>
      <c r="AJ478" s="12">
        <v>0</v>
      </c>
      <c r="AK478" s="12">
        <v>2.3073463622399999E-2</v>
      </c>
      <c r="AL478" s="12">
        <v>5.2998437013399999E-2</v>
      </c>
      <c r="AM478" s="12">
        <v>4.4457589031E-2</v>
      </c>
      <c r="AN478" s="12">
        <v>3.2238940901399997E-2</v>
      </c>
      <c r="AO478" s="12">
        <v>0</v>
      </c>
      <c r="AP478" s="12">
        <v>0</v>
      </c>
      <c r="AR478" s="12">
        <v>2.5242610500900001E-2</v>
      </c>
      <c r="AS478" s="12">
        <v>4.5008482960199998E-2</v>
      </c>
      <c r="AT478" s="12">
        <v>4.9638145962000002E-2</v>
      </c>
      <c r="AU478" s="12">
        <v>0</v>
      </c>
      <c r="AW478" s="12">
        <v>2.9583088935200001E-2</v>
      </c>
      <c r="AX478" s="12">
        <v>2.7622952146599999E-2</v>
      </c>
      <c r="AY478" s="12">
        <v>1.7325252309400001E-2</v>
      </c>
      <c r="AZ478" s="12">
        <v>2.9191146034099998E-2</v>
      </c>
      <c r="BA478" s="12">
        <v>2.87598591689E-2</v>
      </c>
      <c r="BB478" s="12">
        <v>2.6173972519900002E-2</v>
      </c>
      <c r="BD478" s="12">
        <v>3.2956966039499998E-2</v>
      </c>
      <c r="BE478" s="12">
        <v>2.5797680136099999E-2</v>
      </c>
      <c r="BF478" s="12">
        <v>0</v>
      </c>
      <c r="BH478" s="12">
        <v>1.6217595209800002E-2</v>
      </c>
      <c r="BI478" s="12">
        <v>6.17465296793E-2</v>
      </c>
      <c r="BJ478" s="12">
        <v>4.4206747417099998E-2</v>
      </c>
    </row>
    <row r="479" spans="2:62" ht="32" customHeight="1" x14ac:dyDescent="0.35">
      <c r="B479" s="20" t="s">
        <v>42</v>
      </c>
      <c r="C479" s="12">
        <v>1.5662920296900001E-2</v>
      </c>
      <c r="D479" s="12">
        <v>1.14580680334E-2</v>
      </c>
      <c r="E479" s="12">
        <v>1.6703066176500001E-2</v>
      </c>
      <c r="F479" s="12">
        <v>4.8557737274700002E-2</v>
      </c>
      <c r="G479" s="12">
        <v>0</v>
      </c>
      <c r="I479" s="12">
        <v>2.7928620438400002E-2</v>
      </c>
      <c r="J479" s="12">
        <v>3.2689773431100001E-2</v>
      </c>
      <c r="K479" s="12">
        <v>8.0881498280700008E-3</v>
      </c>
      <c r="L479" s="12">
        <v>2.1952067463700001E-2</v>
      </c>
      <c r="M479" s="12">
        <v>0</v>
      </c>
      <c r="N479" s="12">
        <v>0</v>
      </c>
      <c r="P479" s="12">
        <v>1.98899426357E-2</v>
      </c>
      <c r="Q479" s="12">
        <v>0</v>
      </c>
      <c r="R479" s="12">
        <v>1.36975613895E-2</v>
      </c>
      <c r="S479" s="12">
        <v>2.9314181140499999E-2</v>
      </c>
      <c r="T479" s="12">
        <v>0</v>
      </c>
      <c r="V479" s="12">
        <v>0</v>
      </c>
      <c r="W479" s="12">
        <v>2.3674159274E-2</v>
      </c>
      <c r="X479" s="12">
        <v>8.6099318803299994E-3</v>
      </c>
      <c r="Y479" s="12">
        <v>1.59000823768E-2</v>
      </c>
      <c r="Z479" s="12">
        <v>1.38780046738E-2</v>
      </c>
      <c r="AA479" s="12">
        <v>0</v>
      </c>
      <c r="AB479" s="12">
        <v>1.8819862811599999E-2</v>
      </c>
      <c r="AC479" s="12">
        <v>7.2386728294299998E-2</v>
      </c>
      <c r="AE479" s="12">
        <v>0</v>
      </c>
      <c r="AF479" s="12">
        <v>5.1103256570300001E-2</v>
      </c>
      <c r="AG479" s="12">
        <v>2.8012769812600001E-2</v>
      </c>
      <c r="AH479" s="12">
        <v>1.9845199683100001E-2</v>
      </c>
      <c r="AI479" s="12">
        <v>0</v>
      </c>
      <c r="AJ479" s="12">
        <v>4.6250047352699997E-2</v>
      </c>
      <c r="AK479" s="12">
        <v>0</v>
      </c>
      <c r="AL479" s="12">
        <v>0</v>
      </c>
      <c r="AM479" s="12">
        <v>0</v>
      </c>
      <c r="AN479" s="12">
        <v>0</v>
      </c>
      <c r="AO479" s="12">
        <v>0</v>
      </c>
      <c r="AP479" s="12">
        <v>4.1486165503400001E-2</v>
      </c>
      <c r="AR479" s="12">
        <v>1.53070349094E-2</v>
      </c>
      <c r="AS479" s="12">
        <v>0</v>
      </c>
      <c r="AT479" s="12">
        <v>4.2692999602299997E-2</v>
      </c>
      <c r="AU479" s="12">
        <v>0.49967990123599998</v>
      </c>
      <c r="AW479" s="12">
        <v>1.09349414398E-2</v>
      </c>
      <c r="AX479" s="12">
        <v>9.2910882039300008E-3</v>
      </c>
      <c r="AY479" s="12">
        <v>1.0333137434699999E-2</v>
      </c>
      <c r="AZ479" s="12">
        <v>1.20150285641E-2</v>
      </c>
      <c r="BA479" s="12">
        <v>1.7552751060299999E-2</v>
      </c>
      <c r="BB479" s="12">
        <v>1.4008018483800001E-2</v>
      </c>
      <c r="BD479" s="12">
        <v>1.07548157159E-2</v>
      </c>
      <c r="BE479" s="12">
        <v>1.55056686272E-2</v>
      </c>
      <c r="BF479" s="12">
        <v>9.9500628339999994E-2</v>
      </c>
      <c r="BH479" s="12">
        <v>1.18937904873E-2</v>
      </c>
      <c r="BI479" s="12">
        <v>6.9552016650399999E-3</v>
      </c>
      <c r="BJ479" s="12">
        <v>7.1420416972499998E-2</v>
      </c>
    </row>
    <row r="481" spans="2:62" x14ac:dyDescent="0.35">
      <c r="B481" s="25" t="s">
        <v>175</v>
      </c>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row>
    <row r="482" spans="2:62" x14ac:dyDescent="0.35">
      <c r="B482" s="17" t="s">
        <v>15</v>
      </c>
    </row>
    <row r="483" spans="2:62" x14ac:dyDescent="0.35">
      <c r="B483" s="18" t="s">
        <v>74</v>
      </c>
      <c r="C483" s="15">
        <v>500</v>
      </c>
      <c r="D483" s="15">
        <v>252</v>
      </c>
      <c r="E483" s="15">
        <v>220</v>
      </c>
      <c r="F483" s="15">
        <v>24</v>
      </c>
      <c r="G483" s="15">
        <v>4</v>
      </c>
      <c r="I483" s="15">
        <v>66</v>
      </c>
      <c r="J483" s="15">
        <v>69</v>
      </c>
      <c r="K483" s="15">
        <v>149</v>
      </c>
      <c r="L483" s="15">
        <v>116</v>
      </c>
      <c r="M483" s="15">
        <v>89</v>
      </c>
      <c r="N483" s="15">
        <v>11</v>
      </c>
      <c r="P483" s="15">
        <v>98</v>
      </c>
      <c r="Q483" s="15">
        <v>133</v>
      </c>
      <c r="R483" s="15">
        <v>134</v>
      </c>
      <c r="S483" s="15">
        <v>133</v>
      </c>
      <c r="T483" s="15">
        <v>2</v>
      </c>
      <c r="V483" s="15">
        <v>58</v>
      </c>
      <c r="W483" s="15">
        <v>97</v>
      </c>
      <c r="X483" s="15">
        <v>104</v>
      </c>
      <c r="Y483" s="15">
        <v>62</v>
      </c>
      <c r="Z483" s="15">
        <v>65</v>
      </c>
      <c r="AA483" s="15">
        <v>40</v>
      </c>
      <c r="AB483" s="15">
        <v>49</v>
      </c>
      <c r="AC483" s="15">
        <v>25</v>
      </c>
      <c r="AE483" s="15">
        <v>40</v>
      </c>
      <c r="AF483" s="15">
        <v>69</v>
      </c>
      <c r="AG483" s="15">
        <v>35</v>
      </c>
      <c r="AH483" s="15">
        <v>44</v>
      </c>
      <c r="AI483" s="15">
        <v>65</v>
      </c>
      <c r="AJ483" s="15">
        <v>40</v>
      </c>
      <c r="AK483" s="15">
        <v>44</v>
      </c>
      <c r="AL483" s="15">
        <v>56</v>
      </c>
      <c r="AM483" s="15">
        <v>44</v>
      </c>
      <c r="AN483" s="15">
        <v>30</v>
      </c>
      <c r="AO483" s="15">
        <v>10</v>
      </c>
      <c r="AP483" s="15">
        <v>23</v>
      </c>
      <c r="AR483" s="15">
        <v>392</v>
      </c>
      <c r="AS483" s="15">
        <v>88</v>
      </c>
      <c r="AT483" s="15">
        <v>18</v>
      </c>
      <c r="AU483" s="15">
        <v>2</v>
      </c>
      <c r="AW483" s="15">
        <v>406</v>
      </c>
      <c r="AX483" s="15">
        <v>389</v>
      </c>
      <c r="AY483" s="15">
        <v>348</v>
      </c>
      <c r="AZ483" s="15">
        <v>411</v>
      </c>
      <c r="BA483" s="15">
        <v>401</v>
      </c>
      <c r="BB483" s="15">
        <v>385</v>
      </c>
      <c r="BD483" s="15">
        <v>328</v>
      </c>
      <c r="BE483" s="15">
        <v>153</v>
      </c>
      <c r="BF483" s="15">
        <v>19</v>
      </c>
      <c r="BH483" s="15">
        <v>341</v>
      </c>
      <c r="BI483" s="15">
        <v>117</v>
      </c>
      <c r="BJ483" s="15">
        <v>42</v>
      </c>
    </row>
    <row r="484" spans="2:62" x14ac:dyDescent="0.35">
      <c r="B484" s="19" t="s">
        <v>75</v>
      </c>
      <c r="C484" s="10">
        <v>500</v>
      </c>
      <c r="D484" s="10">
        <v>248</v>
      </c>
      <c r="E484" s="10">
        <v>221</v>
      </c>
      <c r="F484" s="10">
        <v>27</v>
      </c>
      <c r="G484" s="10">
        <v>4</v>
      </c>
      <c r="I484" s="10">
        <v>68</v>
      </c>
      <c r="J484" s="10">
        <v>68</v>
      </c>
      <c r="K484" s="10">
        <v>145</v>
      </c>
      <c r="L484" s="10">
        <v>115</v>
      </c>
      <c r="M484" s="10">
        <v>92</v>
      </c>
      <c r="N484" s="10">
        <v>11</v>
      </c>
      <c r="P484" s="10">
        <v>125</v>
      </c>
      <c r="Q484" s="10">
        <v>125</v>
      </c>
      <c r="R484" s="10">
        <v>125</v>
      </c>
      <c r="S484" s="10">
        <v>125</v>
      </c>
      <c r="T484" s="10">
        <v>2</v>
      </c>
      <c r="V484" s="10">
        <v>68</v>
      </c>
      <c r="W484" s="10">
        <v>105</v>
      </c>
      <c r="X484" s="10">
        <v>101</v>
      </c>
      <c r="Y484" s="10">
        <v>59</v>
      </c>
      <c r="Z484" s="10">
        <v>60</v>
      </c>
      <c r="AA484" s="10">
        <v>37</v>
      </c>
      <c r="AB484" s="10">
        <v>44</v>
      </c>
      <c r="AC484" s="10">
        <v>26</v>
      </c>
      <c r="AE484" s="10">
        <v>38</v>
      </c>
      <c r="AF484" s="10">
        <v>67</v>
      </c>
      <c r="AG484" s="10">
        <v>34</v>
      </c>
      <c r="AH484" s="10">
        <v>42</v>
      </c>
      <c r="AI484" s="10">
        <v>63</v>
      </c>
      <c r="AJ484" s="10">
        <v>38</v>
      </c>
      <c r="AK484" s="10">
        <v>42</v>
      </c>
      <c r="AL484" s="10">
        <v>55</v>
      </c>
      <c r="AM484" s="10">
        <v>42</v>
      </c>
      <c r="AN484" s="10">
        <v>42</v>
      </c>
      <c r="AO484" s="10">
        <v>17</v>
      </c>
      <c r="AP484" s="10">
        <v>21</v>
      </c>
      <c r="AR484" s="10">
        <v>395</v>
      </c>
      <c r="AS484" s="10">
        <v>84</v>
      </c>
      <c r="AT484" s="10">
        <v>19</v>
      </c>
      <c r="AU484" s="10">
        <v>2</v>
      </c>
      <c r="AW484" s="10">
        <v>404</v>
      </c>
      <c r="AX484" s="10">
        <v>385</v>
      </c>
      <c r="AY484" s="10">
        <v>346</v>
      </c>
      <c r="AZ484" s="10">
        <v>412</v>
      </c>
      <c r="BA484" s="10">
        <v>399</v>
      </c>
      <c r="BB484" s="10">
        <v>382</v>
      </c>
      <c r="BD484" s="10">
        <v>321</v>
      </c>
      <c r="BE484" s="10">
        <v>160</v>
      </c>
      <c r="BF484" s="10">
        <v>19</v>
      </c>
      <c r="BH484" s="10">
        <v>339</v>
      </c>
      <c r="BI484" s="10">
        <v>119</v>
      </c>
      <c r="BJ484" s="10">
        <v>42</v>
      </c>
    </row>
    <row r="485" spans="2:62" ht="32" customHeight="1" x14ac:dyDescent="0.35">
      <c r="B485" s="20" t="s">
        <v>166</v>
      </c>
      <c r="C485" s="12">
        <v>0.18861980202199999</v>
      </c>
      <c r="D485" s="12">
        <v>0.176082267578</v>
      </c>
      <c r="E485" s="12">
        <v>0.22112542249100001</v>
      </c>
      <c r="F485" s="12">
        <v>3.42821303759E-2</v>
      </c>
      <c r="G485" s="12">
        <v>0.20185509779300001</v>
      </c>
      <c r="I485" s="12">
        <v>9.1042428338399997E-2</v>
      </c>
      <c r="J485" s="12">
        <v>0.178017334581</v>
      </c>
      <c r="K485" s="12">
        <v>0.22902411761499999</v>
      </c>
      <c r="L485" s="12">
        <v>0.19359818195799999</v>
      </c>
      <c r="M485" s="12">
        <v>0.19245189436900001</v>
      </c>
      <c r="N485" s="12">
        <v>0.237920441767</v>
      </c>
      <c r="P485" s="12">
        <v>0.14319746191900001</v>
      </c>
      <c r="Q485" s="12">
        <v>0.210142650115</v>
      </c>
      <c r="R485" s="12">
        <v>0.18827150515300001</v>
      </c>
      <c r="S485" s="12">
        <v>0.208164545295</v>
      </c>
      <c r="T485" s="12">
        <v>0.48326881861999998</v>
      </c>
      <c r="V485" s="12">
        <v>0.13862095836999999</v>
      </c>
      <c r="W485" s="12">
        <v>0.19677295428399999</v>
      </c>
      <c r="X485" s="12">
        <v>0.20496424154599999</v>
      </c>
      <c r="Y485" s="12">
        <v>0.17850459608399999</v>
      </c>
      <c r="Z485" s="12">
        <v>0.208669601063</v>
      </c>
      <c r="AA485" s="12">
        <v>0.217370781698</v>
      </c>
      <c r="AB485" s="12">
        <v>0.25997689772100002</v>
      </c>
      <c r="AC485" s="12">
        <v>3.7016295230200003E-2</v>
      </c>
      <c r="AE485" s="12">
        <v>0.22223315232800001</v>
      </c>
      <c r="AF485" s="12">
        <v>0.161605158404</v>
      </c>
      <c r="AG485" s="12">
        <v>0.163845979675</v>
      </c>
      <c r="AH485" s="12">
        <v>8.2602815836299998E-2</v>
      </c>
      <c r="AI485" s="12">
        <v>0.173238383601</v>
      </c>
      <c r="AJ485" s="12">
        <v>0.13777514332499999</v>
      </c>
      <c r="AK485" s="12">
        <v>0.24653086641800001</v>
      </c>
      <c r="AL485" s="12">
        <v>0.12017634136200001</v>
      </c>
      <c r="AM485" s="12">
        <v>0.23978293312900001</v>
      </c>
      <c r="AN485" s="12">
        <v>0.29537247823000001</v>
      </c>
      <c r="AO485" s="12">
        <v>0.31193624002800002</v>
      </c>
      <c r="AP485" s="12">
        <v>0.251545464065</v>
      </c>
      <c r="AR485" s="12">
        <v>0.18911734336399999</v>
      </c>
      <c r="AS485" s="12">
        <v>0.17802374375499999</v>
      </c>
      <c r="AT485" s="12">
        <v>0.19346998023</v>
      </c>
      <c r="AU485" s="12">
        <v>0.50032009876399997</v>
      </c>
      <c r="AW485" s="12">
        <v>0.214125747187</v>
      </c>
      <c r="AX485" s="12">
        <v>0.213684671884</v>
      </c>
      <c r="AY485" s="12">
        <v>0.219145655637</v>
      </c>
      <c r="AZ485" s="12">
        <v>0.18926078419799999</v>
      </c>
      <c r="BA485" s="12">
        <v>0.21498935064300001</v>
      </c>
      <c r="BB485" s="12">
        <v>0.20832920837800001</v>
      </c>
      <c r="BD485" s="12">
        <v>0.246636437619</v>
      </c>
      <c r="BE485" s="12">
        <v>8.8988422898599998E-2</v>
      </c>
      <c r="BF485" s="12">
        <v>4.6099412041600001E-2</v>
      </c>
      <c r="BH485" s="12">
        <v>0.23477425096599999</v>
      </c>
      <c r="BI485" s="12">
        <v>9.1015339815699994E-2</v>
      </c>
      <c r="BJ485" s="12">
        <v>9.2310369298299999E-2</v>
      </c>
    </row>
    <row r="486" spans="2:62" ht="32" customHeight="1" x14ac:dyDescent="0.35">
      <c r="B486" s="20" t="s">
        <v>167</v>
      </c>
      <c r="C486" s="12">
        <v>0.32544214027500001</v>
      </c>
      <c r="D486" s="12">
        <v>0.34852932826600003</v>
      </c>
      <c r="E486" s="12">
        <v>0.30270356045300001</v>
      </c>
      <c r="F486" s="12">
        <v>0.31951177131800002</v>
      </c>
      <c r="G486" s="12">
        <v>0.20424949416099999</v>
      </c>
      <c r="I486" s="12">
        <v>0.237492793625</v>
      </c>
      <c r="J486" s="12">
        <v>0.29391972157000001</v>
      </c>
      <c r="K486" s="12">
        <v>0.335102947012</v>
      </c>
      <c r="L486" s="12">
        <v>0.36110877540199998</v>
      </c>
      <c r="M486" s="12">
        <v>0.36124407398399999</v>
      </c>
      <c r="N486" s="12">
        <v>0.26558542550499997</v>
      </c>
      <c r="P486" s="12">
        <v>0.33017238338400001</v>
      </c>
      <c r="Q486" s="12">
        <v>0.31843495907699998</v>
      </c>
      <c r="R486" s="12">
        <v>0.33287706626399999</v>
      </c>
      <c r="S486" s="12">
        <v>0.31723088886900003</v>
      </c>
      <c r="T486" s="12">
        <v>0.51673118137999996</v>
      </c>
      <c r="V486" s="12">
        <v>0.353005812182</v>
      </c>
      <c r="W486" s="12">
        <v>0.30016012181099999</v>
      </c>
      <c r="X486" s="12">
        <v>0.36015058765399999</v>
      </c>
      <c r="Y486" s="12">
        <v>0.336738369812</v>
      </c>
      <c r="Z486" s="12">
        <v>0.22715757624499999</v>
      </c>
      <c r="AA486" s="12">
        <v>0.39277573093599999</v>
      </c>
      <c r="AB486" s="12">
        <v>0.30685129259400001</v>
      </c>
      <c r="AC486" s="12">
        <v>0.35729936227199999</v>
      </c>
      <c r="AE486" s="12">
        <v>0.34745399712300001</v>
      </c>
      <c r="AF486" s="12">
        <v>0.28526075899199999</v>
      </c>
      <c r="AG486" s="12">
        <v>0.345847311228</v>
      </c>
      <c r="AH486" s="12">
        <v>0.25334889448699999</v>
      </c>
      <c r="AI486" s="12">
        <v>0.43587198743599997</v>
      </c>
      <c r="AJ486" s="12">
        <v>0.46569811221500002</v>
      </c>
      <c r="AK486" s="12">
        <v>0.27098541000800003</v>
      </c>
      <c r="AL486" s="12">
        <v>0.31239984994300002</v>
      </c>
      <c r="AM486" s="12">
        <v>0.36331470750299999</v>
      </c>
      <c r="AN486" s="12">
        <v>0.28627203201599999</v>
      </c>
      <c r="AO486" s="12">
        <v>8.4986132465900005E-2</v>
      </c>
      <c r="AP486" s="12">
        <v>0.27997244915800001</v>
      </c>
      <c r="AR486" s="12">
        <v>0.31460629864400003</v>
      </c>
      <c r="AS486" s="12">
        <v>0.40186223446199998</v>
      </c>
      <c r="AT486" s="12">
        <v>0.24779252316700001</v>
      </c>
      <c r="AU486" s="12">
        <v>0</v>
      </c>
      <c r="AW486" s="12">
        <v>0.313433980153</v>
      </c>
      <c r="AX486" s="12">
        <v>0.327906515211</v>
      </c>
      <c r="AY486" s="12">
        <v>0.33460141962700002</v>
      </c>
      <c r="AZ486" s="12">
        <v>0.31754320236900002</v>
      </c>
      <c r="BA486" s="12">
        <v>0.31260723022800002</v>
      </c>
      <c r="BB486" s="12">
        <v>0.333365144838</v>
      </c>
      <c r="BD486" s="12">
        <v>0.33502807615699998</v>
      </c>
      <c r="BE486" s="12">
        <v>0.313889928022</v>
      </c>
      <c r="BF486" s="12">
        <v>0.26084792241900001</v>
      </c>
      <c r="BH486" s="12">
        <v>0.35885648552600002</v>
      </c>
      <c r="BI486" s="12">
        <v>0.26968869303499998</v>
      </c>
      <c r="BJ486" s="12">
        <v>0.21290544031399999</v>
      </c>
    </row>
    <row r="487" spans="2:62" ht="32" customHeight="1" x14ac:dyDescent="0.35">
      <c r="B487" s="20" t="s">
        <v>168</v>
      </c>
      <c r="C487" s="12">
        <v>0.25596640682900001</v>
      </c>
      <c r="D487" s="12">
        <v>0.27880900637799999</v>
      </c>
      <c r="E487" s="12">
        <v>0.22752690092399999</v>
      </c>
      <c r="F487" s="12">
        <v>0.32159328619499999</v>
      </c>
      <c r="G487" s="12">
        <v>0</v>
      </c>
      <c r="I487" s="12">
        <v>0.293336253401</v>
      </c>
      <c r="J487" s="12">
        <v>0.19568313307499999</v>
      </c>
      <c r="K487" s="12">
        <v>0.29828292525599998</v>
      </c>
      <c r="L487" s="12">
        <v>0.23212006866900001</v>
      </c>
      <c r="M487" s="12">
        <v>0.24553771918100001</v>
      </c>
      <c r="N487" s="12">
        <v>0.17833102018300001</v>
      </c>
      <c r="P487" s="12">
        <v>0.34153139832500001</v>
      </c>
      <c r="Q487" s="12">
        <v>0.263596206813</v>
      </c>
      <c r="R487" s="12">
        <v>0.24491859870999999</v>
      </c>
      <c r="S487" s="12">
        <v>0.177905035889</v>
      </c>
      <c r="T487" s="12">
        <v>0</v>
      </c>
      <c r="V487" s="12">
        <v>0.32213913011099998</v>
      </c>
      <c r="W487" s="12">
        <v>0.30343997652799998</v>
      </c>
      <c r="X487" s="12">
        <v>0.23317346643799999</v>
      </c>
      <c r="Y487" s="12">
        <v>0.24148022838200001</v>
      </c>
      <c r="Z487" s="12">
        <v>0.24355458833499999</v>
      </c>
      <c r="AA487" s="12">
        <v>0.13397149028700001</v>
      </c>
      <c r="AB487" s="12">
        <v>0.23667135013900001</v>
      </c>
      <c r="AC487" s="12">
        <v>0.249133021185</v>
      </c>
      <c r="AE487" s="12">
        <v>0.124217274689</v>
      </c>
      <c r="AF487" s="12">
        <v>0.283329359542</v>
      </c>
      <c r="AG487" s="12">
        <v>0.350252816169</v>
      </c>
      <c r="AH487" s="12">
        <v>0.32484809046099999</v>
      </c>
      <c r="AI487" s="12">
        <v>0.242811307176</v>
      </c>
      <c r="AJ487" s="12">
        <v>0.25734291219099997</v>
      </c>
      <c r="AK487" s="12">
        <v>0.23481975795599999</v>
      </c>
      <c r="AL487" s="12">
        <v>0.33996019154099999</v>
      </c>
      <c r="AM487" s="12">
        <v>0.19437184113</v>
      </c>
      <c r="AN487" s="12">
        <v>0.13069200906600001</v>
      </c>
      <c r="AO487" s="12">
        <v>0.39466014738799998</v>
      </c>
      <c r="AP487" s="12">
        <v>0.24061175455200001</v>
      </c>
      <c r="AR487" s="12">
        <v>0.25731728962299999</v>
      </c>
      <c r="AS487" s="12">
        <v>0.23742567852400001</v>
      </c>
      <c r="AT487" s="12">
        <v>0.33382144176599998</v>
      </c>
      <c r="AU487" s="12">
        <v>0</v>
      </c>
      <c r="AW487" s="12">
        <v>0.24135114595400001</v>
      </c>
      <c r="AX487" s="12">
        <v>0.23035034904999999</v>
      </c>
      <c r="AY487" s="12">
        <v>0.23135346765500001</v>
      </c>
      <c r="AZ487" s="12">
        <v>0.26140217097000001</v>
      </c>
      <c r="BA487" s="12">
        <v>0.24195506351400001</v>
      </c>
      <c r="BB487" s="12">
        <v>0.251544626406</v>
      </c>
      <c r="BD487" s="12">
        <v>0.19430845232800001</v>
      </c>
      <c r="BE487" s="12">
        <v>0.36690620070899999</v>
      </c>
      <c r="BF487" s="12">
        <v>0.36516867184200003</v>
      </c>
      <c r="BH487" s="12">
        <v>0.22799513637800001</v>
      </c>
      <c r="BI487" s="12">
        <v>0.299222773612</v>
      </c>
      <c r="BJ487" s="12">
        <v>0.35997768477699998</v>
      </c>
    </row>
    <row r="488" spans="2:62" ht="32" customHeight="1" x14ac:dyDescent="0.35">
      <c r="B488" s="20" t="s">
        <v>169</v>
      </c>
      <c r="C488" s="12">
        <v>0.170898866446</v>
      </c>
      <c r="D488" s="12">
        <v>0.14996563150200001</v>
      </c>
      <c r="E488" s="12">
        <v>0.18191988618300001</v>
      </c>
      <c r="F488" s="12">
        <v>0.203666210959</v>
      </c>
      <c r="G488" s="12">
        <v>0.59389540804600005</v>
      </c>
      <c r="I488" s="12">
        <v>0.25547028754599999</v>
      </c>
      <c r="J488" s="12">
        <v>0.220367698881</v>
      </c>
      <c r="K488" s="12">
        <v>0.109670920876</v>
      </c>
      <c r="L488" s="12">
        <v>0.16799216026200001</v>
      </c>
      <c r="M488" s="12">
        <v>0.15385643408999999</v>
      </c>
      <c r="N488" s="12">
        <v>0.31816311254599999</v>
      </c>
      <c r="P488" s="12">
        <v>0.135700808728</v>
      </c>
      <c r="Q488" s="12">
        <v>0.185997551825</v>
      </c>
      <c r="R488" s="12">
        <v>0.164086855181</v>
      </c>
      <c r="S488" s="12">
        <v>0.20053805542399999</v>
      </c>
      <c r="T488" s="12">
        <v>0</v>
      </c>
      <c r="V488" s="12">
        <v>0.14939036819199999</v>
      </c>
      <c r="W488" s="12">
        <v>0.15870786200500001</v>
      </c>
      <c r="X488" s="12">
        <v>0.162651308957</v>
      </c>
      <c r="Y488" s="12">
        <v>0.19714129366899999</v>
      </c>
      <c r="Z488" s="12">
        <v>0.22700152007800001</v>
      </c>
      <c r="AA488" s="12">
        <v>0.19462499297899999</v>
      </c>
      <c r="AB488" s="12">
        <v>0.105223846878</v>
      </c>
      <c r="AC488" s="12">
        <v>0.19643087890899999</v>
      </c>
      <c r="AE488" s="12">
        <v>0.22383087171800001</v>
      </c>
      <c r="AF488" s="12">
        <v>0.18750970030399999</v>
      </c>
      <c r="AG488" s="12">
        <v>0.11204112311599999</v>
      </c>
      <c r="AH488" s="12">
        <v>0.25689476866299998</v>
      </c>
      <c r="AI488" s="12">
        <v>0.119188602586</v>
      </c>
      <c r="AJ488" s="12">
        <v>9.2933784916699999E-2</v>
      </c>
      <c r="AK488" s="12">
        <v>0.13242887625999999</v>
      </c>
      <c r="AL488" s="12">
        <v>0.174458900601</v>
      </c>
      <c r="AM488" s="12">
        <v>0.20253051823900001</v>
      </c>
      <c r="AN488" s="12">
        <v>0.16422410464000001</v>
      </c>
      <c r="AO488" s="12">
        <v>0.20841748011799999</v>
      </c>
      <c r="AP488" s="12">
        <v>0.227870332225</v>
      </c>
      <c r="AR488" s="12">
        <v>0.18398951996099999</v>
      </c>
      <c r="AS488" s="12">
        <v>0.122097943056</v>
      </c>
      <c r="AT488" s="12">
        <v>0.13258490927300001</v>
      </c>
      <c r="AU488" s="12">
        <v>0</v>
      </c>
      <c r="AW488" s="12">
        <v>0.175652637965</v>
      </c>
      <c r="AX488" s="12">
        <v>0.17302160492099999</v>
      </c>
      <c r="AY488" s="12">
        <v>0.16154313373199999</v>
      </c>
      <c r="AZ488" s="12">
        <v>0.175791594035</v>
      </c>
      <c r="BA488" s="12">
        <v>0.17540314990399999</v>
      </c>
      <c r="BB488" s="12">
        <v>0.157004387829</v>
      </c>
      <c r="BD488" s="12">
        <v>0.173107093318</v>
      </c>
      <c r="BE488" s="12">
        <v>0.159581971085</v>
      </c>
      <c r="BF488" s="12">
        <v>0.22838336535699999</v>
      </c>
      <c r="BH488" s="12">
        <v>0.147143109046</v>
      </c>
      <c r="BI488" s="12">
        <v>0.23743923857900001</v>
      </c>
      <c r="BJ488" s="12">
        <v>0.17365434406999999</v>
      </c>
    </row>
    <row r="489" spans="2:62" ht="32" customHeight="1" x14ac:dyDescent="0.35">
      <c r="B489" s="20" t="s">
        <v>170</v>
      </c>
      <c r="C489" s="12">
        <v>4.14713994117E-2</v>
      </c>
      <c r="D489" s="12">
        <v>3.1621518717600001E-2</v>
      </c>
      <c r="E489" s="12">
        <v>4.9598006892600001E-2</v>
      </c>
      <c r="F489" s="12">
        <v>7.23888638783E-2</v>
      </c>
      <c r="G489" s="12">
        <v>0</v>
      </c>
      <c r="I489" s="12">
        <v>8.0549414681700002E-2</v>
      </c>
      <c r="J489" s="12">
        <v>7.9322338461899997E-2</v>
      </c>
      <c r="K489" s="12">
        <v>1.9830939412800001E-2</v>
      </c>
      <c r="L489" s="12">
        <v>2.3192724254599999E-2</v>
      </c>
      <c r="M489" s="12">
        <v>4.69098783761E-2</v>
      </c>
      <c r="N489" s="12">
        <v>0</v>
      </c>
      <c r="P489" s="12">
        <v>2.9508005007700001E-2</v>
      </c>
      <c r="Q489" s="12">
        <v>1.47949278531E-2</v>
      </c>
      <c r="R489" s="12">
        <v>6.3148700884500003E-2</v>
      </c>
      <c r="S489" s="12">
        <v>5.90959104E-2</v>
      </c>
      <c r="T489" s="12">
        <v>0</v>
      </c>
      <c r="V489" s="12">
        <v>3.6843731145299999E-2</v>
      </c>
      <c r="W489" s="12">
        <v>8.8730047106499992E-3</v>
      </c>
      <c r="X489" s="12">
        <v>3.9060395405899999E-2</v>
      </c>
      <c r="Y489" s="12">
        <v>3.0235429675300001E-2</v>
      </c>
      <c r="Z489" s="12">
        <v>7.9738709604700003E-2</v>
      </c>
      <c r="AA489" s="12">
        <v>3.5176138946299999E-2</v>
      </c>
      <c r="AB489" s="12">
        <v>7.2456749856700003E-2</v>
      </c>
      <c r="AC489" s="12">
        <v>8.77337141096E-2</v>
      </c>
      <c r="AE489" s="12">
        <v>8.2264704141600004E-2</v>
      </c>
      <c r="AF489" s="12">
        <v>3.11917661879E-2</v>
      </c>
      <c r="AG489" s="12">
        <v>0</v>
      </c>
      <c r="AH489" s="12">
        <v>6.2460230869400002E-2</v>
      </c>
      <c r="AI489" s="12">
        <v>2.88897192E-2</v>
      </c>
      <c r="AJ489" s="12">
        <v>0</v>
      </c>
      <c r="AK489" s="12">
        <v>9.4392986884799995E-2</v>
      </c>
      <c r="AL489" s="12">
        <v>3.5336477701199999E-2</v>
      </c>
      <c r="AM489" s="12">
        <v>0</v>
      </c>
      <c r="AN489" s="12">
        <v>0.123439376048</v>
      </c>
      <c r="AO489" s="12">
        <v>0</v>
      </c>
      <c r="AP489" s="12">
        <v>0</v>
      </c>
      <c r="AR489" s="12">
        <v>3.7207130680599998E-2</v>
      </c>
      <c r="AS489" s="12">
        <v>6.0590400203200001E-2</v>
      </c>
      <c r="AT489" s="12">
        <v>4.9638145962000002E-2</v>
      </c>
      <c r="AU489" s="12">
        <v>0</v>
      </c>
      <c r="AW489" s="12">
        <v>4.42698560876E-2</v>
      </c>
      <c r="AX489" s="12">
        <v>4.5503053721399997E-2</v>
      </c>
      <c r="AY489" s="12">
        <v>4.27532467905E-2</v>
      </c>
      <c r="AZ489" s="12">
        <v>4.1645101041500002E-2</v>
      </c>
      <c r="BA489" s="12">
        <v>3.9678658584700002E-2</v>
      </c>
      <c r="BB489" s="12">
        <v>3.5737730938100003E-2</v>
      </c>
      <c r="BD489" s="12">
        <v>3.9873977216500003E-2</v>
      </c>
      <c r="BE489" s="12">
        <v>4.9644520432299999E-2</v>
      </c>
      <c r="BF489" s="12">
        <v>0</v>
      </c>
      <c r="BH489" s="12">
        <v>2.1907449788300001E-2</v>
      </c>
      <c r="BI489" s="12">
        <v>8.8340824021400005E-2</v>
      </c>
      <c r="BJ489" s="12">
        <v>6.6510726516900001E-2</v>
      </c>
    </row>
    <row r="490" spans="2:62" ht="32" customHeight="1" x14ac:dyDescent="0.35">
      <c r="B490" s="20" t="s">
        <v>42</v>
      </c>
      <c r="C490" s="12">
        <v>1.76013850165E-2</v>
      </c>
      <c r="D490" s="12">
        <v>1.49922475594E-2</v>
      </c>
      <c r="E490" s="12">
        <v>1.71262230557E-2</v>
      </c>
      <c r="F490" s="12">
        <v>4.8557737274700002E-2</v>
      </c>
      <c r="G490" s="12">
        <v>0</v>
      </c>
      <c r="I490" s="12">
        <v>4.2108822407300003E-2</v>
      </c>
      <c r="J490" s="12">
        <v>3.2689773431100001E-2</v>
      </c>
      <c r="K490" s="12">
        <v>8.0881498280700008E-3</v>
      </c>
      <c r="L490" s="12">
        <v>2.1988089454299999E-2</v>
      </c>
      <c r="M490" s="12">
        <v>0</v>
      </c>
      <c r="N490" s="12">
        <v>0</v>
      </c>
      <c r="P490" s="12">
        <v>1.98899426357E-2</v>
      </c>
      <c r="Q490" s="12">
        <v>7.0337043167899996E-3</v>
      </c>
      <c r="R490" s="12">
        <v>6.6972738076199996E-3</v>
      </c>
      <c r="S490" s="12">
        <v>3.7065564122200002E-2</v>
      </c>
      <c r="T490" s="12">
        <v>0</v>
      </c>
      <c r="V490" s="12">
        <v>0</v>
      </c>
      <c r="W490" s="12">
        <v>3.2046080662200001E-2</v>
      </c>
      <c r="X490" s="12">
        <v>0</v>
      </c>
      <c r="Y490" s="12">
        <v>1.59000823768E-2</v>
      </c>
      <c r="Z490" s="12">
        <v>1.38780046738E-2</v>
      </c>
      <c r="AA490" s="12">
        <v>2.60808651527E-2</v>
      </c>
      <c r="AB490" s="12">
        <v>1.8819862811599999E-2</v>
      </c>
      <c r="AC490" s="12">
        <v>7.2386728294299998E-2</v>
      </c>
      <c r="AE490" s="12">
        <v>0</v>
      </c>
      <c r="AF490" s="12">
        <v>5.1103256570300001E-2</v>
      </c>
      <c r="AG490" s="12">
        <v>2.8012769812600001E-2</v>
      </c>
      <c r="AH490" s="12">
        <v>1.9845199683100001E-2</v>
      </c>
      <c r="AI490" s="12">
        <v>0</v>
      </c>
      <c r="AJ490" s="12">
        <v>4.6250047352699997E-2</v>
      </c>
      <c r="AK490" s="12">
        <v>2.0842102473100001E-2</v>
      </c>
      <c r="AL490" s="12">
        <v>1.7668238850599999E-2</v>
      </c>
      <c r="AM490" s="12">
        <v>0</v>
      </c>
      <c r="AN490" s="12">
        <v>0</v>
      </c>
      <c r="AO490" s="12">
        <v>0</v>
      </c>
      <c r="AP490" s="12">
        <v>0</v>
      </c>
      <c r="AR490" s="12">
        <v>1.7762417728299999E-2</v>
      </c>
      <c r="AS490" s="12">
        <v>0</v>
      </c>
      <c r="AT490" s="12">
        <v>4.2692999602299997E-2</v>
      </c>
      <c r="AU490" s="12">
        <v>0.49967990123599998</v>
      </c>
      <c r="AW490" s="12">
        <v>1.1166632652499999E-2</v>
      </c>
      <c r="AX490" s="12">
        <v>9.5338052126299998E-3</v>
      </c>
      <c r="AY490" s="12">
        <v>1.0603076558499999E-2</v>
      </c>
      <c r="AZ490" s="12">
        <v>1.4357147387E-2</v>
      </c>
      <c r="BA490" s="12">
        <v>1.5366547126499999E-2</v>
      </c>
      <c r="BB490" s="12">
        <v>1.40189016106E-2</v>
      </c>
      <c r="BD490" s="12">
        <v>1.1045963361600001E-2</v>
      </c>
      <c r="BE490" s="12">
        <v>2.0988956853699999E-2</v>
      </c>
      <c r="BF490" s="12">
        <v>9.9500628339999994E-2</v>
      </c>
      <c r="BH490" s="12">
        <v>9.3235682960100003E-3</v>
      </c>
      <c r="BI490" s="12">
        <v>1.4293130937400001E-2</v>
      </c>
      <c r="BJ490" s="12">
        <v>9.4641435024199999E-2</v>
      </c>
    </row>
    <row r="492" spans="2:62" x14ac:dyDescent="0.35">
      <c r="B492" s="25" t="s">
        <v>176</v>
      </c>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row>
    <row r="493" spans="2:62" x14ac:dyDescent="0.35">
      <c r="B493" s="17" t="s">
        <v>15</v>
      </c>
    </row>
    <row r="494" spans="2:62" x14ac:dyDescent="0.35">
      <c r="B494" s="18" t="s">
        <v>74</v>
      </c>
      <c r="C494" s="15">
        <v>500</v>
      </c>
      <c r="D494" s="15">
        <v>252</v>
      </c>
      <c r="E494" s="15">
        <v>220</v>
      </c>
      <c r="F494" s="15">
        <v>24</v>
      </c>
      <c r="G494" s="15">
        <v>4</v>
      </c>
      <c r="I494" s="15">
        <v>66</v>
      </c>
      <c r="J494" s="15">
        <v>69</v>
      </c>
      <c r="K494" s="15">
        <v>149</v>
      </c>
      <c r="L494" s="15">
        <v>116</v>
      </c>
      <c r="M494" s="15">
        <v>89</v>
      </c>
      <c r="N494" s="15">
        <v>11</v>
      </c>
      <c r="P494" s="15">
        <v>98</v>
      </c>
      <c r="Q494" s="15">
        <v>133</v>
      </c>
      <c r="R494" s="15">
        <v>134</v>
      </c>
      <c r="S494" s="15">
        <v>133</v>
      </c>
      <c r="T494" s="15">
        <v>2</v>
      </c>
      <c r="V494" s="15">
        <v>58</v>
      </c>
      <c r="W494" s="15">
        <v>97</v>
      </c>
      <c r="X494" s="15">
        <v>104</v>
      </c>
      <c r="Y494" s="15">
        <v>62</v>
      </c>
      <c r="Z494" s="15">
        <v>65</v>
      </c>
      <c r="AA494" s="15">
        <v>40</v>
      </c>
      <c r="AB494" s="15">
        <v>49</v>
      </c>
      <c r="AC494" s="15">
        <v>25</v>
      </c>
      <c r="AE494" s="15">
        <v>40</v>
      </c>
      <c r="AF494" s="15">
        <v>69</v>
      </c>
      <c r="AG494" s="15">
        <v>35</v>
      </c>
      <c r="AH494" s="15">
        <v>44</v>
      </c>
      <c r="AI494" s="15">
        <v>65</v>
      </c>
      <c r="AJ494" s="15">
        <v>40</v>
      </c>
      <c r="AK494" s="15">
        <v>44</v>
      </c>
      <c r="AL494" s="15">
        <v>56</v>
      </c>
      <c r="AM494" s="15">
        <v>44</v>
      </c>
      <c r="AN494" s="15">
        <v>30</v>
      </c>
      <c r="AO494" s="15">
        <v>10</v>
      </c>
      <c r="AP494" s="15">
        <v>23</v>
      </c>
      <c r="AR494" s="15">
        <v>392</v>
      </c>
      <c r="AS494" s="15">
        <v>88</v>
      </c>
      <c r="AT494" s="15">
        <v>18</v>
      </c>
      <c r="AU494" s="15">
        <v>2</v>
      </c>
      <c r="AW494" s="15">
        <v>406</v>
      </c>
      <c r="AX494" s="15">
        <v>389</v>
      </c>
      <c r="AY494" s="15">
        <v>348</v>
      </c>
      <c r="AZ494" s="15">
        <v>411</v>
      </c>
      <c r="BA494" s="15">
        <v>401</v>
      </c>
      <c r="BB494" s="15">
        <v>385</v>
      </c>
      <c r="BD494" s="15">
        <v>328</v>
      </c>
      <c r="BE494" s="15">
        <v>153</v>
      </c>
      <c r="BF494" s="15">
        <v>19</v>
      </c>
      <c r="BH494" s="15">
        <v>341</v>
      </c>
      <c r="BI494" s="15">
        <v>117</v>
      </c>
      <c r="BJ494" s="15">
        <v>42</v>
      </c>
    </row>
    <row r="495" spans="2:62" x14ac:dyDescent="0.35">
      <c r="B495" s="19" t="s">
        <v>75</v>
      </c>
      <c r="C495" s="10">
        <v>500</v>
      </c>
      <c r="D495" s="10">
        <v>248</v>
      </c>
      <c r="E495" s="10">
        <v>221</v>
      </c>
      <c r="F495" s="10">
        <v>27</v>
      </c>
      <c r="G495" s="10">
        <v>4</v>
      </c>
      <c r="I495" s="10">
        <v>68</v>
      </c>
      <c r="J495" s="10">
        <v>68</v>
      </c>
      <c r="K495" s="10">
        <v>145</v>
      </c>
      <c r="L495" s="10">
        <v>115</v>
      </c>
      <c r="M495" s="10">
        <v>92</v>
      </c>
      <c r="N495" s="10">
        <v>11</v>
      </c>
      <c r="P495" s="10">
        <v>125</v>
      </c>
      <c r="Q495" s="10">
        <v>125</v>
      </c>
      <c r="R495" s="10">
        <v>125</v>
      </c>
      <c r="S495" s="10">
        <v>125</v>
      </c>
      <c r="T495" s="10">
        <v>2</v>
      </c>
      <c r="V495" s="10">
        <v>68</v>
      </c>
      <c r="W495" s="10">
        <v>105</v>
      </c>
      <c r="X495" s="10">
        <v>101</v>
      </c>
      <c r="Y495" s="10">
        <v>59</v>
      </c>
      <c r="Z495" s="10">
        <v>60</v>
      </c>
      <c r="AA495" s="10">
        <v>37</v>
      </c>
      <c r="AB495" s="10">
        <v>44</v>
      </c>
      <c r="AC495" s="10">
        <v>26</v>
      </c>
      <c r="AE495" s="10">
        <v>38</v>
      </c>
      <c r="AF495" s="10">
        <v>67</v>
      </c>
      <c r="AG495" s="10">
        <v>34</v>
      </c>
      <c r="AH495" s="10">
        <v>42</v>
      </c>
      <c r="AI495" s="10">
        <v>63</v>
      </c>
      <c r="AJ495" s="10">
        <v>38</v>
      </c>
      <c r="AK495" s="10">
        <v>42</v>
      </c>
      <c r="AL495" s="10">
        <v>55</v>
      </c>
      <c r="AM495" s="10">
        <v>42</v>
      </c>
      <c r="AN495" s="10">
        <v>42</v>
      </c>
      <c r="AO495" s="10">
        <v>17</v>
      </c>
      <c r="AP495" s="10">
        <v>21</v>
      </c>
      <c r="AR495" s="10">
        <v>395</v>
      </c>
      <c r="AS495" s="10">
        <v>84</v>
      </c>
      <c r="AT495" s="10">
        <v>19</v>
      </c>
      <c r="AU495" s="10">
        <v>2</v>
      </c>
      <c r="AW495" s="10">
        <v>404</v>
      </c>
      <c r="AX495" s="10">
        <v>385</v>
      </c>
      <c r="AY495" s="10">
        <v>346</v>
      </c>
      <c r="AZ495" s="10">
        <v>412</v>
      </c>
      <c r="BA495" s="10">
        <v>399</v>
      </c>
      <c r="BB495" s="10">
        <v>382</v>
      </c>
      <c r="BD495" s="10">
        <v>321</v>
      </c>
      <c r="BE495" s="10">
        <v>160</v>
      </c>
      <c r="BF495" s="10">
        <v>19</v>
      </c>
      <c r="BH495" s="10">
        <v>339</v>
      </c>
      <c r="BI495" s="10">
        <v>119</v>
      </c>
      <c r="BJ495" s="10">
        <v>42</v>
      </c>
    </row>
    <row r="496" spans="2:62" ht="32" customHeight="1" x14ac:dyDescent="0.35">
      <c r="B496" s="20" t="s">
        <v>166</v>
      </c>
      <c r="C496" s="12">
        <v>0.21952476035599999</v>
      </c>
      <c r="D496" s="12">
        <v>0.19416627696200001</v>
      </c>
      <c r="E496" s="12">
        <v>0.254297157286</v>
      </c>
      <c r="F496" s="12">
        <v>0.20352696880500001</v>
      </c>
      <c r="G496" s="12">
        <v>0</v>
      </c>
      <c r="I496" s="12">
        <v>0.158688200728</v>
      </c>
      <c r="J496" s="12">
        <v>0.22698048793799999</v>
      </c>
      <c r="K496" s="12">
        <v>0.24658250316200001</v>
      </c>
      <c r="L496" s="12">
        <v>0.19519519505899999</v>
      </c>
      <c r="M496" s="12">
        <v>0.24116780331099999</v>
      </c>
      <c r="N496" s="12">
        <v>0.26553509456500002</v>
      </c>
      <c r="P496" s="12">
        <v>0.13559198348000001</v>
      </c>
      <c r="Q496" s="12">
        <v>0.222614461175</v>
      </c>
      <c r="R496" s="12">
        <v>0.225912350318</v>
      </c>
      <c r="S496" s="12">
        <v>0.28977049090599999</v>
      </c>
      <c r="T496" s="12">
        <v>0.48326881861999998</v>
      </c>
      <c r="V496" s="12">
        <v>0.17717062760499999</v>
      </c>
      <c r="W496" s="12">
        <v>0.11960391654499999</v>
      </c>
      <c r="X496" s="12">
        <v>0.22816136666100001</v>
      </c>
      <c r="Y496" s="12">
        <v>0.204887569598</v>
      </c>
      <c r="Z496" s="12">
        <v>0.27140183899100001</v>
      </c>
      <c r="AA496" s="12">
        <v>0.43193277043700001</v>
      </c>
      <c r="AB496" s="12">
        <v>0.31520219890099999</v>
      </c>
      <c r="AC496" s="12">
        <v>0.147072193086</v>
      </c>
      <c r="AE496" s="12">
        <v>0.27280090295600001</v>
      </c>
      <c r="AF496" s="12">
        <v>0.23554006777399999</v>
      </c>
      <c r="AG496" s="12">
        <v>0.36483920662800001</v>
      </c>
      <c r="AH496" s="12">
        <v>0.154632410755</v>
      </c>
      <c r="AI496" s="12">
        <v>0.14752522485899999</v>
      </c>
      <c r="AJ496" s="12">
        <v>0.24184106117599999</v>
      </c>
      <c r="AK496" s="12">
        <v>0.24744798418700001</v>
      </c>
      <c r="AL496" s="12">
        <v>0.1708416468</v>
      </c>
      <c r="AM496" s="12">
        <v>0.27256120126099997</v>
      </c>
      <c r="AN496" s="12">
        <v>0.17866491051700001</v>
      </c>
      <c r="AO496" s="12">
        <v>9.4084771320799995E-2</v>
      </c>
      <c r="AP496" s="12">
        <v>0.29221802609300002</v>
      </c>
      <c r="AR496" s="12">
        <v>0.21970589743400001</v>
      </c>
      <c r="AS496" s="12">
        <v>0.20608720989599999</v>
      </c>
      <c r="AT496" s="12">
        <v>0.24611238625500001</v>
      </c>
      <c r="AU496" s="12">
        <v>0.50032009876399997</v>
      </c>
      <c r="AW496" s="12">
        <v>0.23922390323600001</v>
      </c>
      <c r="AX496" s="12">
        <v>0.24039434553299999</v>
      </c>
      <c r="AY496" s="12">
        <v>0.247444559175</v>
      </c>
      <c r="AZ496" s="12">
        <v>0.22858857299499999</v>
      </c>
      <c r="BA496" s="12">
        <v>0.24570524023000001</v>
      </c>
      <c r="BB496" s="12">
        <v>0.24396962833899999</v>
      </c>
      <c r="BD496" s="12">
        <v>0.26444613204400003</v>
      </c>
      <c r="BE496" s="12">
        <v>0.13814956920599999</v>
      </c>
      <c r="BF496" s="12">
        <v>0.144555774507</v>
      </c>
      <c r="BH496" s="12">
        <v>0.266666705713</v>
      </c>
      <c r="BI496" s="12">
        <v>0.12366998977800001</v>
      </c>
      <c r="BJ496" s="12">
        <v>0.110133868781</v>
      </c>
    </row>
    <row r="497" spans="2:62" ht="32" customHeight="1" x14ac:dyDescent="0.35">
      <c r="B497" s="20" t="s">
        <v>167</v>
      </c>
      <c r="C497" s="12">
        <v>0.40065325660000001</v>
      </c>
      <c r="D497" s="12">
        <v>0.43329618352799998</v>
      </c>
      <c r="E497" s="12">
        <v>0.38689311357299999</v>
      </c>
      <c r="F497" s="12">
        <v>0.21137280716599999</v>
      </c>
      <c r="G497" s="12">
        <v>0.406104591954</v>
      </c>
      <c r="I497" s="12">
        <v>0.37162536249200001</v>
      </c>
      <c r="J497" s="12">
        <v>0.45277941229899998</v>
      </c>
      <c r="K497" s="12">
        <v>0.40420670601800002</v>
      </c>
      <c r="L497" s="12">
        <v>0.36816843015200001</v>
      </c>
      <c r="M497" s="12">
        <v>0.426043077326</v>
      </c>
      <c r="N497" s="12">
        <v>0.34289657469700002</v>
      </c>
      <c r="P497" s="12">
        <v>0.37175458824899998</v>
      </c>
      <c r="Q497" s="12">
        <v>0.47133348215799997</v>
      </c>
      <c r="R497" s="12">
        <v>0.40964720719199998</v>
      </c>
      <c r="S497" s="12">
        <v>0.35627278307400001</v>
      </c>
      <c r="T497" s="12">
        <v>0</v>
      </c>
      <c r="V497" s="12">
        <v>0.39757913333</v>
      </c>
      <c r="W497" s="12">
        <v>0.43798919927300001</v>
      </c>
      <c r="X497" s="12">
        <v>0.44261094928299999</v>
      </c>
      <c r="Y497" s="12">
        <v>0.454744290351</v>
      </c>
      <c r="Z497" s="12">
        <v>0.32554172857800001</v>
      </c>
      <c r="AA497" s="12">
        <v>0.383965721373</v>
      </c>
      <c r="AB497" s="12">
        <v>0.38795405781699999</v>
      </c>
      <c r="AC497" s="12">
        <v>0.190323604876</v>
      </c>
      <c r="AE497" s="12">
        <v>0.47242637441399998</v>
      </c>
      <c r="AF497" s="12">
        <v>0.39149932398999998</v>
      </c>
      <c r="AG497" s="12">
        <v>0.32184625661499999</v>
      </c>
      <c r="AH497" s="12">
        <v>0.38903711858099999</v>
      </c>
      <c r="AI497" s="12">
        <v>0.42918664089199998</v>
      </c>
      <c r="AJ497" s="12">
        <v>0.449089855526</v>
      </c>
      <c r="AK497" s="12">
        <v>0.33348351799800002</v>
      </c>
      <c r="AL497" s="12">
        <v>0.34935775207500003</v>
      </c>
      <c r="AM497" s="12">
        <v>0.40479758190199999</v>
      </c>
      <c r="AN497" s="12">
        <v>0.42232128922500001</v>
      </c>
      <c r="AO497" s="12">
        <v>0.38782373363900002</v>
      </c>
      <c r="AP497" s="12">
        <v>0.50363836573300003</v>
      </c>
      <c r="AR497" s="12">
        <v>0.41009721151099998</v>
      </c>
      <c r="AS497" s="12">
        <v>0.38867772840600001</v>
      </c>
      <c r="AT497" s="12">
        <v>0.30014655972799997</v>
      </c>
      <c r="AU497" s="12">
        <v>0</v>
      </c>
      <c r="AW497" s="12">
        <v>0.39630760023900002</v>
      </c>
      <c r="AX497" s="12">
        <v>0.40707879930899998</v>
      </c>
      <c r="AY497" s="12">
        <v>0.41142069051699998</v>
      </c>
      <c r="AZ497" s="12">
        <v>0.39667852472600001</v>
      </c>
      <c r="BA497" s="12">
        <v>0.39946923554500002</v>
      </c>
      <c r="BB497" s="12">
        <v>0.40794572411800001</v>
      </c>
      <c r="BD497" s="12">
        <v>0.40952101421600001</v>
      </c>
      <c r="BE497" s="12">
        <v>0.39673580999399999</v>
      </c>
      <c r="BF497" s="12">
        <v>0.28430518076599998</v>
      </c>
      <c r="BH497" s="12">
        <v>0.42965807871</v>
      </c>
      <c r="BI497" s="12">
        <v>0.32082369063100002</v>
      </c>
      <c r="BJ497" s="12">
        <v>0.39322989658800001</v>
      </c>
    </row>
    <row r="498" spans="2:62" ht="32" customHeight="1" x14ac:dyDescent="0.35">
      <c r="B498" s="20" t="s">
        <v>168</v>
      </c>
      <c r="C498" s="12">
        <v>0.26245390414800002</v>
      </c>
      <c r="D498" s="12">
        <v>0.28630635740799998</v>
      </c>
      <c r="E498" s="12">
        <v>0.216820253888</v>
      </c>
      <c r="F498" s="12">
        <v>0.42859103763</v>
      </c>
      <c r="G498" s="12">
        <v>0.199846829783</v>
      </c>
      <c r="I498" s="12">
        <v>0.29883025795599999</v>
      </c>
      <c r="J498" s="12">
        <v>0.12815383528300001</v>
      </c>
      <c r="K498" s="12">
        <v>0.261441690477</v>
      </c>
      <c r="L498" s="12">
        <v>0.32205927950300001</v>
      </c>
      <c r="M498" s="12">
        <v>0.254515918535</v>
      </c>
      <c r="N498" s="12">
        <v>0.31816311254599999</v>
      </c>
      <c r="P498" s="12">
        <v>0.38127010698000002</v>
      </c>
      <c r="Q498" s="12">
        <v>0.18659077279399999</v>
      </c>
      <c r="R498" s="12">
        <v>0.23994511678700001</v>
      </c>
      <c r="S498" s="12">
        <v>0.246198782708</v>
      </c>
      <c r="T498" s="12">
        <v>0</v>
      </c>
      <c r="V498" s="12">
        <v>0.37284641056899998</v>
      </c>
      <c r="W498" s="12">
        <v>0.29162605379099998</v>
      </c>
      <c r="X498" s="12">
        <v>0.224359056626</v>
      </c>
      <c r="Y498" s="12">
        <v>0.18540950726800001</v>
      </c>
      <c r="Z498" s="12">
        <v>0.31224695010600001</v>
      </c>
      <c r="AA498" s="12">
        <v>0.18410150819000001</v>
      </c>
      <c r="AB498" s="12">
        <v>0.14078213228</v>
      </c>
      <c r="AC498" s="12">
        <v>0.38405408081699999</v>
      </c>
      <c r="AE498" s="12">
        <v>0.131440101877</v>
      </c>
      <c r="AF498" s="12">
        <v>0.26026424897200001</v>
      </c>
      <c r="AG498" s="12">
        <v>0.23297441500499999</v>
      </c>
      <c r="AH498" s="12">
        <v>0.224458965102</v>
      </c>
      <c r="AI498" s="12">
        <v>0.33114387311600002</v>
      </c>
      <c r="AJ498" s="12">
        <v>0.23304373521499999</v>
      </c>
      <c r="AK498" s="12">
        <v>0.206768121868</v>
      </c>
      <c r="AL498" s="12">
        <v>0.34498586819499999</v>
      </c>
      <c r="AM498" s="12">
        <v>0.25170469415500002</v>
      </c>
      <c r="AN498" s="12">
        <v>0.297256086388</v>
      </c>
      <c r="AO498" s="12">
        <v>0.51809149503999996</v>
      </c>
      <c r="AP498" s="12">
        <v>0.119483543485</v>
      </c>
      <c r="AR498" s="12">
        <v>0.26766007179200002</v>
      </c>
      <c r="AS498" s="12">
        <v>0.23033179199699999</v>
      </c>
      <c r="AT498" s="12">
        <v>0.32128387038400003</v>
      </c>
      <c r="AU498" s="12">
        <v>0</v>
      </c>
      <c r="AW498" s="12">
        <v>0.25132429537099998</v>
      </c>
      <c r="AX498" s="12">
        <v>0.245754769746</v>
      </c>
      <c r="AY498" s="12">
        <v>0.22627268333700001</v>
      </c>
      <c r="AZ498" s="12">
        <v>0.25048967719199999</v>
      </c>
      <c r="BA498" s="12">
        <v>0.24173057828899999</v>
      </c>
      <c r="BB498" s="12">
        <v>0.24876242801599999</v>
      </c>
      <c r="BD498" s="12">
        <v>0.23034925945599999</v>
      </c>
      <c r="BE498" s="12">
        <v>0.32387934665099999</v>
      </c>
      <c r="BF498" s="12">
        <v>0.28871340046100002</v>
      </c>
      <c r="BH498" s="12">
        <v>0.20340089886500001</v>
      </c>
      <c r="BI498" s="12">
        <v>0.407179556675</v>
      </c>
      <c r="BJ498" s="12">
        <v>0.32869547369800001</v>
      </c>
    </row>
    <row r="499" spans="2:62" ht="32" customHeight="1" x14ac:dyDescent="0.35">
      <c r="B499" s="20" t="s">
        <v>169</v>
      </c>
      <c r="C499" s="12">
        <v>7.0842603545800006E-2</v>
      </c>
      <c r="D499" s="12">
        <v>5.5936556822699997E-2</v>
      </c>
      <c r="E499" s="12">
        <v>8.8886372039800002E-2</v>
      </c>
      <c r="F499" s="12">
        <v>7.1579772824400006E-2</v>
      </c>
      <c r="G499" s="12">
        <v>0</v>
      </c>
      <c r="I499" s="12">
        <v>0.114970350438</v>
      </c>
      <c r="J499" s="12">
        <v>8.3502398122100002E-2</v>
      </c>
      <c r="K499" s="12">
        <v>5.27554352578E-2</v>
      </c>
      <c r="L499" s="12">
        <v>6.1537150395200003E-2</v>
      </c>
      <c r="M499" s="12">
        <v>6.8780866954900002E-2</v>
      </c>
      <c r="N499" s="12">
        <v>7.3405218192099997E-2</v>
      </c>
      <c r="P499" s="12">
        <v>6.8021537214800004E-2</v>
      </c>
      <c r="Q499" s="12">
        <v>6.0487970714799999E-2</v>
      </c>
      <c r="R499" s="12">
        <v>8.7931329453500004E-2</v>
      </c>
      <c r="S499" s="12">
        <v>5.98125181714E-2</v>
      </c>
      <c r="T499" s="12">
        <v>0.51673118137999996</v>
      </c>
      <c r="V499" s="12">
        <v>3.5046250865699999E-2</v>
      </c>
      <c r="W499" s="12">
        <v>9.1533532305100002E-2</v>
      </c>
      <c r="X499" s="12">
        <v>6.9146686450099998E-2</v>
      </c>
      <c r="Y499" s="12">
        <v>9.3479616214399999E-2</v>
      </c>
      <c r="Z499" s="12">
        <v>7.5217616342100002E-2</v>
      </c>
      <c r="AA499" s="12">
        <v>0</v>
      </c>
      <c r="AB499" s="12">
        <v>8.4647531163900003E-2</v>
      </c>
      <c r="AC499" s="12">
        <v>0.103373463303</v>
      </c>
      <c r="AE499" s="12">
        <v>9.8788663376800007E-2</v>
      </c>
      <c r="AF499" s="12">
        <v>4.7883452897099998E-2</v>
      </c>
      <c r="AG499" s="12">
        <v>5.2327351940699998E-2</v>
      </c>
      <c r="AH499" s="12">
        <v>0.140510385169</v>
      </c>
      <c r="AI499" s="12">
        <v>6.1817093172099997E-2</v>
      </c>
      <c r="AJ499" s="12">
        <v>2.9775300730399999E-2</v>
      </c>
      <c r="AK499" s="12">
        <v>0.14843680150300001</v>
      </c>
      <c r="AL499" s="12">
        <v>8.35306073531E-2</v>
      </c>
      <c r="AM499" s="12">
        <v>4.8268537366200001E-2</v>
      </c>
      <c r="AN499" s="12">
        <v>2.79828228432E-2</v>
      </c>
      <c r="AO499" s="12">
        <v>0</v>
      </c>
      <c r="AP499" s="12">
        <v>8.46600646885E-2</v>
      </c>
      <c r="AR499" s="12">
        <v>7.2252738051599999E-2</v>
      </c>
      <c r="AS499" s="12">
        <v>8.2245190248899994E-2</v>
      </c>
      <c r="AT499" s="12">
        <v>0</v>
      </c>
      <c r="AU499" s="12">
        <v>0</v>
      </c>
      <c r="AW499" s="12">
        <v>7.3776770892300003E-2</v>
      </c>
      <c r="AX499" s="12">
        <v>7.5025535745799996E-2</v>
      </c>
      <c r="AY499" s="12">
        <v>7.5930191750699996E-2</v>
      </c>
      <c r="AZ499" s="12">
        <v>7.9446933956500002E-2</v>
      </c>
      <c r="BA499" s="12">
        <v>6.6146071541899998E-2</v>
      </c>
      <c r="BB499" s="12">
        <v>6.1606562266499999E-2</v>
      </c>
      <c r="BD499" s="12">
        <v>6.2826829465100001E-2</v>
      </c>
      <c r="BE499" s="12">
        <v>8.4484406055299999E-2</v>
      </c>
      <c r="BF499" s="12">
        <v>9.1567077302599997E-2</v>
      </c>
      <c r="BH499" s="12">
        <v>6.9668561803000004E-2</v>
      </c>
      <c r="BI499" s="12">
        <v>6.8112794286099995E-2</v>
      </c>
      <c r="BJ499" s="12">
        <v>8.8260554552400006E-2</v>
      </c>
    </row>
    <row r="500" spans="2:62" ht="32" customHeight="1" x14ac:dyDescent="0.35">
      <c r="B500" s="20" t="s">
        <v>170</v>
      </c>
      <c r="C500" s="12">
        <v>2.47478021351E-2</v>
      </c>
      <c r="D500" s="12">
        <v>1.3916989747099999E-2</v>
      </c>
      <c r="E500" s="12">
        <v>3.5978432259399999E-2</v>
      </c>
      <c r="F500" s="12">
        <v>3.6371676300800002E-2</v>
      </c>
      <c r="G500" s="12">
        <v>0</v>
      </c>
      <c r="I500" s="12">
        <v>2.79572079476E-2</v>
      </c>
      <c r="J500" s="12">
        <v>7.5894092925999995E-2</v>
      </c>
      <c r="K500" s="12">
        <v>1.2185458390000001E-2</v>
      </c>
      <c r="L500" s="12">
        <v>2.3161058852999999E-2</v>
      </c>
      <c r="M500" s="12">
        <v>9.4923338737300002E-3</v>
      </c>
      <c r="N500" s="12">
        <v>0</v>
      </c>
      <c r="P500" s="12">
        <v>0</v>
      </c>
      <c r="Q500" s="12">
        <v>4.41909808064E-2</v>
      </c>
      <c r="R500" s="12">
        <v>3.65639962485E-2</v>
      </c>
      <c r="S500" s="12">
        <v>1.8631244000000002E-2</v>
      </c>
      <c r="T500" s="12">
        <v>0</v>
      </c>
      <c r="V500" s="12">
        <v>0</v>
      </c>
      <c r="W500" s="12">
        <v>1.7978352506400001E-2</v>
      </c>
      <c r="X500" s="12">
        <v>3.5721940979500003E-2</v>
      </c>
      <c r="Y500" s="12">
        <v>4.5578934192000001E-2</v>
      </c>
      <c r="Z500" s="12">
        <v>1.55918659823E-2</v>
      </c>
      <c r="AA500" s="12">
        <v>0</v>
      </c>
      <c r="AB500" s="12">
        <v>5.2594217026700002E-2</v>
      </c>
      <c r="AC500" s="12">
        <v>3.5523758145700003E-2</v>
      </c>
      <c r="AE500" s="12">
        <v>2.4543957376599999E-2</v>
      </c>
      <c r="AF500" s="12">
        <v>1.37096497958E-2</v>
      </c>
      <c r="AG500" s="12">
        <v>0</v>
      </c>
      <c r="AH500" s="12">
        <v>6.3345877896800004E-2</v>
      </c>
      <c r="AI500" s="12">
        <v>3.0327167960100002E-2</v>
      </c>
      <c r="AJ500" s="12">
        <v>0</v>
      </c>
      <c r="AK500" s="12">
        <v>4.3021471970200002E-2</v>
      </c>
      <c r="AL500" s="12">
        <v>3.36221662643E-2</v>
      </c>
      <c r="AM500" s="12">
        <v>2.2667985315499999E-2</v>
      </c>
      <c r="AN500" s="12">
        <v>3.2238940901399997E-2</v>
      </c>
      <c r="AO500" s="12">
        <v>0</v>
      </c>
      <c r="AP500" s="12">
        <v>0</v>
      </c>
      <c r="AR500" s="12">
        <v>1.70788756036E-2</v>
      </c>
      <c r="AS500" s="12">
        <v>6.71297607869E-2</v>
      </c>
      <c r="AT500" s="12">
        <v>0</v>
      </c>
      <c r="AU500" s="12">
        <v>0</v>
      </c>
      <c r="AW500" s="12">
        <v>2.5943607499200001E-2</v>
      </c>
      <c r="AX500" s="12">
        <v>2.22136347176E-2</v>
      </c>
      <c r="AY500" s="12">
        <v>1.9894151587099999E-2</v>
      </c>
      <c r="AZ500" s="12">
        <v>2.3347842826300001E-2</v>
      </c>
      <c r="BA500" s="12">
        <v>2.8629678713500001E-2</v>
      </c>
      <c r="BB500" s="12">
        <v>2.2798796496200001E-2</v>
      </c>
      <c r="BD500" s="12">
        <v>2.4407938371400002E-2</v>
      </c>
      <c r="BE500" s="12">
        <v>2.8391462415500002E-2</v>
      </c>
      <c r="BF500" s="12">
        <v>0</v>
      </c>
      <c r="BH500" s="12">
        <v>1.3290591038800001E-2</v>
      </c>
      <c r="BI500" s="12">
        <v>6.5920837693299997E-2</v>
      </c>
      <c r="BJ500" s="12">
        <v>0</v>
      </c>
    </row>
    <row r="501" spans="2:62" ht="32" customHeight="1" x14ac:dyDescent="0.35">
      <c r="B501" s="20" t="s">
        <v>42</v>
      </c>
      <c r="C501" s="12">
        <v>2.1777673215600001E-2</v>
      </c>
      <c r="D501" s="12">
        <v>1.6377635532300001E-2</v>
      </c>
      <c r="E501" s="12">
        <v>1.7124670954800001E-2</v>
      </c>
      <c r="F501" s="12">
        <v>4.8557737274700002E-2</v>
      </c>
      <c r="G501" s="12">
        <v>0.39404857826299999</v>
      </c>
      <c r="I501" s="12">
        <v>2.7928620438400002E-2</v>
      </c>
      <c r="J501" s="12">
        <v>3.2689773431100001E-2</v>
      </c>
      <c r="K501" s="12">
        <v>2.2828206695700001E-2</v>
      </c>
      <c r="L501" s="12">
        <v>2.98788860377E-2</v>
      </c>
      <c r="M501" s="12">
        <v>0</v>
      </c>
      <c r="N501" s="12">
        <v>0</v>
      </c>
      <c r="P501" s="12">
        <v>4.3361784076399998E-2</v>
      </c>
      <c r="Q501" s="12">
        <v>1.4782332352000001E-2</v>
      </c>
      <c r="R501" s="12">
        <v>0</v>
      </c>
      <c r="S501" s="12">
        <v>2.9314181140499999E-2</v>
      </c>
      <c r="T501" s="12">
        <v>0</v>
      </c>
      <c r="V501" s="12">
        <v>1.7357577631300001E-2</v>
      </c>
      <c r="W501" s="12">
        <v>4.1268945578800002E-2</v>
      </c>
      <c r="X501" s="12">
        <v>0</v>
      </c>
      <c r="Y501" s="12">
        <v>1.59000823768E-2</v>
      </c>
      <c r="Z501" s="12">
        <v>0</v>
      </c>
      <c r="AA501" s="12">
        <v>0</v>
      </c>
      <c r="AB501" s="12">
        <v>1.8819862811599999E-2</v>
      </c>
      <c r="AC501" s="12">
        <v>0.13965289977299999</v>
      </c>
      <c r="AE501" s="12">
        <v>0</v>
      </c>
      <c r="AF501" s="12">
        <v>5.1103256570300001E-2</v>
      </c>
      <c r="AG501" s="12">
        <v>2.8012769812600001E-2</v>
      </c>
      <c r="AH501" s="12">
        <v>2.8015242495800001E-2</v>
      </c>
      <c r="AI501" s="12">
        <v>0</v>
      </c>
      <c r="AJ501" s="12">
        <v>4.6250047352699997E-2</v>
      </c>
      <c r="AK501" s="12">
        <v>2.0842102473100001E-2</v>
      </c>
      <c r="AL501" s="12">
        <v>1.76619593121E-2</v>
      </c>
      <c r="AM501" s="12">
        <v>0</v>
      </c>
      <c r="AN501" s="12">
        <v>4.1535950125100002E-2</v>
      </c>
      <c r="AO501" s="12">
        <v>0</v>
      </c>
      <c r="AP501" s="12">
        <v>0</v>
      </c>
      <c r="AR501" s="12">
        <v>1.3205205607599999E-2</v>
      </c>
      <c r="AS501" s="12">
        <v>2.55283186652E-2</v>
      </c>
      <c r="AT501" s="12">
        <v>0.13245718363299999</v>
      </c>
      <c r="AU501" s="12">
        <v>0.49967990123599998</v>
      </c>
      <c r="AW501" s="12">
        <v>1.3423822762700001E-2</v>
      </c>
      <c r="AX501" s="12">
        <v>9.5329149487300008E-3</v>
      </c>
      <c r="AY501" s="12">
        <v>1.9037723632899999E-2</v>
      </c>
      <c r="AZ501" s="12">
        <v>2.1448448304000001E-2</v>
      </c>
      <c r="BA501" s="12">
        <v>1.8319195681299999E-2</v>
      </c>
      <c r="BB501" s="12">
        <v>1.4916860765400001E-2</v>
      </c>
      <c r="BD501" s="12">
        <v>8.44882644709E-3</v>
      </c>
      <c r="BE501" s="12">
        <v>2.8359405677900001E-2</v>
      </c>
      <c r="BF501" s="12">
        <v>0.19085856696199999</v>
      </c>
      <c r="BH501" s="12">
        <v>1.73151638703E-2</v>
      </c>
      <c r="BI501" s="12">
        <v>1.4293130937400001E-2</v>
      </c>
      <c r="BJ501" s="12">
        <v>7.9680206380800006E-2</v>
      </c>
    </row>
    <row r="503" spans="2:62" x14ac:dyDescent="0.35">
      <c r="B503" s="25" t="s">
        <v>177</v>
      </c>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row>
    <row r="504" spans="2:62" x14ac:dyDescent="0.35">
      <c r="B504" s="17" t="s">
        <v>15</v>
      </c>
    </row>
    <row r="505" spans="2:62" x14ac:dyDescent="0.35">
      <c r="B505" s="18" t="s">
        <v>74</v>
      </c>
      <c r="C505" s="15">
        <v>500</v>
      </c>
      <c r="D505" s="15">
        <v>252</v>
      </c>
      <c r="E505" s="15">
        <v>220</v>
      </c>
      <c r="F505" s="15">
        <v>24</v>
      </c>
      <c r="G505" s="15">
        <v>4</v>
      </c>
      <c r="I505" s="15">
        <v>66</v>
      </c>
      <c r="J505" s="15">
        <v>69</v>
      </c>
      <c r="K505" s="15">
        <v>149</v>
      </c>
      <c r="L505" s="15">
        <v>116</v>
      </c>
      <c r="M505" s="15">
        <v>89</v>
      </c>
      <c r="N505" s="15">
        <v>11</v>
      </c>
      <c r="P505" s="15">
        <v>98</v>
      </c>
      <c r="Q505" s="15">
        <v>133</v>
      </c>
      <c r="R505" s="15">
        <v>134</v>
      </c>
      <c r="S505" s="15">
        <v>133</v>
      </c>
      <c r="T505" s="15">
        <v>2</v>
      </c>
      <c r="V505" s="15">
        <v>58</v>
      </c>
      <c r="W505" s="15">
        <v>97</v>
      </c>
      <c r="X505" s="15">
        <v>104</v>
      </c>
      <c r="Y505" s="15">
        <v>62</v>
      </c>
      <c r="Z505" s="15">
        <v>65</v>
      </c>
      <c r="AA505" s="15">
        <v>40</v>
      </c>
      <c r="AB505" s="15">
        <v>49</v>
      </c>
      <c r="AC505" s="15">
        <v>25</v>
      </c>
      <c r="AE505" s="15">
        <v>40</v>
      </c>
      <c r="AF505" s="15">
        <v>69</v>
      </c>
      <c r="AG505" s="15">
        <v>35</v>
      </c>
      <c r="AH505" s="15">
        <v>44</v>
      </c>
      <c r="AI505" s="15">
        <v>65</v>
      </c>
      <c r="AJ505" s="15">
        <v>40</v>
      </c>
      <c r="AK505" s="15">
        <v>44</v>
      </c>
      <c r="AL505" s="15">
        <v>56</v>
      </c>
      <c r="AM505" s="15">
        <v>44</v>
      </c>
      <c r="AN505" s="15">
        <v>30</v>
      </c>
      <c r="AO505" s="15">
        <v>10</v>
      </c>
      <c r="AP505" s="15">
        <v>23</v>
      </c>
      <c r="AR505" s="15">
        <v>392</v>
      </c>
      <c r="AS505" s="15">
        <v>88</v>
      </c>
      <c r="AT505" s="15">
        <v>18</v>
      </c>
      <c r="AU505" s="15">
        <v>2</v>
      </c>
      <c r="AW505" s="15">
        <v>406</v>
      </c>
      <c r="AX505" s="15">
        <v>389</v>
      </c>
      <c r="AY505" s="15">
        <v>348</v>
      </c>
      <c r="AZ505" s="15">
        <v>411</v>
      </c>
      <c r="BA505" s="15">
        <v>401</v>
      </c>
      <c r="BB505" s="15">
        <v>385</v>
      </c>
      <c r="BD505" s="15">
        <v>328</v>
      </c>
      <c r="BE505" s="15">
        <v>153</v>
      </c>
      <c r="BF505" s="15">
        <v>19</v>
      </c>
      <c r="BH505" s="15">
        <v>341</v>
      </c>
      <c r="BI505" s="15">
        <v>117</v>
      </c>
      <c r="BJ505" s="15">
        <v>42</v>
      </c>
    </row>
    <row r="506" spans="2:62" x14ac:dyDescent="0.35">
      <c r="B506" s="19" t="s">
        <v>75</v>
      </c>
      <c r="C506" s="10">
        <v>500</v>
      </c>
      <c r="D506" s="10">
        <v>248</v>
      </c>
      <c r="E506" s="10">
        <v>221</v>
      </c>
      <c r="F506" s="10">
        <v>27</v>
      </c>
      <c r="G506" s="10">
        <v>4</v>
      </c>
      <c r="I506" s="10">
        <v>68</v>
      </c>
      <c r="J506" s="10">
        <v>68</v>
      </c>
      <c r="K506" s="10">
        <v>145</v>
      </c>
      <c r="L506" s="10">
        <v>115</v>
      </c>
      <c r="M506" s="10">
        <v>92</v>
      </c>
      <c r="N506" s="10">
        <v>11</v>
      </c>
      <c r="P506" s="10">
        <v>125</v>
      </c>
      <c r="Q506" s="10">
        <v>125</v>
      </c>
      <c r="R506" s="10">
        <v>125</v>
      </c>
      <c r="S506" s="10">
        <v>125</v>
      </c>
      <c r="T506" s="10">
        <v>2</v>
      </c>
      <c r="V506" s="10">
        <v>68</v>
      </c>
      <c r="W506" s="10">
        <v>105</v>
      </c>
      <c r="X506" s="10">
        <v>101</v>
      </c>
      <c r="Y506" s="10">
        <v>59</v>
      </c>
      <c r="Z506" s="10">
        <v>60</v>
      </c>
      <c r="AA506" s="10">
        <v>37</v>
      </c>
      <c r="AB506" s="10">
        <v>44</v>
      </c>
      <c r="AC506" s="10">
        <v>26</v>
      </c>
      <c r="AE506" s="10">
        <v>38</v>
      </c>
      <c r="AF506" s="10">
        <v>67</v>
      </c>
      <c r="AG506" s="10">
        <v>34</v>
      </c>
      <c r="AH506" s="10">
        <v>42</v>
      </c>
      <c r="AI506" s="10">
        <v>63</v>
      </c>
      <c r="AJ506" s="10">
        <v>38</v>
      </c>
      <c r="AK506" s="10">
        <v>42</v>
      </c>
      <c r="AL506" s="10">
        <v>55</v>
      </c>
      <c r="AM506" s="10">
        <v>42</v>
      </c>
      <c r="AN506" s="10">
        <v>42</v>
      </c>
      <c r="AO506" s="10">
        <v>17</v>
      </c>
      <c r="AP506" s="10">
        <v>21</v>
      </c>
      <c r="AR506" s="10">
        <v>395</v>
      </c>
      <c r="AS506" s="10">
        <v>84</v>
      </c>
      <c r="AT506" s="10">
        <v>19</v>
      </c>
      <c r="AU506" s="10">
        <v>2</v>
      </c>
      <c r="AW506" s="10">
        <v>404</v>
      </c>
      <c r="AX506" s="10">
        <v>385</v>
      </c>
      <c r="AY506" s="10">
        <v>346</v>
      </c>
      <c r="AZ506" s="10">
        <v>412</v>
      </c>
      <c r="BA506" s="10">
        <v>399</v>
      </c>
      <c r="BB506" s="10">
        <v>382</v>
      </c>
      <c r="BD506" s="10">
        <v>321</v>
      </c>
      <c r="BE506" s="10">
        <v>160</v>
      </c>
      <c r="BF506" s="10">
        <v>19</v>
      </c>
      <c r="BH506" s="10">
        <v>339</v>
      </c>
      <c r="BI506" s="10">
        <v>119</v>
      </c>
      <c r="BJ506" s="10">
        <v>42</v>
      </c>
    </row>
    <row r="507" spans="2:62" ht="32" customHeight="1" x14ac:dyDescent="0.35">
      <c r="B507" s="20" t="s">
        <v>166</v>
      </c>
      <c r="C507" s="12">
        <v>0.20142530436</v>
      </c>
      <c r="D507" s="12">
        <v>0.19166730270900001</v>
      </c>
      <c r="E507" s="12">
        <v>0.23093191094400001</v>
      </c>
      <c r="F507" s="12">
        <v>4.8234904741700002E-2</v>
      </c>
      <c r="G507" s="12">
        <v>0.20185509779300001</v>
      </c>
      <c r="I507" s="12">
        <v>0.13468063164800001</v>
      </c>
      <c r="J507" s="12">
        <v>0.164794913973</v>
      </c>
      <c r="K507" s="12">
        <v>0.218664277883</v>
      </c>
      <c r="L507" s="12">
        <v>0.18594525619400001</v>
      </c>
      <c r="M507" s="12">
        <v>0.25323250971299999</v>
      </c>
      <c r="N507" s="12">
        <v>0.33774825381099999</v>
      </c>
      <c r="P507" s="12">
        <v>0.160283133084</v>
      </c>
      <c r="Q507" s="12">
        <v>0.18085122918400001</v>
      </c>
      <c r="R507" s="12">
        <v>0.23306099980799999</v>
      </c>
      <c r="S507" s="12">
        <v>0.227007205011</v>
      </c>
      <c r="T507" s="12">
        <v>0.48326881861999998</v>
      </c>
      <c r="V507" s="12">
        <v>0.11729830851</v>
      </c>
      <c r="W507" s="12">
        <v>0.19447516016499999</v>
      </c>
      <c r="X507" s="12">
        <v>0.20659201783700001</v>
      </c>
      <c r="Y507" s="12">
        <v>0.18193366311100001</v>
      </c>
      <c r="Z507" s="12">
        <v>0.194845634485</v>
      </c>
      <c r="AA507" s="12">
        <v>0.34179720568600003</v>
      </c>
      <c r="AB507" s="12">
        <v>0.23726865776</v>
      </c>
      <c r="AC507" s="12">
        <v>0.22777618814700001</v>
      </c>
      <c r="AE507" s="12">
        <v>0.18669187312999999</v>
      </c>
      <c r="AF507" s="12">
        <v>0.25169685811199999</v>
      </c>
      <c r="AG507" s="12">
        <v>0.135843165997</v>
      </c>
      <c r="AH507" s="12">
        <v>0.130463258015</v>
      </c>
      <c r="AI507" s="12">
        <v>0.19687542391499999</v>
      </c>
      <c r="AJ507" s="12">
        <v>0.262738494366</v>
      </c>
      <c r="AK507" s="12">
        <v>0.20707061249100001</v>
      </c>
      <c r="AL507" s="12">
        <v>0.14411620206199999</v>
      </c>
      <c r="AM507" s="12">
        <v>0.209700709712</v>
      </c>
      <c r="AN507" s="12">
        <v>0.247384122486</v>
      </c>
      <c r="AO507" s="12">
        <v>0.19196228446399999</v>
      </c>
      <c r="AP507" s="12">
        <v>0.25403294057699999</v>
      </c>
      <c r="AR507" s="12">
        <v>0.203514528901</v>
      </c>
      <c r="AS507" s="12">
        <v>0.186751064567</v>
      </c>
      <c r="AT507" s="12">
        <v>0.192822476464</v>
      </c>
      <c r="AU507" s="12">
        <v>0.50032009876399997</v>
      </c>
      <c r="AW507" s="12">
        <v>0.21835707987299999</v>
      </c>
      <c r="AX507" s="12">
        <v>0.22327728515299999</v>
      </c>
      <c r="AY507" s="12">
        <v>0.23250775006499999</v>
      </c>
      <c r="AZ507" s="12">
        <v>0.19975325432499999</v>
      </c>
      <c r="BA507" s="12">
        <v>0.224159120992</v>
      </c>
      <c r="BB507" s="12">
        <v>0.22318190044700001</v>
      </c>
      <c r="BD507" s="12">
        <v>0.22997605843499999</v>
      </c>
      <c r="BE507" s="12">
        <v>0.13952805644800001</v>
      </c>
      <c r="BF507" s="12">
        <v>0.238864037035</v>
      </c>
      <c r="BH507" s="12">
        <v>0.24398242913900001</v>
      </c>
      <c r="BI507" s="12">
        <v>0.13457452945500001</v>
      </c>
      <c r="BJ507" s="12">
        <v>4.6157147220399999E-2</v>
      </c>
    </row>
    <row r="508" spans="2:62" ht="32" customHeight="1" x14ac:dyDescent="0.35">
      <c r="B508" s="20" t="s">
        <v>167</v>
      </c>
      <c r="C508" s="12">
        <v>0.346053431671</v>
      </c>
      <c r="D508" s="12">
        <v>0.37914033709700001</v>
      </c>
      <c r="E508" s="12">
        <v>0.30954039183900001</v>
      </c>
      <c r="F508" s="12">
        <v>0.33162976674299999</v>
      </c>
      <c r="G508" s="12">
        <v>0.40409632394400002</v>
      </c>
      <c r="I508" s="12">
        <v>0.26641176261100002</v>
      </c>
      <c r="J508" s="12">
        <v>0.40475421444999998</v>
      </c>
      <c r="K508" s="12">
        <v>0.38580036869500001</v>
      </c>
      <c r="L508" s="12">
        <v>0.35533722892199998</v>
      </c>
      <c r="M508" s="12">
        <v>0.29431630761299998</v>
      </c>
      <c r="N508" s="12">
        <v>0.28788675381599999</v>
      </c>
      <c r="P508" s="12">
        <v>0.33361090714199998</v>
      </c>
      <c r="Q508" s="12">
        <v>0.39072598864300001</v>
      </c>
      <c r="R508" s="12">
        <v>0.30707729745099999</v>
      </c>
      <c r="S508" s="12">
        <v>0.35832307158499999</v>
      </c>
      <c r="T508" s="12">
        <v>0</v>
      </c>
      <c r="V508" s="12">
        <v>0.3767613548</v>
      </c>
      <c r="W508" s="12">
        <v>0.34664559666</v>
      </c>
      <c r="X508" s="12">
        <v>0.35535528030199998</v>
      </c>
      <c r="Y508" s="12">
        <v>0.32626795482799997</v>
      </c>
      <c r="Z508" s="12">
        <v>0.27340903543599998</v>
      </c>
      <c r="AA508" s="12">
        <v>0.48093822383700002</v>
      </c>
      <c r="AB508" s="12">
        <v>0.36760344418500002</v>
      </c>
      <c r="AC508" s="12">
        <v>0.21148991232799999</v>
      </c>
      <c r="AE508" s="12">
        <v>0.31184173336799997</v>
      </c>
      <c r="AF508" s="12">
        <v>0.29462636154100003</v>
      </c>
      <c r="AG508" s="12">
        <v>0.42987219211099997</v>
      </c>
      <c r="AH508" s="12">
        <v>0.20333162871800001</v>
      </c>
      <c r="AI508" s="12">
        <v>0.282672160146</v>
      </c>
      <c r="AJ508" s="12">
        <v>0.48633516996699999</v>
      </c>
      <c r="AK508" s="12">
        <v>0.35618856475900001</v>
      </c>
      <c r="AL508" s="12">
        <v>0.37503561015499998</v>
      </c>
      <c r="AM508" s="12">
        <v>0.314632194127</v>
      </c>
      <c r="AN508" s="12">
        <v>0.39559873588099997</v>
      </c>
      <c r="AO508" s="12">
        <v>0.55524536030500005</v>
      </c>
      <c r="AP508" s="12">
        <v>0.36194578135400002</v>
      </c>
      <c r="AR508" s="12">
        <v>0.351500339429</v>
      </c>
      <c r="AS508" s="12">
        <v>0.32715296802499999</v>
      </c>
      <c r="AT508" s="12">
        <v>0.35119277278200001</v>
      </c>
      <c r="AU508" s="12">
        <v>0</v>
      </c>
      <c r="AW508" s="12">
        <v>0.35068721269199998</v>
      </c>
      <c r="AX508" s="12">
        <v>0.35726091997800002</v>
      </c>
      <c r="AY508" s="12">
        <v>0.36695205910700002</v>
      </c>
      <c r="AZ508" s="12">
        <v>0.35261106559900002</v>
      </c>
      <c r="BA508" s="12">
        <v>0.34845748868800003</v>
      </c>
      <c r="BB508" s="12">
        <v>0.34051159332499997</v>
      </c>
      <c r="BD508" s="12">
        <v>0.344607442895</v>
      </c>
      <c r="BE508" s="12">
        <v>0.36981158907</v>
      </c>
      <c r="BF508" s="12">
        <v>0.17174008832400001</v>
      </c>
      <c r="BH508" s="12">
        <v>0.34906116447500002</v>
      </c>
      <c r="BI508" s="12">
        <v>0.36002119634000002</v>
      </c>
      <c r="BJ508" s="12">
        <v>0.28140396580999999</v>
      </c>
    </row>
    <row r="509" spans="2:62" ht="32" customHeight="1" x14ac:dyDescent="0.35">
      <c r="B509" s="20" t="s">
        <v>168</v>
      </c>
      <c r="C509" s="12">
        <v>0.24117514035199999</v>
      </c>
      <c r="D509" s="12">
        <v>0.26520852476599999</v>
      </c>
      <c r="E509" s="12">
        <v>0.21143288743399999</v>
      </c>
      <c r="F509" s="12">
        <v>0.23895735506599999</v>
      </c>
      <c r="G509" s="12">
        <v>0.39404857826299999</v>
      </c>
      <c r="I509" s="12">
        <v>0.203057761448</v>
      </c>
      <c r="J509" s="12">
        <v>0.14926481540700001</v>
      </c>
      <c r="K509" s="12">
        <v>0.21911266373900001</v>
      </c>
      <c r="L509" s="12">
        <v>0.29801015579599999</v>
      </c>
      <c r="M509" s="12">
        <v>0.29488504407799998</v>
      </c>
      <c r="N509" s="12">
        <v>0.28903509233300001</v>
      </c>
      <c r="P509" s="12">
        <v>0.31400101629799998</v>
      </c>
      <c r="Q509" s="12">
        <v>0.25629461930899999</v>
      </c>
      <c r="R509" s="12">
        <v>0.211292210924</v>
      </c>
      <c r="S509" s="12">
        <v>0.18696223622700001</v>
      </c>
      <c r="T509" s="12">
        <v>0</v>
      </c>
      <c r="V509" s="12">
        <v>0.32861921051999998</v>
      </c>
      <c r="W509" s="12">
        <v>0.21299934643900001</v>
      </c>
      <c r="X509" s="12">
        <v>0.24710912075300001</v>
      </c>
      <c r="Y509" s="12">
        <v>0.29028416081199998</v>
      </c>
      <c r="Z509" s="12">
        <v>0.275587135012</v>
      </c>
      <c r="AA509" s="12">
        <v>7.1644752823899996E-2</v>
      </c>
      <c r="AB509" s="12">
        <v>0.18096140679799999</v>
      </c>
      <c r="AC509" s="12">
        <v>0.25541827031699998</v>
      </c>
      <c r="AE509" s="12">
        <v>0.215974766195</v>
      </c>
      <c r="AF509" s="12">
        <v>0.26300628400800002</v>
      </c>
      <c r="AG509" s="12">
        <v>0.25360423800300003</v>
      </c>
      <c r="AH509" s="12">
        <v>0.299078939406</v>
      </c>
      <c r="AI509" s="12">
        <v>0.339103618429</v>
      </c>
      <c r="AJ509" s="12">
        <v>9.8425511422699993E-2</v>
      </c>
      <c r="AK509" s="12">
        <v>0.25478999669399999</v>
      </c>
      <c r="AL509" s="12">
        <v>0.247079501176</v>
      </c>
      <c r="AM509" s="12">
        <v>0.24838031896900001</v>
      </c>
      <c r="AN509" s="12">
        <v>0.17461627133900001</v>
      </c>
      <c r="AO509" s="12">
        <v>0.119973955565</v>
      </c>
      <c r="AP509" s="12">
        <v>0.217233175472</v>
      </c>
      <c r="AR509" s="12">
        <v>0.244470018998</v>
      </c>
      <c r="AS509" s="12">
        <v>0.21841259747700001</v>
      </c>
      <c r="AT509" s="12">
        <v>0.29631928385700002</v>
      </c>
      <c r="AU509" s="12">
        <v>0</v>
      </c>
      <c r="AW509" s="12">
        <v>0.22358075443</v>
      </c>
      <c r="AX509" s="12">
        <v>0.21548863681200001</v>
      </c>
      <c r="AY509" s="12">
        <v>0.21573070677200001</v>
      </c>
      <c r="AZ509" s="12">
        <v>0.23131411175200001</v>
      </c>
      <c r="BA509" s="12">
        <v>0.21018145515</v>
      </c>
      <c r="BB509" s="12">
        <v>0.233286276382</v>
      </c>
      <c r="BD509" s="12">
        <v>0.21993542080199999</v>
      </c>
      <c r="BE509" s="12">
        <v>0.28475388556100001</v>
      </c>
      <c r="BF509" s="12">
        <v>0.23395984368600001</v>
      </c>
      <c r="BH509" s="12">
        <v>0.229800770269</v>
      </c>
      <c r="BI509" s="12">
        <v>0.21058867134500001</v>
      </c>
      <c r="BJ509" s="12">
        <v>0.42181065506499998</v>
      </c>
    </row>
    <row r="510" spans="2:62" ht="32" customHeight="1" x14ac:dyDescent="0.35">
      <c r="B510" s="20" t="s">
        <v>169</v>
      </c>
      <c r="C510" s="12">
        <v>0.166506432067</v>
      </c>
      <c r="D510" s="12">
        <v>0.13293955260699999</v>
      </c>
      <c r="E510" s="12">
        <v>0.18733920596100001</v>
      </c>
      <c r="F510" s="12">
        <v>0.33262023617499997</v>
      </c>
      <c r="G510" s="12">
        <v>0</v>
      </c>
      <c r="I510" s="12">
        <v>0.36792122385499998</v>
      </c>
      <c r="J510" s="12">
        <v>0.15507412594100001</v>
      </c>
      <c r="K510" s="12">
        <v>0.14995974888800001</v>
      </c>
      <c r="L510" s="12">
        <v>0.101764729954</v>
      </c>
      <c r="M510" s="12">
        <v>0.14338781678199999</v>
      </c>
      <c r="N510" s="12">
        <v>8.5329900040100007E-2</v>
      </c>
      <c r="P510" s="12">
        <v>0.15270474005699999</v>
      </c>
      <c r="Q510" s="12">
        <v>0.14217013979000001</v>
      </c>
      <c r="R510" s="12">
        <v>0.193629124397</v>
      </c>
      <c r="S510" s="12">
        <v>0.17193160533400001</v>
      </c>
      <c r="T510" s="12">
        <v>0.51673118137999996</v>
      </c>
      <c r="V510" s="12">
        <v>0.146837963489</v>
      </c>
      <c r="W510" s="12">
        <v>0.18308854673200001</v>
      </c>
      <c r="X510" s="12">
        <v>0.158232904773</v>
      </c>
      <c r="Y510" s="12">
        <v>0.169954852292</v>
      </c>
      <c r="Z510" s="12">
        <v>0.22819616415800001</v>
      </c>
      <c r="AA510" s="12">
        <v>0.10561981765300001</v>
      </c>
      <c r="AB510" s="12">
        <v>0.120647782269</v>
      </c>
      <c r="AC510" s="12">
        <v>0.197405142768</v>
      </c>
      <c r="AE510" s="12">
        <v>0.28549162730700001</v>
      </c>
      <c r="AF510" s="12">
        <v>0.12585758997300001</v>
      </c>
      <c r="AG510" s="12">
        <v>0.124664820399</v>
      </c>
      <c r="AH510" s="12">
        <v>0.29642121244699998</v>
      </c>
      <c r="AI510" s="12">
        <v>0.15245358067000001</v>
      </c>
      <c r="AJ510" s="12">
        <v>7.6475476161099995E-2</v>
      </c>
      <c r="AK510" s="12">
        <v>0.18195082605499999</v>
      </c>
      <c r="AL510" s="12">
        <v>0.16550700056000001</v>
      </c>
      <c r="AM510" s="12">
        <v>0.20461879187599999</v>
      </c>
      <c r="AN510" s="12">
        <v>9.1200435147000006E-2</v>
      </c>
      <c r="AO510" s="12">
        <v>0.13281839966699999</v>
      </c>
      <c r="AP510" s="12">
        <v>0.166788102597</v>
      </c>
      <c r="AR510" s="12">
        <v>0.16120310423600001</v>
      </c>
      <c r="AS510" s="12">
        <v>0.20674555864300001</v>
      </c>
      <c r="AT510" s="12">
        <v>0.11697246729499999</v>
      </c>
      <c r="AU510" s="12">
        <v>0</v>
      </c>
      <c r="AW510" s="12">
        <v>0.16524435874999999</v>
      </c>
      <c r="AX510" s="12">
        <v>0.16785233280100001</v>
      </c>
      <c r="AY510" s="12">
        <v>0.14718943719800001</v>
      </c>
      <c r="AZ510" s="12">
        <v>0.17606056965</v>
      </c>
      <c r="BA510" s="12">
        <v>0.172783824078</v>
      </c>
      <c r="BB510" s="12">
        <v>0.16267242039900001</v>
      </c>
      <c r="BD510" s="12">
        <v>0.16504797801599999</v>
      </c>
      <c r="BE510" s="12">
        <v>0.15874272019899999</v>
      </c>
      <c r="BF510" s="12">
        <v>0.25593540261499997</v>
      </c>
      <c r="BH510" s="12">
        <v>0.150193172353</v>
      </c>
      <c r="BI510" s="12">
        <v>0.20843595026299999</v>
      </c>
      <c r="BJ510" s="12">
        <v>0.179207814932</v>
      </c>
    </row>
    <row r="511" spans="2:62" ht="32" customHeight="1" x14ac:dyDescent="0.35">
      <c r="B511" s="20" t="s">
        <v>170</v>
      </c>
      <c r="C511" s="12">
        <v>2.4833643494999998E-2</v>
      </c>
      <c r="D511" s="12">
        <v>1.5042137112599999E-2</v>
      </c>
      <c r="E511" s="12">
        <v>3.93210863309E-2</v>
      </c>
      <c r="F511" s="12">
        <v>0</v>
      </c>
      <c r="G511" s="12">
        <v>0</v>
      </c>
      <c r="I511" s="12">
        <v>0</v>
      </c>
      <c r="J511" s="12">
        <v>7.9397419772999994E-2</v>
      </c>
      <c r="K511" s="12">
        <v>1.17355653159E-2</v>
      </c>
      <c r="L511" s="12">
        <v>3.4787949528400003E-2</v>
      </c>
      <c r="M511" s="12">
        <v>1.4178321813299999E-2</v>
      </c>
      <c r="N511" s="12">
        <v>0</v>
      </c>
      <c r="P511" s="12">
        <v>1.04666628307E-2</v>
      </c>
      <c r="Q511" s="12">
        <v>1.45594994985E-2</v>
      </c>
      <c r="R511" s="12">
        <v>4.8243093612700003E-2</v>
      </c>
      <c r="S511" s="12">
        <v>2.6461700701700001E-2</v>
      </c>
      <c r="T511" s="12">
        <v>0</v>
      </c>
      <c r="V511" s="12">
        <v>1.38799016457E-2</v>
      </c>
      <c r="W511" s="12">
        <v>2.0788978017500001E-2</v>
      </c>
      <c r="X511" s="12">
        <v>3.2710676334800001E-2</v>
      </c>
      <c r="Y511" s="12">
        <v>1.5659286579500001E-2</v>
      </c>
      <c r="Z511" s="12">
        <v>1.4084026235399999E-2</v>
      </c>
      <c r="AA511" s="12">
        <v>0</v>
      </c>
      <c r="AB511" s="12">
        <v>7.4698846175E-2</v>
      </c>
      <c r="AC511" s="12">
        <v>3.5523758145700003E-2</v>
      </c>
      <c r="AE511" s="12">
        <v>0</v>
      </c>
      <c r="AF511" s="12">
        <v>1.37096497958E-2</v>
      </c>
      <c r="AG511" s="12">
        <v>2.8002813677599998E-2</v>
      </c>
      <c r="AH511" s="12">
        <v>5.0859761730899997E-2</v>
      </c>
      <c r="AI511" s="12">
        <v>2.88952168414E-2</v>
      </c>
      <c r="AJ511" s="12">
        <v>0</v>
      </c>
      <c r="AK511" s="12">
        <v>0</v>
      </c>
      <c r="AL511" s="12">
        <v>5.05997267349E-2</v>
      </c>
      <c r="AM511" s="12">
        <v>0</v>
      </c>
      <c r="AN511" s="12">
        <v>9.1200435147000006E-2</v>
      </c>
      <c r="AO511" s="12">
        <v>0</v>
      </c>
      <c r="AP511" s="12">
        <v>0</v>
      </c>
      <c r="AR511" s="12">
        <v>2.33604984764E-2</v>
      </c>
      <c r="AS511" s="12">
        <v>3.8087361575799998E-2</v>
      </c>
      <c r="AT511" s="12">
        <v>0</v>
      </c>
      <c r="AU511" s="12">
        <v>0</v>
      </c>
      <c r="AW511" s="12">
        <v>2.8605039861199999E-2</v>
      </c>
      <c r="AX511" s="12">
        <v>2.65879103077E-2</v>
      </c>
      <c r="AY511" s="12">
        <v>2.70179604123E-2</v>
      </c>
      <c r="AZ511" s="12">
        <v>2.35932298193E-2</v>
      </c>
      <c r="BA511" s="12">
        <v>2.6662486155200001E-2</v>
      </c>
      <c r="BB511" s="12">
        <v>2.3182917988199998E-2</v>
      </c>
      <c r="BD511" s="12">
        <v>2.6422869941200001E-2</v>
      </c>
      <c r="BE511" s="12">
        <v>2.4607932409199999E-2</v>
      </c>
      <c r="BF511" s="12">
        <v>0</v>
      </c>
      <c r="BH511" s="12">
        <v>1.4793912958499999E-2</v>
      </c>
      <c r="BI511" s="12">
        <v>6.2008922912599997E-2</v>
      </c>
      <c r="BJ511" s="12">
        <v>0</v>
      </c>
    </row>
    <row r="512" spans="2:62" ht="32" customHeight="1" x14ac:dyDescent="0.35">
      <c r="B512" s="20" t="s">
        <v>42</v>
      </c>
      <c r="C512" s="12">
        <v>2.0006048055999998E-2</v>
      </c>
      <c r="D512" s="12">
        <v>1.6002145706799999E-2</v>
      </c>
      <c r="E512" s="12">
        <v>2.1434517491400001E-2</v>
      </c>
      <c r="F512" s="12">
        <v>4.8557737274700002E-2</v>
      </c>
      <c r="G512" s="12">
        <v>0</v>
      </c>
      <c r="I512" s="12">
        <v>2.7928620438400002E-2</v>
      </c>
      <c r="J512" s="12">
        <v>4.67145104553E-2</v>
      </c>
      <c r="K512" s="12">
        <v>1.4727375479599999E-2</v>
      </c>
      <c r="L512" s="12">
        <v>2.4154679606199998E-2</v>
      </c>
      <c r="M512" s="12">
        <v>0</v>
      </c>
      <c r="N512" s="12">
        <v>0</v>
      </c>
      <c r="P512" s="12">
        <v>2.8933540588E-2</v>
      </c>
      <c r="Q512" s="12">
        <v>1.53985235762E-2</v>
      </c>
      <c r="R512" s="12">
        <v>6.6972738076199996E-3</v>
      </c>
      <c r="S512" s="12">
        <v>2.9314181140499999E-2</v>
      </c>
      <c r="T512" s="12">
        <v>0</v>
      </c>
      <c r="V512" s="12">
        <v>1.6603261034400001E-2</v>
      </c>
      <c r="W512" s="12">
        <v>4.20023719864E-2</v>
      </c>
      <c r="X512" s="12">
        <v>0</v>
      </c>
      <c r="Y512" s="12">
        <v>1.59000823768E-2</v>
      </c>
      <c r="Z512" s="12">
        <v>1.38780046738E-2</v>
      </c>
      <c r="AA512" s="12">
        <v>0</v>
      </c>
      <c r="AB512" s="12">
        <v>1.8819862811599999E-2</v>
      </c>
      <c r="AC512" s="12">
        <v>7.2386728294299998E-2</v>
      </c>
      <c r="AE512" s="12">
        <v>0</v>
      </c>
      <c r="AF512" s="12">
        <v>5.1103256570300001E-2</v>
      </c>
      <c r="AG512" s="12">
        <v>2.8012769812600001E-2</v>
      </c>
      <c r="AH512" s="12">
        <v>1.9845199683100001E-2</v>
      </c>
      <c r="AI512" s="12">
        <v>0</v>
      </c>
      <c r="AJ512" s="12">
        <v>7.6025348083199995E-2</v>
      </c>
      <c r="AK512" s="12">
        <v>0</v>
      </c>
      <c r="AL512" s="12">
        <v>1.76619593121E-2</v>
      </c>
      <c r="AM512" s="12">
        <v>2.2667985315499999E-2</v>
      </c>
      <c r="AN512" s="12">
        <v>0</v>
      </c>
      <c r="AO512" s="12">
        <v>0</v>
      </c>
      <c r="AP512" s="12">
        <v>0</v>
      </c>
      <c r="AR512" s="12">
        <v>1.5951509960099999E-2</v>
      </c>
      <c r="AS512" s="12">
        <v>2.28504497116E-2</v>
      </c>
      <c r="AT512" s="12">
        <v>4.2692999602299997E-2</v>
      </c>
      <c r="AU512" s="12">
        <v>0.49967990123599998</v>
      </c>
      <c r="AW512" s="12">
        <v>1.35255543941E-2</v>
      </c>
      <c r="AX512" s="12">
        <v>9.5329149487300008E-3</v>
      </c>
      <c r="AY512" s="12">
        <v>1.06020864464E-2</v>
      </c>
      <c r="AZ512" s="12">
        <v>1.6667768853699999E-2</v>
      </c>
      <c r="BA512" s="12">
        <v>1.77556249367E-2</v>
      </c>
      <c r="BB512" s="12">
        <v>1.7164891459699998E-2</v>
      </c>
      <c r="BD512" s="12">
        <v>1.4010229910600001E-2</v>
      </c>
      <c r="BE512" s="12">
        <v>2.25558163131E-2</v>
      </c>
      <c r="BF512" s="12">
        <v>9.9500628339999994E-2</v>
      </c>
      <c r="BH512" s="12">
        <v>1.21685508053E-2</v>
      </c>
      <c r="BI512" s="12">
        <v>2.4370729684499999E-2</v>
      </c>
      <c r="BJ512" s="12">
        <v>7.1420416972499998E-2</v>
      </c>
    </row>
    <row r="514" spans="2:62" x14ac:dyDescent="0.35">
      <c r="B514" s="25" t="s">
        <v>178</v>
      </c>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row>
    <row r="515" spans="2:62" x14ac:dyDescent="0.35">
      <c r="B515" s="17" t="s">
        <v>15</v>
      </c>
    </row>
    <row r="516" spans="2:62" x14ac:dyDescent="0.35">
      <c r="B516" s="18" t="s">
        <v>74</v>
      </c>
      <c r="C516" s="15">
        <v>500</v>
      </c>
      <c r="D516" s="15">
        <v>252</v>
      </c>
      <c r="E516" s="15">
        <v>220</v>
      </c>
      <c r="F516" s="15">
        <v>24</v>
      </c>
      <c r="G516" s="15">
        <v>4</v>
      </c>
      <c r="I516" s="15">
        <v>66</v>
      </c>
      <c r="J516" s="15">
        <v>69</v>
      </c>
      <c r="K516" s="15">
        <v>149</v>
      </c>
      <c r="L516" s="15">
        <v>116</v>
      </c>
      <c r="M516" s="15">
        <v>89</v>
      </c>
      <c r="N516" s="15">
        <v>11</v>
      </c>
      <c r="P516" s="15">
        <v>98</v>
      </c>
      <c r="Q516" s="15">
        <v>133</v>
      </c>
      <c r="R516" s="15">
        <v>134</v>
      </c>
      <c r="S516" s="15">
        <v>133</v>
      </c>
      <c r="T516" s="15">
        <v>2</v>
      </c>
      <c r="V516" s="15">
        <v>58</v>
      </c>
      <c r="W516" s="15">
        <v>97</v>
      </c>
      <c r="X516" s="15">
        <v>104</v>
      </c>
      <c r="Y516" s="15">
        <v>62</v>
      </c>
      <c r="Z516" s="15">
        <v>65</v>
      </c>
      <c r="AA516" s="15">
        <v>40</v>
      </c>
      <c r="AB516" s="15">
        <v>49</v>
      </c>
      <c r="AC516" s="15">
        <v>25</v>
      </c>
      <c r="AE516" s="15">
        <v>40</v>
      </c>
      <c r="AF516" s="15">
        <v>69</v>
      </c>
      <c r="AG516" s="15">
        <v>35</v>
      </c>
      <c r="AH516" s="15">
        <v>44</v>
      </c>
      <c r="AI516" s="15">
        <v>65</v>
      </c>
      <c r="AJ516" s="15">
        <v>40</v>
      </c>
      <c r="AK516" s="15">
        <v>44</v>
      </c>
      <c r="AL516" s="15">
        <v>56</v>
      </c>
      <c r="AM516" s="15">
        <v>44</v>
      </c>
      <c r="AN516" s="15">
        <v>30</v>
      </c>
      <c r="AO516" s="15">
        <v>10</v>
      </c>
      <c r="AP516" s="15">
        <v>23</v>
      </c>
      <c r="AR516" s="15">
        <v>392</v>
      </c>
      <c r="AS516" s="15">
        <v>88</v>
      </c>
      <c r="AT516" s="15">
        <v>18</v>
      </c>
      <c r="AU516" s="15">
        <v>2</v>
      </c>
      <c r="AW516" s="15">
        <v>406</v>
      </c>
      <c r="AX516" s="15">
        <v>389</v>
      </c>
      <c r="AY516" s="15">
        <v>348</v>
      </c>
      <c r="AZ516" s="15">
        <v>411</v>
      </c>
      <c r="BA516" s="15">
        <v>401</v>
      </c>
      <c r="BB516" s="15">
        <v>385</v>
      </c>
      <c r="BD516" s="15">
        <v>328</v>
      </c>
      <c r="BE516" s="15">
        <v>153</v>
      </c>
      <c r="BF516" s="15">
        <v>19</v>
      </c>
      <c r="BH516" s="15">
        <v>341</v>
      </c>
      <c r="BI516" s="15">
        <v>117</v>
      </c>
      <c r="BJ516" s="15">
        <v>42</v>
      </c>
    </row>
    <row r="517" spans="2:62" x14ac:dyDescent="0.35">
      <c r="B517" s="19" t="s">
        <v>75</v>
      </c>
      <c r="C517" s="10">
        <v>500</v>
      </c>
      <c r="D517" s="10">
        <v>248</v>
      </c>
      <c r="E517" s="10">
        <v>221</v>
      </c>
      <c r="F517" s="10">
        <v>27</v>
      </c>
      <c r="G517" s="10">
        <v>4</v>
      </c>
      <c r="I517" s="10">
        <v>68</v>
      </c>
      <c r="J517" s="10">
        <v>68</v>
      </c>
      <c r="K517" s="10">
        <v>145</v>
      </c>
      <c r="L517" s="10">
        <v>115</v>
      </c>
      <c r="M517" s="10">
        <v>92</v>
      </c>
      <c r="N517" s="10">
        <v>11</v>
      </c>
      <c r="P517" s="10">
        <v>125</v>
      </c>
      <c r="Q517" s="10">
        <v>125</v>
      </c>
      <c r="R517" s="10">
        <v>125</v>
      </c>
      <c r="S517" s="10">
        <v>125</v>
      </c>
      <c r="T517" s="10">
        <v>2</v>
      </c>
      <c r="V517" s="10">
        <v>68</v>
      </c>
      <c r="W517" s="10">
        <v>105</v>
      </c>
      <c r="X517" s="10">
        <v>101</v>
      </c>
      <c r="Y517" s="10">
        <v>59</v>
      </c>
      <c r="Z517" s="10">
        <v>60</v>
      </c>
      <c r="AA517" s="10">
        <v>37</v>
      </c>
      <c r="AB517" s="10">
        <v>44</v>
      </c>
      <c r="AC517" s="10">
        <v>26</v>
      </c>
      <c r="AE517" s="10">
        <v>38</v>
      </c>
      <c r="AF517" s="10">
        <v>67</v>
      </c>
      <c r="AG517" s="10">
        <v>34</v>
      </c>
      <c r="AH517" s="10">
        <v>42</v>
      </c>
      <c r="AI517" s="10">
        <v>63</v>
      </c>
      <c r="AJ517" s="10">
        <v>38</v>
      </c>
      <c r="AK517" s="10">
        <v>42</v>
      </c>
      <c r="AL517" s="10">
        <v>55</v>
      </c>
      <c r="AM517" s="10">
        <v>42</v>
      </c>
      <c r="AN517" s="10">
        <v>42</v>
      </c>
      <c r="AO517" s="10">
        <v>17</v>
      </c>
      <c r="AP517" s="10">
        <v>21</v>
      </c>
      <c r="AR517" s="10">
        <v>395</v>
      </c>
      <c r="AS517" s="10">
        <v>84</v>
      </c>
      <c r="AT517" s="10">
        <v>19</v>
      </c>
      <c r="AU517" s="10">
        <v>2</v>
      </c>
      <c r="AW517" s="10">
        <v>404</v>
      </c>
      <c r="AX517" s="10">
        <v>385</v>
      </c>
      <c r="AY517" s="10">
        <v>346</v>
      </c>
      <c r="AZ517" s="10">
        <v>412</v>
      </c>
      <c r="BA517" s="10">
        <v>399</v>
      </c>
      <c r="BB517" s="10">
        <v>382</v>
      </c>
      <c r="BD517" s="10">
        <v>321</v>
      </c>
      <c r="BE517" s="10">
        <v>160</v>
      </c>
      <c r="BF517" s="10">
        <v>19</v>
      </c>
      <c r="BH517" s="10">
        <v>339</v>
      </c>
      <c r="BI517" s="10">
        <v>119</v>
      </c>
      <c r="BJ517" s="10">
        <v>42</v>
      </c>
    </row>
    <row r="518" spans="2:62" ht="32" customHeight="1" x14ac:dyDescent="0.35">
      <c r="B518" s="20" t="s">
        <v>166</v>
      </c>
      <c r="C518" s="12">
        <v>0.24566245173099999</v>
      </c>
      <c r="D518" s="12">
        <v>0.208340669136</v>
      </c>
      <c r="E518" s="12">
        <v>0.30008925508500001</v>
      </c>
      <c r="F518" s="12">
        <v>8.4018429835300001E-2</v>
      </c>
      <c r="G518" s="12">
        <v>0.59590367605600003</v>
      </c>
      <c r="I518" s="12">
        <v>0.13218777498600001</v>
      </c>
      <c r="J518" s="12">
        <v>0.16249540006099999</v>
      </c>
      <c r="K518" s="12">
        <v>0.26707903954200002</v>
      </c>
      <c r="L518" s="12">
        <v>0.29155840366500002</v>
      </c>
      <c r="M518" s="12">
        <v>0.30829080294900002</v>
      </c>
      <c r="N518" s="12">
        <v>0.176349594464</v>
      </c>
      <c r="P518" s="12">
        <v>0.161784059023</v>
      </c>
      <c r="Q518" s="12">
        <v>0.24890785599199999</v>
      </c>
      <c r="R518" s="12">
        <v>0.28989232335100001</v>
      </c>
      <c r="S518" s="12">
        <v>0.28598671429299999</v>
      </c>
      <c r="T518" s="12">
        <v>0</v>
      </c>
      <c r="V518" s="12">
        <v>0.19910470202800001</v>
      </c>
      <c r="W518" s="12">
        <v>0.18316779837800001</v>
      </c>
      <c r="X518" s="12">
        <v>0.29120302295799999</v>
      </c>
      <c r="Y518" s="12">
        <v>0.21118831880200001</v>
      </c>
      <c r="Z518" s="12">
        <v>0.31495555729699998</v>
      </c>
      <c r="AA518" s="12">
        <v>0.39202917271900001</v>
      </c>
      <c r="AB518" s="12">
        <v>0.27288293046399997</v>
      </c>
      <c r="AC518" s="12">
        <v>0.104829381116</v>
      </c>
      <c r="AE518" s="12">
        <v>0.26122479951100003</v>
      </c>
      <c r="AF518" s="12">
        <v>0.307865908977</v>
      </c>
      <c r="AG518" s="12">
        <v>0.23884350242899999</v>
      </c>
      <c r="AH518" s="12">
        <v>0.16410090707300001</v>
      </c>
      <c r="AI518" s="12">
        <v>0.200823443603</v>
      </c>
      <c r="AJ518" s="12">
        <v>0.227947457081</v>
      </c>
      <c r="AK518" s="12">
        <v>0.37103783698199999</v>
      </c>
      <c r="AL518" s="12">
        <v>0.170781133103</v>
      </c>
      <c r="AM518" s="12">
        <v>0.255060079075</v>
      </c>
      <c r="AN518" s="12">
        <v>0.30840544723000002</v>
      </c>
      <c r="AO518" s="12">
        <v>0.19196228446399999</v>
      </c>
      <c r="AP518" s="12">
        <v>0.20165613166099999</v>
      </c>
      <c r="AR518" s="12">
        <v>0.22915808042800001</v>
      </c>
      <c r="AS518" s="12">
        <v>0.28439183286899999</v>
      </c>
      <c r="AT518" s="12">
        <v>0.43787582661800001</v>
      </c>
      <c r="AU518" s="12">
        <v>0</v>
      </c>
      <c r="AW518" s="12">
        <v>0.28252601789999998</v>
      </c>
      <c r="AX518" s="12">
        <v>0.27173190103099998</v>
      </c>
      <c r="AY518" s="12">
        <v>0.28982606824500001</v>
      </c>
      <c r="AZ518" s="12">
        <v>0.24291535468299999</v>
      </c>
      <c r="BA518" s="12">
        <v>0.25604008119299998</v>
      </c>
      <c r="BB518" s="12">
        <v>0.26891740144199999</v>
      </c>
      <c r="BD518" s="12">
        <v>0.304422841567</v>
      </c>
      <c r="BE518" s="12">
        <v>0.14043074538399999</v>
      </c>
      <c r="BF518" s="12">
        <v>0.137457350664</v>
      </c>
      <c r="BH518" s="12">
        <v>0.30953112723100001</v>
      </c>
      <c r="BI518" s="12">
        <v>0.117845251682</v>
      </c>
      <c r="BJ518" s="12">
        <v>9.1575844302399997E-2</v>
      </c>
    </row>
    <row r="519" spans="2:62" ht="32" customHeight="1" x14ac:dyDescent="0.35">
      <c r="B519" s="20" t="s">
        <v>167</v>
      </c>
      <c r="C519" s="12">
        <v>0.33631361655300002</v>
      </c>
      <c r="D519" s="12">
        <v>0.36999215520599998</v>
      </c>
      <c r="E519" s="12">
        <v>0.30461981933299997</v>
      </c>
      <c r="F519" s="12">
        <v>0.27506201907700001</v>
      </c>
      <c r="G519" s="12">
        <v>0.40409632394400002</v>
      </c>
      <c r="I519" s="12">
        <v>0.29896587759400001</v>
      </c>
      <c r="J519" s="12">
        <v>0.32160808597399998</v>
      </c>
      <c r="K519" s="12">
        <v>0.38073987041700003</v>
      </c>
      <c r="L519" s="12">
        <v>0.35002586424100002</v>
      </c>
      <c r="M519" s="12">
        <v>0.28844905697899997</v>
      </c>
      <c r="N519" s="12">
        <v>0.32715627280699999</v>
      </c>
      <c r="P519" s="12">
        <v>0.37455638396000002</v>
      </c>
      <c r="Q519" s="12">
        <v>0.34339800423299999</v>
      </c>
      <c r="R519" s="12">
        <v>0.30783699319699998</v>
      </c>
      <c r="S519" s="12">
        <v>0.317117456671</v>
      </c>
      <c r="T519" s="12">
        <v>0.48326881861999998</v>
      </c>
      <c r="V519" s="12">
        <v>0.31887002593199998</v>
      </c>
      <c r="W519" s="12">
        <v>0.32068435340099999</v>
      </c>
      <c r="X519" s="12">
        <v>0.39669050200099998</v>
      </c>
      <c r="Y519" s="12">
        <v>0.32463944706100001</v>
      </c>
      <c r="Z519" s="12">
        <v>0.26995348613800002</v>
      </c>
      <c r="AA519" s="12">
        <v>0.30403126700799998</v>
      </c>
      <c r="AB519" s="12">
        <v>0.414730779996</v>
      </c>
      <c r="AC519" s="12">
        <v>0.30241339164699998</v>
      </c>
      <c r="AE519" s="12">
        <v>0.31431186238600001</v>
      </c>
      <c r="AF519" s="12">
        <v>0.321561952313</v>
      </c>
      <c r="AG519" s="12">
        <v>0.15628041308099999</v>
      </c>
      <c r="AH519" s="12">
        <v>0.311052021106</v>
      </c>
      <c r="AI519" s="12">
        <v>0.345061137648</v>
      </c>
      <c r="AJ519" s="12">
        <v>0.38194321009900001</v>
      </c>
      <c r="AK519" s="12">
        <v>0.27147468445900003</v>
      </c>
      <c r="AL519" s="12">
        <v>0.37573354039500001</v>
      </c>
      <c r="AM519" s="12">
        <v>0.432504557708</v>
      </c>
      <c r="AN519" s="12">
        <v>0.28565303733199998</v>
      </c>
      <c r="AO519" s="12">
        <v>0.58677579131699997</v>
      </c>
      <c r="AP519" s="12">
        <v>0.389078183061</v>
      </c>
      <c r="AR519" s="12">
        <v>0.33401101291599999</v>
      </c>
      <c r="AS519" s="12">
        <v>0.352997136717</v>
      </c>
      <c r="AT519" s="12">
        <v>0.29487540383799998</v>
      </c>
      <c r="AU519" s="12">
        <v>0.50032009876399997</v>
      </c>
      <c r="AW519" s="12">
        <v>0.31877450567100002</v>
      </c>
      <c r="AX519" s="12">
        <v>0.328818817845</v>
      </c>
      <c r="AY519" s="12">
        <v>0.31366567883800001</v>
      </c>
      <c r="AZ519" s="12">
        <v>0.33924351310500001</v>
      </c>
      <c r="BA519" s="12">
        <v>0.32847004236400001</v>
      </c>
      <c r="BB519" s="12">
        <v>0.33667125928399999</v>
      </c>
      <c r="BD519" s="12">
        <v>0.32815711211999998</v>
      </c>
      <c r="BE519" s="12">
        <v>0.347047830118</v>
      </c>
      <c r="BF519" s="12">
        <v>0.38371263459100002</v>
      </c>
      <c r="BH519" s="12">
        <v>0.32283509545099998</v>
      </c>
      <c r="BI519" s="12">
        <v>0.36420113877799998</v>
      </c>
      <c r="BJ519" s="12">
        <v>0.366207763066</v>
      </c>
    </row>
    <row r="520" spans="2:62" ht="32" customHeight="1" x14ac:dyDescent="0.35">
      <c r="B520" s="20" t="s">
        <v>168</v>
      </c>
      <c r="C520" s="12">
        <v>0.228540900194</v>
      </c>
      <c r="D520" s="12">
        <v>0.26760150594999998</v>
      </c>
      <c r="E520" s="12">
        <v>0.173275028848</v>
      </c>
      <c r="F520" s="12">
        <v>0.360909442021</v>
      </c>
      <c r="G520" s="12">
        <v>0</v>
      </c>
      <c r="I520" s="12">
        <v>0.24578137781199999</v>
      </c>
      <c r="J520" s="12">
        <v>0.237649698534</v>
      </c>
      <c r="K520" s="12">
        <v>0.222403027511</v>
      </c>
      <c r="L520" s="12">
        <v>0.18191860372400001</v>
      </c>
      <c r="M520" s="12">
        <v>0.25662438449000002</v>
      </c>
      <c r="N520" s="12">
        <v>0.39547426173799999</v>
      </c>
      <c r="P520" s="12">
        <v>0.27260451543699998</v>
      </c>
      <c r="Q520" s="12">
        <v>0.22817537810899999</v>
      </c>
      <c r="R520" s="12">
        <v>0.211867905675</v>
      </c>
      <c r="S520" s="12">
        <v>0.20516366126400001</v>
      </c>
      <c r="T520" s="12">
        <v>0</v>
      </c>
      <c r="V520" s="12">
        <v>0.28137706966199999</v>
      </c>
      <c r="W520" s="12">
        <v>0.23963555883000001</v>
      </c>
      <c r="X520" s="12">
        <v>0.20274856623500001</v>
      </c>
      <c r="Y520" s="12">
        <v>0.30622867399100001</v>
      </c>
      <c r="Z520" s="12">
        <v>0.22190725021499999</v>
      </c>
      <c r="AA520" s="12">
        <v>9.7725879306300001E-2</v>
      </c>
      <c r="AB520" s="12">
        <v>0.157156675276</v>
      </c>
      <c r="AC520" s="12">
        <v>0.29229439145800001</v>
      </c>
      <c r="AE520" s="12">
        <v>0.27240792132199998</v>
      </c>
      <c r="AF520" s="12">
        <v>0.220262509085</v>
      </c>
      <c r="AG520" s="12">
        <v>0.28260269730799997</v>
      </c>
      <c r="AH520" s="12">
        <v>0.207727203591</v>
      </c>
      <c r="AI520" s="12">
        <v>0.33691133267599999</v>
      </c>
      <c r="AJ520" s="12">
        <v>0.21974234599199999</v>
      </c>
      <c r="AK520" s="12">
        <v>0.15171773027800001</v>
      </c>
      <c r="AL520" s="12">
        <v>0.257358333602</v>
      </c>
      <c r="AM520" s="12">
        <v>0.13508535106700001</v>
      </c>
      <c r="AN520" s="12">
        <v>0.19390962137000001</v>
      </c>
      <c r="AO520" s="12">
        <v>0.22126192421900001</v>
      </c>
      <c r="AP520" s="12">
        <v>0.16264358202599999</v>
      </c>
      <c r="AR520" s="12">
        <v>0.25028235136999999</v>
      </c>
      <c r="AS520" s="12">
        <v>0.14340559376799999</v>
      </c>
      <c r="AT520" s="12">
        <v>0.17707631979399999</v>
      </c>
      <c r="AU520" s="12">
        <v>0</v>
      </c>
      <c r="AW520" s="12">
        <v>0.21674968479599999</v>
      </c>
      <c r="AX520" s="12">
        <v>0.22017595294</v>
      </c>
      <c r="AY520" s="12">
        <v>0.21946524397700001</v>
      </c>
      <c r="AZ520" s="12">
        <v>0.227890187483</v>
      </c>
      <c r="BA520" s="12">
        <v>0.226743401658</v>
      </c>
      <c r="BB520" s="12">
        <v>0.21239113230699999</v>
      </c>
      <c r="BD520" s="12">
        <v>0.19686209183799999</v>
      </c>
      <c r="BE520" s="12">
        <v>0.29111784550600001</v>
      </c>
      <c r="BF520" s="12">
        <v>0.23801361850200001</v>
      </c>
      <c r="BH520" s="12">
        <v>0.195881141891</v>
      </c>
      <c r="BI520" s="12">
        <v>0.294748069871</v>
      </c>
      <c r="BJ520" s="12">
        <v>0.304902650223</v>
      </c>
    </row>
    <row r="521" spans="2:62" ht="32" customHeight="1" x14ac:dyDescent="0.35">
      <c r="B521" s="20" t="s">
        <v>169</v>
      </c>
      <c r="C521" s="12">
        <v>0.13612264407300001</v>
      </c>
      <c r="D521" s="12">
        <v>0.12478778886</v>
      </c>
      <c r="E521" s="12">
        <v>0.144411325447</v>
      </c>
      <c r="F521" s="12">
        <v>0.19508069549099999</v>
      </c>
      <c r="G521" s="12">
        <v>0</v>
      </c>
      <c r="I521" s="12">
        <v>0.17284595277500001</v>
      </c>
      <c r="J521" s="12">
        <v>0.19774466067400001</v>
      </c>
      <c r="K521" s="12">
        <v>8.0636146559599997E-2</v>
      </c>
      <c r="L521" s="12">
        <v>0.16166552305199999</v>
      </c>
      <c r="M521" s="12">
        <v>0.123369613223</v>
      </c>
      <c r="N521" s="12">
        <v>0.10101987099</v>
      </c>
      <c r="P521" s="12">
        <v>0.14300398767200001</v>
      </c>
      <c r="Q521" s="12">
        <v>0.149708226464</v>
      </c>
      <c r="R521" s="12">
        <v>0.14309043087600001</v>
      </c>
      <c r="S521" s="12">
        <v>0.10261284120399999</v>
      </c>
      <c r="T521" s="12">
        <v>0.51673118137999996</v>
      </c>
      <c r="V521" s="12">
        <v>0.17313965235000001</v>
      </c>
      <c r="W521" s="12">
        <v>0.182163285408</v>
      </c>
      <c r="X521" s="12">
        <v>9.0569296053900003E-2</v>
      </c>
      <c r="Y521" s="12">
        <v>0.110711613532</v>
      </c>
      <c r="Z521" s="12">
        <v>0.14783730125700001</v>
      </c>
      <c r="AA521" s="12">
        <v>0.14495667686800001</v>
      </c>
      <c r="AB521" s="12">
        <v>6.1934122813499998E-2</v>
      </c>
      <c r="AC521" s="12">
        <v>0.17586615152000001</v>
      </c>
      <c r="AE521" s="12">
        <v>0.127511459405</v>
      </c>
      <c r="AF521" s="12">
        <v>6.74619439436E-2</v>
      </c>
      <c r="AG521" s="12">
        <v>0.25993599891399999</v>
      </c>
      <c r="AH521" s="12">
        <v>0.267134793388</v>
      </c>
      <c r="AI521" s="12">
        <v>0.101740903806</v>
      </c>
      <c r="AJ521" s="12">
        <v>0.100766851761</v>
      </c>
      <c r="AK521" s="12">
        <v>0.182688081275</v>
      </c>
      <c r="AL521" s="12">
        <v>7.7253628307E-2</v>
      </c>
      <c r="AM521" s="12">
        <v>0.17735001214900001</v>
      </c>
      <c r="AN521" s="12">
        <v>0.116575340862</v>
      </c>
      <c r="AO521" s="12">
        <v>0</v>
      </c>
      <c r="AP521" s="12">
        <v>0.203463548878</v>
      </c>
      <c r="AR521" s="12">
        <v>0.141764175756</v>
      </c>
      <c r="AS521" s="12">
        <v>0.13323565101400001</v>
      </c>
      <c r="AT521" s="12">
        <v>4.7479450148500003E-2</v>
      </c>
      <c r="AU521" s="12">
        <v>0</v>
      </c>
      <c r="AW521" s="12">
        <v>0.136905508451</v>
      </c>
      <c r="AX521" s="12">
        <v>0.13486515869999999</v>
      </c>
      <c r="AY521" s="12">
        <v>0.13927670141500001</v>
      </c>
      <c r="AZ521" s="12">
        <v>0.13262060137500001</v>
      </c>
      <c r="BA521" s="12">
        <v>0.14045736059300001</v>
      </c>
      <c r="BB521" s="12">
        <v>0.138182969159</v>
      </c>
      <c r="BD521" s="12">
        <v>0.12682708328200001</v>
      </c>
      <c r="BE521" s="12">
        <v>0.15997598259500001</v>
      </c>
      <c r="BF521" s="12">
        <v>9.2993324610899999E-2</v>
      </c>
      <c r="BH521" s="12">
        <v>0.13891824781199999</v>
      </c>
      <c r="BI521" s="12">
        <v>0.13684592940699999</v>
      </c>
      <c r="BJ521" s="12">
        <v>0.11123583793900001</v>
      </c>
    </row>
    <row r="522" spans="2:62" ht="32" customHeight="1" x14ac:dyDescent="0.35">
      <c r="B522" s="20" t="s">
        <v>170</v>
      </c>
      <c r="C522" s="12">
        <v>2.88027023342E-2</v>
      </c>
      <c r="D522" s="12">
        <v>1.1691338060000001E-2</v>
      </c>
      <c r="E522" s="12">
        <v>4.7648305441299998E-2</v>
      </c>
      <c r="F522" s="12">
        <v>3.6371676300800002E-2</v>
      </c>
      <c r="G522" s="12">
        <v>0</v>
      </c>
      <c r="I522" s="12">
        <v>8.0537849494400002E-2</v>
      </c>
      <c r="J522" s="12">
        <v>4.7812381325799999E-2</v>
      </c>
      <c r="K522" s="12">
        <v>3.2965616314000003E-2</v>
      </c>
      <c r="L522" s="12">
        <v>7.6449965778499999E-3</v>
      </c>
      <c r="M522" s="12">
        <v>0</v>
      </c>
      <c r="N522" s="12">
        <v>0</v>
      </c>
      <c r="P522" s="12">
        <v>9.2669813136700002E-3</v>
      </c>
      <c r="Q522" s="12">
        <v>1.4826956592E-2</v>
      </c>
      <c r="R522" s="12">
        <v>4.7312346901400001E-2</v>
      </c>
      <c r="S522" s="12">
        <v>4.4264259395900001E-2</v>
      </c>
      <c r="T522" s="12">
        <v>0</v>
      </c>
      <c r="V522" s="12">
        <v>0</v>
      </c>
      <c r="W522" s="12">
        <v>2.8185959235199998E-2</v>
      </c>
      <c r="X522" s="12">
        <v>1.8788612752999999E-2</v>
      </c>
      <c r="Y522" s="12">
        <v>3.1331864236900001E-2</v>
      </c>
      <c r="Z522" s="12">
        <v>2.92050970183E-2</v>
      </c>
      <c r="AA522" s="12">
        <v>3.5176138946299999E-2</v>
      </c>
      <c r="AB522" s="12">
        <v>7.4475628638199995E-2</v>
      </c>
      <c r="AC522" s="12">
        <v>5.2209955963899997E-2</v>
      </c>
      <c r="AE522" s="12">
        <v>2.4543957376599999E-2</v>
      </c>
      <c r="AF522" s="12">
        <v>0</v>
      </c>
      <c r="AG522" s="12">
        <v>3.4324618454100002E-2</v>
      </c>
      <c r="AH522" s="12">
        <v>2.1969832345700002E-2</v>
      </c>
      <c r="AI522" s="12">
        <v>1.54631822677E-2</v>
      </c>
      <c r="AJ522" s="12">
        <v>2.3350087715299998E-2</v>
      </c>
      <c r="AK522" s="12">
        <v>0</v>
      </c>
      <c r="AL522" s="12">
        <v>0.101205125742</v>
      </c>
      <c r="AM522" s="12">
        <v>0</v>
      </c>
      <c r="AN522" s="12">
        <v>9.5456553205199995E-2</v>
      </c>
      <c r="AO522" s="12">
        <v>0</v>
      </c>
      <c r="AP522" s="12">
        <v>0</v>
      </c>
      <c r="AR522" s="12">
        <v>2.06675355346E-2</v>
      </c>
      <c r="AS522" s="12">
        <v>7.4410648359700002E-2</v>
      </c>
      <c r="AT522" s="12">
        <v>0</v>
      </c>
      <c r="AU522" s="12">
        <v>0</v>
      </c>
      <c r="AW522" s="12">
        <v>2.8248734944999999E-2</v>
      </c>
      <c r="AX522" s="12">
        <v>2.68133492926E-2</v>
      </c>
      <c r="AY522" s="12">
        <v>2.3765353625599998E-2</v>
      </c>
      <c r="AZ522" s="12">
        <v>3.2710165526799999E-2</v>
      </c>
      <c r="BA522" s="12">
        <v>2.82155554357E-2</v>
      </c>
      <c r="BB522" s="12">
        <v>2.6873513550700001E-2</v>
      </c>
      <c r="BD522" s="12">
        <v>2.92763450333E-2</v>
      </c>
      <c r="BE522" s="12">
        <v>2.5515338738899999E-2</v>
      </c>
      <c r="BF522" s="12">
        <v>4.83224432922E-2</v>
      </c>
      <c r="BH522" s="12">
        <v>1.51494657076E-2</v>
      </c>
      <c r="BI522" s="12">
        <v>6.9541014598799994E-2</v>
      </c>
      <c r="BJ522" s="12">
        <v>2.3221018051700001E-2</v>
      </c>
    </row>
    <row r="523" spans="2:62" ht="32" customHeight="1" x14ac:dyDescent="0.35">
      <c r="B523" s="20" t="s">
        <v>42</v>
      </c>
      <c r="C523" s="12">
        <v>2.4557685115100002E-2</v>
      </c>
      <c r="D523" s="12">
        <v>1.7586542788800001E-2</v>
      </c>
      <c r="E523" s="12">
        <v>2.9956265846099998E-2</v>
      </c>
      <c r="F523" s="12">
        <v>4.8557737274700002E-2</v>
      </c>
      <c r="G523" s="12">
        <v>0</v>
      </c>
      <c r="I523" s="12">
        <v>6.96811673391E-2</v>
      </c>
      <c r="J523" s="12">
        <v>3.2689773431100001E-2</v>
      </c>
      <c r="K523" s="12">
        <v>1.6176299656099999E-2</v>
      </c>
      <c r="L523" s="12">
        <v>7.1866087401699997E-3</v>
      </c>
      <c r="M523" s="12">
        <v>2.3266142359499999E-2</v>
      </c>
      <c r="N523" s="12">
        <v>0</v>
      </c>
      <c r="P523" s="12">
        <v>3.8784072595000003E-2</v>
      </c>
      <c r="Q523" s="12">
        <v>1.49835786093E-2</v>
      </c>
      <c r="R523" s="12">
        <v>0</v>
      </c>
      <c r="S523" s="12">
        <v>4.4855067172899998E-2</v>
      </c>
      <c r="T523" s="12">
        <v>0</v>
      </c>
      <c r="V523" s="12">
        <v>2.7508550027599998E-2</v>
      </c>
      <c r="W523" s="12">
        <v>4.6163044746999997E-2</v>
      </c>
      <c r="X523" s="12">
        <v>0</v>
      </c>
      <c r="Y523" s="12">
        <v>1.59000823768E-2</v>
      </c>
      <c r="Z523" s="12">
        <v>1.6141308075699998E-2</v>
      </c>
      <c r="AA523" s="12">
        <v>2.60808651527E-2</v>
      </c>
      <c r="AB523" s="12">
        <v>1.8819862811599999E-2</v>
      </c>
      <c r="AC523" s="12">
        <v>7.2386728294299998E-2</v>
      </c>
      <c r="AE523" s="12">
        <v>0</v>
      </c>
      <c r="AF523" s="12">
        <v>8.28476856815E-2</v>
      </c>
      <c r="AG523" s="12">
        <v>2.8012769812600001E-2</v>
      </c>
      <c r="AH523" s="12">
        <v>2.8015242495800001E-2</v>
      </c>
      <c r="AI523" s="12">
        <v>0</v>
      </c>
      <c r="AJ523" s="12">
        <v>4.6250047352699997E-2</v>
      </c>
      <c r="AK523" s="12">
        <v>2.3081667006399999E-2</v>
      </c>
      <c r="AL523" s="12">
        <v>1.7668238850599999E-2</v>
      </c>
      <c r="AM523" s="12">
        <v>0</v>
      </c>
      <c r="AN523" s="12">
        <v>0</v>
      </c>
      <c r="AO523" s="12">
        <v>0</v>
      </c>
      <c r="AP523" s="12">
        <v>4.3158554373099997E-2</v>
      </c>
      <c r="AR523" s="12">
        <v>2.4116843995000001E-2</v>
      </c>
      <c r="AS523" s="12">
        <v>1.1559137272400001E-2</v>
      </c>
      <c r="AT523" s="12">
        <v>4.2692999602299997E-2</v>
      </c>
      <c r="AU523" s="12">
        <v>0.49967990123599998</v>
      </c>
      <c r="AW523" s="12">
        <v>1.6795548237599999E-2</v>
      </c>
      <c r="AX523" s="12">
        <v>1.7594820192399999E-2</v>
      </c>
      <c r="AY523" s="12">
        <v>1.40009538982E-2</v>
      </c>
      <c r="AZ523" s="12">
        <v>2.4620177827599999E-2</v>
      </c>
      <c r="BA523" s="12">
        <v>2.0073558755800001E-2</v>
      </c>
      <c r="BB523" s="12">
        <v>1.69637242573E-2</v>
      </c>
      <c r="BD523" s="12">
        <v>1.44545261589E-2</v>
      </c>
      <c r="BE523" s="12">
        <v>3.5912257657300002E-2</v>
      </c>
      <c r="BF523" s="12">
        <v>9.9500628339999994E-2</v>
      </c>
      <c r="BH523" s="12">
        <v>1.76849219084E-2</v>
      </c>
      <c r="BI523" s="12">
        <v>1.6818595662199998E-2</v>
      </c>
      <c r="BJ523" s="12">
        <v>0.102856886419</v>
      </c>
    </row>
    <row r="525" spans="2:62" x14ac:dyDescent="0.35">
      <c r="B525" s="25" t="s">
        <v>179</v>
      </c>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row>
    <row r="526" spans="2:62" x14ac:dyDescent="0.35">
      <c r="B526" s="17" t="s">
        <v>15</v>
      </c>
    </row>
    <row r="527" spans="2:62" x14ac:dyDescent="0.35">
      <c r="B527" s="18" t="s">
        <v>74</v>
      </c>
      <c r="C527" s="15">
        <v>500</v>
      </c>
      <c r="D527" s="15">
        <v>252</v>
      </c>
      <c r="E527" s="15">
        <v>220</v>
      </c>
      <c r="F527" s="15">
        <v>24</v>
      </c>
      <c r="G527" s="15">
        <v>4</v>
      </c>
      <c r="I527" s="15">
        <v>66</v>
      </c>
      <c r="J527" s="15">
        <v>69</v>
      </c>
      <c r="K527" s="15">
        <v>149</v>
      </c>
      <c r="L527" s="15">
        <v>116</v>
      </c>
      <c r="M527" s="15">
        <v>89</v>
      </c>
      <c r="N527" s="15">
        <v>11</v>
      </c>
      <c r="P527" s="15">
        <v>98</v>
      </c>
      <c r="Q527" s="15">
        <v>133</v>
      </c>
      <c r="R527" s="15">
        <v>134</v>
      </c>
      <c r="S527" s="15">
        <v>133</v>
      </c>
      <c r="T527" s="15">
        <v>2</v>
      </c>
      <c r="V527" s="15">
        <v>58</v>
      </c>
      <c r="W527" s="15">
        <v>97</v>
      </c>
      <c r="X527" s="15">
        <v>104</v>
      </c>
      <c r="Y527" s="15">
        <v>62</v>
      </c>
      <c r="Z527" s="15">
        <v>65</v>
      </c>
      <c r="AA527" s="15">
        <v>40</v>
      </c>
      <c r="AB527" s="15">
        <v>49</v>
      </c>
      <c r="AC527" s="15">
        <v>25</v>
      </c>
      <c r="AE527" s="15">
        <v>40</v>
      </c>
      <c r="AF527" s="15">
        <v>69</v>
      </c>
      <c r="AG527" s="15">
        <v>35</v>
      </c>
      <c r="AH527" s="15">
        <v>44</v>
      </c>
      <c r="AI527" s="15">
        <v>65</v>
      </c>
      <c r="AJ527" s="15">
        <v>40</v>
      </c>
      <c r="AK527" s="15">
        <v>44</v>
      </c>
      <c r="AL527" s="15">
        <v>56</v>
      </c>
      <c r="AM527" s="15">
        <v>44</v>
      </c>
      <c r="AN527" s="15">
        <v>30</v>
      </c>
      <c r="AO527" s="15">
        <v>10</v>
      </c>
      <c r="AP527" s="15">
        <v>23</v>
      </c>
      <c r="AR527" s="15">
        <v>392</v>
      </c>
      <c r="AS527" s="15">
        <v>88</v>
      </c>
      <c r="AT527" s="15">
        <v>18</v>
      </c>
      <c r="AU527" s="15">
        <v>2</v>
      </c>
      <c r="AW527" s="15">
        <v>406</v>
      </c>
      <c r="AX527" s="15">
        <v>389</v>
      </c>
      <c r="AY527" s="15">
        <v>348</v>
      </c>
      <c r="AZ527" s="15">
        <v>411</v>
      </c>
      <c r="BA527" s="15">
        <v>401</v>
      </c>
      <c r="BB527" s="15">
        <v>385</v>
      </c>
      <c r="BD527" s="15">
        <v>328</v>
      </c>
      <c r="BE527" s="15">
        <v>153</v>
      </c>
      <c r="BF527" s="15">
        <v>19</v>
      </c>
      <c r="BH527" s="15">
        <v>341</v>
      </c>
      <c r="BI527" s="15">
        <v>117</v>
      </c>
      <c r="BJ527" s="15">
        <v>42</v>
      </c>
    </row>
    <row r="528" spans="2:62" x14ac:dyDescent="0.35">
      <c r="B528" s="19" t="s">
        <v>75</v>
      </c>
      <c r="C528" s="10">
        <v>500</v>
      </c>
      <c r="D528" s="10">
        <v>248</v>
      </c>
      <c r="E528" s="10">
        <v>221</v>
      </c>
      <c r="F528" s="10">
        <v>27</v>
      </c>
      <c r="G528" s="10">
        <v>4</v>
      </c>
      <c r="I528" s="10">
        <v>68</v>
      </c>
      <c r="J528" s="10">
        <v>68</v>
      </c>
      <c r="K528" s="10">
        <v>145</v>
      </c>
      <c r="L528" s="10">
        <v>115</v>
      </c>
      <c r="M528" s="10">
        <v>92</v>
      </c>
      <c r="N528" s="10">
        <v>11</v>
      </c>
      <c r="P528" s="10">
        <v>125</v>
      </c>
      <c r="Q528" s="10">
        <v>125</v>
      </c>
      <c r="R528" s="10">
        <v>125</v>
      </c>
      <c r="S528" s="10">
        <v>125</v>
      </c>
      <c r="T528" s="10">
        <v>2</v>
      </c>
      <c r="V528" s="10">
        <v>68</v>
      </c>
      <c r="W528" s="10">
        <v>105</v>
      </c>
      <c r="X528" s="10">
        <v>101</v>
      </c>
      <c r="Y528" s="10">
        <v>59</v>
      </c>
      <c r="Z528" s="10">
        <v>60</v>
      </c>
      <c r="AA528" s="10">
        <v>37</v>
      </c>
      <c r="AB528" s="10">
        <v>44</v>
      </c>
      <c r="AC528" s="10">
        <v>26</v>
      </c>
      <c r="AE528" s="10">
        <v>38</v>
      </c>
      <c r="AF528" s="10">
        <v>67</v>
      </c>
      <c r="AG528" s="10">
        <v>34</v>
      </c>
      <c r="AH528" s="10">
        <v>42</v>
      </c>
      <c r="AI528" s="10">
        <v>63</v>
      </c>
      <c r="AJ528" s="10">
        <v>38</v>
      </c>
      <c r="AK528" s="10">
        <v>42</v>
      </c>
      <c r="AL528" s="10">
        <v>55</v>
      </c>
      <c r="AM528" s="10">
        <v>42</v>
      </c>
      <c r="AN528" s="10">
        <v>42</v>
      </c>
      <c r="AO528" s="10">
        <v>17</v>
      </c>
      <c r="AP528" s="10">
        <v>21</v>
      </c>
      <c r="AR528" s="10">
        <v>395</v>
      </c>
      <c r="AS528" s="10">
        <v>84</v>
      </c>
      <c r="AT528" s="10">
        <v>19</v>
      </c>
      <c r="AU528" s="10">
        <v>2</v>
      </c>
      <c r="AW528" s="10">
        <v>404</v>
      </c>
      <c r="AX528" s="10">
        <v>385</v>
      </c>
      <c r="AY528" s="10">
        <v>346</v>
      </c>
      <c r="AZ528" s="10">
        <v>412</v>
      </c>
      <c r="BA528" s="10">
        <v>399</v>
      </c>
      <c r="BB528" s="10">
        <v>382</v>
      </c>
      <c r="BD528" s="10">
        <v>321</v>
      </c>
      <c r="BE528" s="10">
        <v>160</v>
      </c>
      <c r="BF528" s="10">
        <v>19</v>
      </c>
      <c r="BH528" s="10">
        <v>339</v>
      </c>
      <c r="BI528" s="10">
        <v>119</v>
      </c>
      <c r="BJ528" s="10">
        <v>42</v>
      </c>
    </row>
    <row r="529" spans="2:62" ht="32" customHeight="1" x14ac:dyDescent="0.35">
      <c r="B529" s="20" t="s">
        <v>166</v>
      </c>
      <c r="C529" s="12">
        <v>0.20620838895900001</v>
      </c>
      <c r="D529" s="12">
        <v>0.188716380539</v>
      </c>
      <c r="E529" s="12">
        <v>0.23445744169300001</v>
      </c>
      <c r="F529" s="12">
        <v>7.0172619296800007E-2</v>
      </c>
      <c r="G529" s="12">
        <v>0.59829807242400002</v>
      </c>
      <c r="I529" s="12">
        <v>0.118733722493</v>
      </c>
      <c r="J529" s="12">
        <v>0.18394709082999999</v>
      </c>
      <c r="K529" s="12">
        <v>0.21922565313699999</v>
      </c>
      <c r="L529" s="12">
        <v>0.201285799047</v>
      </c>
      <c r="M529" s="12">
        <v>0.26426058991099999</v>
      </c>
      <c r="N529" s="12">
        <v>0.27736946545399999</v>
      </c>
      <c r="P529" s="12">
        <v>9.5356828811700003E-2</v>
      </c>
      <c r="Q529" s="12">
        <v>0.213453674969</v>
      </c>
      <c r="R529" s="12">
        <v>0.229132296057</v>
      </c>
      <c r="S529" s="12">
        <v>0.29018215499299999</v>
      </c>
      <c r="T529" s="12">
        <v>0</v>
      </c>
      <c r="V529" s="12">
        <v>0.111373536207</v>
      </c>
      <c r="W529" s="12">
        <v>0.12802601734499999</v>
      </c>
      <c r="X529" s="12">
        <v>0.28012551563499999</v>
      </c>
      <c r="Y529" s="12">
        <v>0.114396580836</v>
      </c>
      <c r="Z529" s="12">
        <v>0.28648997349400002</v>
      </c>
      <c r="AA529" s="12">
        <v>0.39044584266799998</v>
      </c>
      <c r="AB529" s="12">
        <v>0.244173542647</v>
      </c>
      <c r="AC529" s="12">
        <v>0.17724832510300001</v>
      </c>
      <c r="AE529" s="12">
        <v>0.22282833426699999</v>
      </c>
      <c r="AF529" s="12">
        <v>0.238755290989</v>
      </c>
      <c r="AG529" s="12">
        <v>0.29090629833100001</v>
      </c>
      <c r="AH529" s="12">
        <v>0.167196834633</v>
      </c>
      <c r="AI529" s="12">
        <v>0.16184849200400001</v>
      </c>
      <c r="AJ529" s="12">
        <v>0.13778294469999999</v>
      </c>
      <c r="AK529" s="12">
        <v>0.17704637194799999</v>
      </c>
      <c r="AL529" s="12">
        <v>0.19808915295999999</v>
      </c>
      <c r="AM529" s="12">
        <v>0.13474687341800001</v>
      </c>
      <c r="AN529" s="12">
        <v>0.29379442494300001</v>
      </c>
      <c r="AO529" s="12">
        <v>0.19196228446399999</v>
      </c>
      <c r="AP529" s="12">
        <v>0.32947623489099997</v>
      </c>
      <c r="AR529" s="12">
        <v>0.20060303222699999</v>
      </c>
      <c r="AS529" s="12">
        <v>0.183770251701</v>
      </c>
      <c r="AT529" s="12">
        <v>0.43720360695299998</v>
      </c>
      <c r="AU529" s="12">
        <v>0</v>
      </c>
      <c r="AW529" s="12">
        <v>0.23695217063400001</v>
      </c>
      <c r="AX529" s="12">
        <v>0.232967752675</v>
      </c>
      <c r="AY529" s="12">
        <v>0.233452286338</v>
      </c>
      <c r="AZ529" s="12">
        <v>0.21269708862299999</v>
      </c>
      <c r="BA529" s="12">
        <v>0.21218263219700001</v>
      </c>
      <c r="BB529" s="12">
        <v>0.222793493914</v>
      </c>
      <c r="BD529" s="12">
        <v>0.243207038071</v>
      </c>
      <c r="BE529" s="12">
        <v>0.13427135470900001</v>
      </c>
      <c r="BF529" s="12">
        <v>0.18554314123000001</v>
      </c>
      <c r="BH529" s="12">
        <v>0.233375139403</v>
      </c>
      <c r="BI529" s="12">
        <v>0.135876398536</v>
      </c>
      <c r="BJ529" s="12">
        <v>0.18650968428100001</v>
      </c>
    </row>
    <row r="530" spans="2:62" ht="32" customHeight="1" x14ac:dyDescent="0.35">
      <c r="B530" s="20" t="s">
        <v>167</v>
      </c>
      <c r="C530" s="12">
        <v>0.38449689192300002</v>
      </c>
      <c r="D530" s="12">
        <v>0.41648916269300001</v>
      </c>
      <c r="E530" s="12">
        <v>0.36063069124199998</v>
      </c>
      <c r="F530" s="12">
        <v>0.28264072609599999</v>
      </c>
      <c r="G530" s="12">
        <v>0.40170192757599998</v>
      </c>
      <c r="I530" s="12">
        <v>0.40319583235799999</v>
      </c>
      <c r="J530" s="12">
        <v>0.35386607832700001</v>
      </c>
      <c r="K530" s="12">
        <v>0.39266561175100001</v>
      </c>
      <c r="L530" s="12">
        <v>0.39852155174999998</v>
      </c>
      <c r="M530" s="12">
        <v>0.38474469033000003</v>
      </c>
      <c r="N530" s="12">
        <v>0.20745904039599999</v>
      </c>
      <c r="P530" s="12">
        <v>0.42787538237400002</v>
      </c>
      <c r="Q530" s="12">
        <v>0.39051858294500003</v>
      </c>
      <c r="R530" s="12">
        <v>0.397589614531</v>
      </c>
      <c r="S530" s="12">
        <v>0.328141141962</v>
      </c>
      <c r="T530" s="12">
        <v>0</v>
      </c>
      <c r="V530" s="12">
        <v>0.31959801576399999</v>
      </c>
      <c r="W530" s="12">
        <v>0.45015362589399999</v>
      </c>
      <c r="X530" s="12">
        <v>0.39265783696200002</v>
      </c>
      <c r="Y530" s="12">
        <v>0.465537518953</v>
      </c>
      <c r="Z530" s="12">
        <v>0.32061838431599998</v>
      </c>
      <c r="AA530" s="12">
        <v>0.34942460825299998</v>
      </c>
      <c r="AB530" s="12">
        <v>0.41886969652099998</v>
      </c>
      <c r="AC530" s="12">
        <v>0.21212215401599999</v>
      </c>
      <c r="AE530" s="12">
        <v>0.406168203226</v>
      </c>
      <c r="AF530" s="12">
        <v>0.35588426086899999</v>
      </c>
      <c r="AG530" s="12">
        <v>0.30551441551199998</v>
      </c>
      <c r="AH530" s="12">
        <v>0.37495100409999998</v>
      </c>
      <c r="AI530" s="12">
        <v>0.34659927500499998</v>
      </c>
      <c r="AJ530" s="12">
        <v>0.43998244491900002</v>
      </c>
      <c r="AK530" s="12">
        <v>0.47100743210099999</v>
      </c>
      <c r="AL530" s="12">
        <v>0.31013794059999999</v>
      </c>
      <c r="AM530" s="12">
        <v>0.51826326767999997</v>
      </c>
      <c r="AN530" s="12">
        <v>0.31662101087299999</v>
      </c>
      <c r="AO530" s="12">
        <v>0.466833269602</v>
      </c>
      <c r="AP530" s="12">
        <v>0.41899364585600002</v>
      </c>
      <c r="AR530" s="12">
        <v>0.401137546969</v>
      </c>
      <c r="AS530" s="12">
        <v>0.346526376044</v>
      </c>
      <c r="AT530" s="12">
        <v>0.24845766902200001</v>
      </c>
      <c r="AU530" s="12">
        <v>0</v>
      </c>
      <c r="AW530" s="12">
        <v>0.37324341296699998</v>
      </c>
      <c r="AX530" s="12">
        <v>0.38928997420799999</v>
      </c>
      <c r="AY530" s="12">
        <v>0.409124241582</v>
      </c>
      <c r="AZ530" s="12">
        <v>0.38860105</v>
      </c>
      <c r="BA530" s="12">
        <v>0.38747715324400001</v>
      </c>
      <c r="BB530" s="12">
        <v>0.40739361092499998</v>
      </c>
      <c r="BD530" s="12">
        <v>0.39763277701900002</v>
      </c>
      <c r="BE530" s="12">
        <v>0.36060839798400002</v>
      </c>
      <c r="BF530" s="12">
        <v>0.363350345194</v>
      </c>
      <c r="BH530" s="12">
        <v>0.401437230167</v>
      </c>
      <c r="BI530" s="12">
        <v>0.37867567569900001</v>
      </c>
      <c r="BJ530" s="12">
        <v>0.26299315090100001</v>
      </c>
    </row>
    <row r="531" spans="2:62" ht="32" customHeight="1" x14ac:dyDescent="0.35">
      <c r="B531" s="20" t="s">
        <v>168</v>
      </c>
      <c r="C531" s="12">
        <v>0.26241214430799997</v>
      </c>
      <c r="D531" s="12">
        <v>0.25640542802100003</v>
      </c>
      <c r="E531" s="12">
        <v>0.246707375402</v>
      </c>
      <c r="F531" s="12">
        <v>0.49085935190899999</v>
      </c>
      <c r="G531" s="12">
        <v>0</v>
      </c>
      <c r="I531" s="12">
        <v>0.241981971036</v>
      </c>
      <c r="J531" s="12">
        <v>0.27327141022399998</v>
      </c>
      <c r="K531" s="12">
        <v>0.24157936278799999</v>
      </c>
      <c r="L531" s="12">
        <v>0.25523586966299999</v>
      </c>
      <c r="M531" s="12">
        <v>0.29046032332999999</v>
      </c>
      <c r="N531" s="12">
        <v>0.43174991458500001</v>
      </c>
      <c r="P531" s="12">
        <v>0.36573310125399999</v>
      </c>
      <c r="Q531" s="12">
        <v>0.26284861131999998</v>
      </c>
      <c r="R531" s="12">
        <v>0.20519039770700001</v>
      </c>
      <c r="S531" s="12">
        <v>0.20410344493300001</v>
      </c>
      <c r="T531" s="12">
        <v>1</v>
      </c>
      <c r="V531" s="12">
        <v>0.40226100206199999</v>
      </c>
      <c r="W531" s="12">
        <v>0.264255060619</v>
      </c>
      <c r="X531" s="12">
        <v>0.25302979773200002</v>
      </c>
      <c r="Y531" s="12">
        <v>0.25365030154399998</v>
      </c>
      <c r="Z531" s="12">
        <v>0.27977907401199997</v>
      </c>
      <c r="AA531" s="12">
        <v>7.7580967779800003E-2</v>
      </c>
      <c r="AB531" s="12">
        <v>0.158191344777</v>
      </c>
      <c r="AC531" s="12">
        <v>0.346607431681</v>
      </c>
      <c r="AE531" s="12">
        <v>0.30032306196800002</v>
      </c>
      <c r="AF531" s="12">
        <v>0.27436254845399999</v>
      </c>
      <c r="AG531" s="12">
        <v>0.20596076324000001</v>
      </c>
      <c r="AH531" s="12">
        <v>0.23562832746699999</v>
      </c>
      <c r="AI531" s="12">
        <v>0.35859292865199999</v>
      </c>
      <c r="AJ531" s="12">
        <v>0.27426778689100001</v>
      </c>
      <c r="AK531" s="12">
        <v>0.21320188020200001</v>
      </c>
      <c r="AL531" s="12">
        <v>0.28134011159400002</v>
      </c>
      <c r="AM531" s="12">
        <v>0.21241027854</v>
      </c>
      <c r="AN531" s="12">
        <v>0.26501714548700001</v>
      </c>
      <c r="AO531" s="12">
        <v>0.221230490369</v>
      </c>
      <c r="AP531" s="12">
        <v>0.166885399376</v>
      </c>
      <c r="AR531" s="12">
        <v>0.253361893018</v>
      </c>
      <c r="AS531" s="12">
        <v>0.30733211441399999</v>
      </c>
      <c r="AT531" s="12">
        <v>0.22882499917999999</v>
      </c>
      <c r="AU531" s="12">
        <v>0.50032009876399997</v>
      </c>
      <c r="AW531" s="12">
        <v>0.25500146719400002</v>
      </c>
      <c r="AX531" s="12">
        <v>0.23824317228399999</v>
      </c>
      <c r="AY531" s="12">
        <v>0.23575411738400001</v>
      </c>
      <c r="AZ531" s="12">
        <v>0.25299843011500001</v>
      </c>
      <c r="BA531" s="12">
        <v>0.249844563825</v>
      </c>
      <c r="BB531" s="12">
        <v>0.23049480830800001</v>
      </c>
      <c r="BD531" s="12">
        <v>0.228773578526</v>
      </c>
      <c r="BE531" s="12">
        <v>0.324368071393</v>
      </c>
      <c r="BF531" s="12">
        <v>0.31002739839900001</v>
      </c>
      <c r="BH531" s="12">
        <v>0.23080252740400001</v>
      </c>
      <c r="BI531" s="12">
        <v>0.33943852397500002</v>
      </c>
      <c r="BJ531" s="12">
        <v>0.29913795144600003</v>
      </c>
    </row>
    <row r="532" spans="2:62" ht="32" customHeight="1" x14ac:dyDescent="0.35">
      <c r="B532" s="20" t="s">
        <v>169</v>
      </c>
      <c r="C532" s="12">
        <v>0.10497903499900001</v>
      </c>
      <c r="D532" s="12">
        <v>0.10258702794500001</v>
      </c>
      <c r="E532" s="12">
        <v>0.109426625402</v>
      </c>
      <c r="F532" s="12">
        <v>0.107769565424</v>
      </c>
      <c r="G532" s="12">
        <v>0</v>
      </c>
      <c r="I532" s="12">
        <v>0.20799573880300001</v>
      </c>
      <c r="J532" s="12">
        <v>9.4970812097999999E-2</v>
      </c>
      <c r="K532" s="12">
        <v>0.11861380905500001</v>
      </c>
      <c r="L532" s="12">
        <v>9.6009259683699999E-2</v>
      </c>
      <c r="M532" s="12">
        <v>2.8398010182199999E-2</v>
      </c>
      <c r="N532" s="12">
        <v>8.3421579565100004E-2</v>
      </c>
      <c r="P532" s="12">
        <v>6.3379700466299996E-2</v>
      </c>
      <c r="Q532" s="12">
        <v>0.10413352274400001</v>
      </c>
      <c r="R532" s="12">
        <v>0.132370876113</v>
      </c>
      <c r="S532" s="12">
        <v>0.12170766547300001</v>
      </c>
      <c r="T532" s="12">
        <v>0</v>
      </c>
      <c r="V532" s="12">
        <v>0.10492625439599999</v>
      </c>
      <c r="W532" s="12">
        <v>0.12478255175</v>
      </c>
      <c r="X532" s="12">
        <v>5.4180324941299998E-2</v>
      </c>
      <c r="Y532" s="12">
        <v>9.2465793190899995E-2</v>
      </c>
      <c r="Z532" s="12">
        <v>0.113112568178</v>
      </c>
      <c r="AA532" s="12">
        <v>0.15620165897499999</v>
      </c>
      <c r="AB532" s="12">
        <v>0.10735133621700001</v>
      </c>
      <c r="AC532" s="12">
        <v>0.15611160276</v>
      </c>
      <c r="AE532" s="12">
        <v>7.0680400539199995E-2</v>
      </c>
      <c r="AF532" s="12">
        <v>3.95388472913E-2</v>
      </c>
      <c r="AG532" s="12">
        <v>0.16329390446299999</v>
      </c>
      <c r="AH532" s="12">
        <v>0.15159356011700001</v>
      </c>
      <c r="AI532" s="12">
        <v>0.117490624429</v>
      </c>
      <c r="AJ532" s="12">
        <v>4.76500998065E-2</v>
      </c>
      <c r="AK532" s="12">
        <v>0.11656494625200001</v>
      </c>
      <c r="AL532" s="12">
        <v>0.16147491404</v>
      </c>
      <c r="AM532" s="12">
        <v>0.111903535653</v>
      </c>
      <c r="AN532" s="12">
        <v>9.2328477795999994E-2</v>
      </c>
      <c r="AO532" s="12">
        <v>0.119973955565</v>
      </c>
      <c r="AP532" s="12">
        <v>8.4644719876500005E-2</v>
      </c>
      <c r="AR532" s="12">
        <v>0.103888366565</v>
      </c>
      <c r="AS532" s="12">
        <v>0.136838851003</v>
      </c>
      <c r="AT532" s="12">
        <v>0</v>
      </c>
      <c r="AU532" s="12">
        <v>0</v>
      </c>
      <c r="AW532" s="12">
        <v>9.9751770727700001E-2</v>
      </c>
      <c r="AX532" s="12">
        <v>0.10051807240500001</v>
      </c>
      <c r="AY532" s="12">
        <v>8.8203868800400001E-2</v>
      </c>
      <c r="AZ532" s="12">
        <v>0.1115888001</v>
      </c>
      <c r="BA532" s="12">
        <v>0.107575274635</v>
      </c>
      <c r="BB532" s="12">
        <v>0.10029546177199999</v>
      </c>
      <c r="BD532" s="12">
        <v>9.9630862810500001E-2</v>
      </c>
      <c r="BE532" s="12">
        <v>0.12317421778</v>
      </c>
      <c r="BF532" s="12">
        <v>4.27837590861E-2</v>
      </c>
      <c r="BH532" s="12">
        <v>0.10799590763899999</v>
      </c>
      <c r="BI532" s="12">
        <v>8.7456813865899999E-2</v>
      </c>
      <c r="BJ532" s="12">
        <v>0.13067928632199999</v>
      </c>
    </row>
    <row r="533" spans="2:62" ht="32" customHeight="1" x14ac:dyDescent="0.35">
      <c r="B533" s="20" t="s">
        <v>170</v>
      </c>
      <c r="C533" s="12">
        <v>1.9755494496E-2</v>
      </c>
      <c r="D533" s="12">
        <v>1.1516977967699999E-2</v>
      </c>
      <c r="E533" s="12">
        <v>3.1784160995500001E-2</v>
      </c>
      <c r="F533" s="12">
        <v>0</v>
      </c>
      <c r="G533" s="12">
        <v>0</v>
      </c>
      <c r="I533" s="12">
        <v>1.39995188018E-2</v>
      </c>
      <c r="J533" s="12">
        <v>4.7728615876800003E-2</v>
      </c>
      <c r="K533" s="12">
        <v>5.7294149647800002E-3</v>
      </c>
      <c r="L533" s="12">
        <v>3.2012250855900003E-2</v>
      </c>
      <c r="M533" s="12">
        <v>1.2567756204799999E-2</v>
      </c>
      <c r="N533" s="12">
        <v>0</v>
      </c>
      <c r="P533" s="12">
        <v>9.2669813136700002E-3</v>
      </c>
      <c r="Q533" s="12">
        <v>6.9672541292100003E-3</v>
      </c>
      <c r="R533" s="12">
        <v>2.8988754138500002E-2</v>
      </c>
      <c r="S533" s="12">
        <v>3.4114316089799999E-2</v>
      </c>
      <c r="T533" s="12">
        <v>0</v>
      </c>
      <c r="V533" s="12">
        <v>1.3741809555700001E-2</v>
      </c>
      <c r="W533" s="12">
        <v>9.1085851185399996E-3</v>
      </c>
      <c r="X533" s="12">
        <v>1.1397828586000001E-2</v>
      </c>
      <c r="Y533" s="12">
        <v>4.4293587500099998E-2</v>
      </c>
      <c r="Z533" s="12">
        <v>0</v>
      </c>
      <c r="AA533" s="12">
        <v>2.6346922323999999E-2</v>
      </c>
      <c r="AB533" s="12">
        <v>5.2594217026700002E-2</v>
      </c>
      <c r="AC533" s="12">
        <v>3.5523758145700003E-2</v>
      </c>
      <c r="AE533" s="12">
        <v>0</v>
      </c>
      <c r="AF533" s="12">
        <v>2.6093483107799999E-2</v>
      </c>
      <c r="AG533" s="12">
        <v>3.4324618454100002E-2</v>
      </c>
      <c r="AH533" s="12">
        <v>4.2615031186300001E-2</v>
      </c>
      <c r="AI533" s="12">
        <v>1.5468679908999999E-2</v>
      </c>
      <c r="AJ533" s="12">
        <v>0</v>
      </c>
      <c r="AK533" s="12">
        <v>2.2179369497100001E-2</v>
      </c>
      <c r="AL533" s="12">
        <v>1.7668238850599999E-2</v>
      </c>
      <c r="AM533" s="12">
        <v>2.26760447095E-2</v>
      </c>
      <c r="AN533" s="12">
        <v>3.2238940901399997E-2</v>
      </c>
      <c r="AO533" s="12">
        <v>0</v>
      </c>
      <c r="AP533" s="12">
        <v>0</v>
      </c>
      <c r="AR533" s="12">
        <v>2.0469661644199999E-2</v>
      </c>
      <c r="AS533" s="12">
        <v>1.15025694648E-2</v>
      </c>
      <c r="AT533" s="12">
        <v>4.28207252424E-2</v>
      </c>
      <c r="AU533" s="12">
        <v>0</v>
      </c>
      <c r="AW533" s="12">
        <v>2.16146688585E-2</v>
      </c>
      <c r="AX533" s="12">
        <v>2.26432746762E-2</v>
      </c>
      <c r="AY533" s="12">
        <v>1.98323075371E-2</v>
      </c>
      <c r="AZ533" s="12">
        <v>1.94951410323E-2</v>
      </c>
      <c r="BA533" s="12">
        <v>2.4777200619599999E-2</v>
      </c>
      <c r="BB533" s="12">
        <v>1.8812139334E-2</v>
      </c>
      <c r="BD533" s="12">
        <v>1.9717338879099999E-2</v>
      </c>
      <c r="BE533" s="12">
        <v>2.2195238813799999E-2</v>
      </c>
      <c r="BF533" s="12">
        <v>0</v>
      </c>
      <c r="BH533" s="12">
        <v>1.43059950703E-2</v>
      </c>
      <c r="BI533" s="12">
        <v>3.5143563910600001E-2</v>
      </c>
      <c r="BJ533" s="12">
        <v>2.00317883468E-2</v>
      </c>
    </row>
    <row r="534" spans="2:62" ht="32" customHeight="1" x14ac:dyDescent="0.35">
      <c r="B534" s="20" t="s">
        <v>42</v>
      </c>
      <c r="C534" s="12">
        <v>2.2148045315599999E-2</v>
      </c>
      <c r="D534" s="12">
        <v>2.42850228349E-2</v>
      </c>
      <c r="E534" s="12">
        <v>1.6993705266400001E-2</v>
      </c>
      <c r="F534" s="12">
        <v>4.8557737274700002E-2</v>
      </c>
      <c r="G534" s="12">
        <v>0</v>
      </c>
      <c r="I534" s="12">
        <v>1.40932165084E-2</v>
      </c>
      <c r="J534" s="12">
        <v>4.6215992643300001E-2</v>
      </c>
      <c r="K534" s="12">
        <v>2.2186148303799998E-2</v>
      </c>
      <c r="L534" s="12">
        <v>1.6935269000599999E-2</v>
      </c>
      <c r="M534" s="12">
        <v>1.9568630040699999E-2</v>
      </c>
      <c r="N534" s="12">
        <v>0</v>
      </c>
      <c r="P534" s="12">
        <v>3.8388005779900002E-2</v>
      </c>
      <c r="Q534" s="12">
        <v>2.2078353893800001E-2</v>
      </c>
      <c r="R534" s="12">
        <v>6.7280614537300002E-3</v>
      </c>
      <c r="S534" s="12">
        <v>2.1751276549800001E-2</v>
      </c>
      <c r="T534" s="12">
        <v>0</v>
      </c>
      <c r="V534" s="12">
        <v>4.8099382015100001E-2</v>
      </c>
      <c r="W534" s="12">
        <v>2.3674159274E-2</v>
      </c>
      <c r="X534" s="12">
        <v>8.6086961435700004E-3</v>
      </c>
      <c r="Y534" s="12">
        <v>2.9656217975799998E-2</v>
      </c>
      <c r="Z534" s="12">
        <v>0</v>
      </c>
      <c r="AA534" s="12">
        <v>0</v>
      </c>
      <c r="AB534" s="12">
        <v>1.8819862811599999E-2</v>
      </c>
      <c r="AC534" s="12">
        <v>7.2386728294299998E-2</v>
      </c>
      <c r="AE534" s="12">
        <v>0</v>
      </c>
      <c r="AF534" s="12">
        <v>6.5365569289299999E-2</v>
      </c>
      <c r="AG534" s="12">
        <v>0</v>
      </c>
      <c r="AH534" s="12">
        <v>2.8015242495800001E-2</v>
      </c>
      <c r="AI534" s="12">
        <v>0</v>
      </c>
      <c r="AJ534" s="12">
        <v>0.100316723683</v>
      </c>
      <c r="AK534" s="12">
        <v>0</v>
      </c>
      <c r="AL534" s="12">
        <v>3.1289641955099999E-2</v>
      </c>
      <c r="AM534" s="12">
        <v>0</v>
      </c>
      <c r="AN534" s="12">
        <v>0</v>
      </c>
      <c r="AO534" s="12">
        <v>0</v>
      </c>
      <c r="AP534" s="12">
        <v>0</v>
      </c>
      <c r="AR534" s="12">
        <v>2.0539499575800001E-2</v>
      </c>
      <c r="AS534" s="12">
        <v>1.4029837373999999E-2</v>
      </c>
      <c r="AT534" s="12">
        <v>4.2692999602299997E-2</v>
      </c>
      <c r="AU534" s="12">
        <v>0.49967990123599998</v>
      </c>
      <c r="AW534" s="12">
        <v>1.3436509618400001E-2</v>
      </c>
      <c r="AX534" s="12">
        <v>1.6337753751300001E-2</v>
      </c>
      <c r="AY534" s="12">
        <v>1.36331783582E-2</v>
      </c>
      <c r="AZ534" s="12">
        <v>1.4619490130300001E-2</v>
      </c>
      <c r="BA534" s="12">
        <v>1.81431754793E-2</v>
      </c>
      <c r="BB534" s="12">
        <v>2.0210485746400001E-2</v>
      </c>
      <c r="BD534" s="12">
        <v>1.10384046939E-2</v>
      </c>
      <c r="BE534" s="12">
        <v>3.5382719320700001E-2</v>
      </c>
      <c r="BF534" s="12">
        <v>9.8295356091E-2</v>
      </c>
      <c r="BH534" s="12">
        <v>1.20832003158E-2</v>
      </c>
      <c r="BI534" s="12">
        <v>2.3409024012400002E-2</v>
      </c>
      <c r="BJ534" s="12">
        <v>0.100648138703</v>
      </c>
    </row>
    <row r="536" spans="2:62" x14ac:dyDescent="0.35">
      <c r="B536" s="25" t="s">
        <v>180</v>
      </c>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row>
    <row r="537" spans="2:62" x14ac:dyDescent="0.35">
      <c r="B537" s="17" t="s">
        <v>15</v>
      </c>
    </row>
    <row r="538" spans="2:62" x14ac:dyDescent="0.35">
      <c r="B538" s="18" t="s">
        <v>74</v>
      </c>
      <c r="C538" s="15">
        <v>500</v>
      </c>
      <c r="D538" s="15">
        <v>252</v>
      </c>
      <c r="E538" s="15">
        <v>220</v>
      </c>
      <c r="F538" s="15">
        <v>24</v>
      </c>
      <c r="G538" s="15">
        <v>4</v>
      </c>
      <c r="I538" s="15">
        <v>66</v>
      </c>
      <c r="J538" s="15">
        <v>69</v>
      </c>
      <c r="K538" s="15">
        <v>149</v>
      </c>
      <c r="L538" s="15">
        <v>116</v>
      </c>
      <c r="M538" s="15">
        <v>89</v>
      </c>
      <c r="N538" s="15">
        <v>11</v>
      </c>
      <c r="P538" s="15">
        <v>98</v>
      </c>
      <c r="Q538" s="15">
        <v>133</v>
      </c>
      <c r="R538" s="15">
        <v>134</v>
      </c>
      <c r="S538" s="15">
        <v>133</v>
      </c>
      <c r="T538" s="15">
        <v>2</v>
      </c>
      <c r="V538" s="15">
        <v>58</v>
      </c>
      <c r="W538" s="15">
        <v>97</v>
      </c>
      <c r="X538" s="15">
        <v>104</v>
      </c>
      <c r="Y538" s="15">
        <v>62</v>
      </c>
      <c r="Z538" s="15">
        <v>65</v>
      </c>
      <c r="AA538" s="15">
        <v>40</v>
      </c>
      <c r="AB538" s="15">
        <v>49</v>
      </c>
      <c r="AC538" s="15">
        <v>25</v>
      </c>
      <c r="AE538" s="15">
        <v>40</v>
      </c>
      <c r="AF538" s="15">
        <v>69</v>
      </c>
      <c r="AG538" s="15">
        <v>35</v>
      </c>
      <c r="AH538" s="15">
        <v>44</v>
      </c>
      <c r="AI538" s="15">
        <v>65</v>
      </c>
      <c r="AJ538" s="15">
        <v>40</v>
      </c>
      <c r="AK538" s="15">
        <v>44</v>
      </c>
      <c r="AL538" s="15">
        <v>56</v>
      </c>
      <c r="AM538" s="15">
        <v>44</v>
      </c>
      <c r="AN538" s="15">
        <v>30</v>
      </c>
      <c r="AO538" s="15">
        <v>10</v>
      </c>
      <c r="AP538" s="15">
        <v>23</v>
      </c>
      <c r="AR538" s="15">
        <v>392</v>
      </c>
      <c r="AS538" s="15">
        <v>88</v>
      </c>
      <c r="AT538" s="15">
        <v>18</v>
      </c>
      <c r="AU538" s="15">
        <v>2</v>
      </c>
      <c r="AW538" s="15">
        <v>406</v>
      </c>
      <c r="AX538" s="15">
        <v>389</v>
      </c>
      <c r="AY538" s="15">
        <v>348</v>
      </c>
      <c r="AZ538" s="15">
        <v>411</v>
      </c>
      <c r="BA538" s="15">
        <v>401</v>
      </c>
      <c r="BB538" s="15">
        <v>385</v>
      </c>
      <c r="BD538" s="15">
        <v>328</v>
      </c>
      <c r="BE538" s="15">
        <v>153</v>
      </c>
      <c r="BF538" s="15">
        <v>19</v>
      </c>
      <c r="BH538" s="15">
        <v>341</v>
      </c>
      <c r="BI538" s="15">
        <v>117</v>
      </c>
      <c r="BJ538" s="15">
        <v>42</v>
      </c>
    </row>
    <row r="539" spans="2:62" x14ac:dyDescent="0.35">
      <c r="B539" s="19" t="s">
        <v>75</v>
      </c>
      <c r="C539" s="10">
        <v>500</v>
      </c>
      <c r="D539" s="10">
        <v>248</v>
      </c>
      <c r="E539" s="10">
        <v>221</v>
      </c>
      <c r="F539" s="10">
        <v>27</v>
      </c>
      <c r="G539" s="10">
        <v>4</v>
      </c>
      <c r="I539" s="10">
        <v>68</v>
      </c>
      <c r="J539" s="10">
        <v>68</v>
      </c>
      <c r="K539" s="10">
        <v>145</v>
      </c>
      <c r="L539" s="10">
        <v>115</v>
      </c>
      <c r="M539" s="10">
        <v>92</v>
      </c>
      <c r="N539" s="10">
        <v>11</v>
      </c>
      <c r="P539" s="10">
        <v>125</v>
      </c>
      <c r="Q539" s="10">
        <v>125</v>
      </c>
      <c r="R539" s="10">
        <v>125</v>
      </c>
      <c r="S539" s="10">
        <v>125</v>
      </c>
      <c r="T539" s="10">
        <v>2</v>
      </c>
      <c r="V539" s="10">
        <v>68</v>
      </c>
      <c r="W539" s="10">
        <v>105</v>
      </c>
      <c r="X539" s="10">
        <v>101</v>
      </c>
      <c r="Y539" s="10">
        <v>59</v>
      </c>
      <c r="Z539" s="10">
        <v>60</v>
      </c>
      <c r="AA539" s="10">
        <v>37</v>
      </c>
      <c r="AB539" s="10">
        <v>44</v>
      </c>
      <c r="AC539" s="10">
        <v>26</v>
      </c>
      <c r="AE539" s="10">
        <v>38</v>
      </c>
      <c r="AF539" s="10">
        <v>67</v>
      </c>
      <c r="AG539" s="10">
        <v>34</v>
      </c>
      <c r="AH539" s="10">
        <v>42</v>
      </c>
      <c r="AI539" s="10">
        <v>63</v>
      </c>
      <c r="AJ539" s="10">
        <v>38</v>
      </c>
      <c r="AK539" s="10">
        <v>42</v>
      </c>
      <c r="AL539" s="10">
        <v>55</v>
      </c>
      <c r="AM539" s="10">
        <v>42</v>
      </c>
      <c r="AN539" s="10">
        <v>42</v>
      </c>
      <c r="AO539" s="10">
        <v>17</v>
      </c>
      <c r="AP539" s="10">
        <v>21</v>
      </c>
      <c r="AR539" s="10">
        <v>395</v>
      </c>
      <c r="AS539" s="10">
        <v>84</v>
      </c>
      <c r="AT539" s="10">
        <v>19</v>
      </c>
      <c r="AU539" s="10">
        <v>2</v>
      </c>
      <c r="AW539" s="10">
        <v>404</v>
      </c>
      <c r="AX539" s="10">
        <v>385</v>
      </c>
      <c r="AY539" s="10">
        <v>346</v>
      </c>
      <c r="AZ539" s="10">
        <v>412</v>
      </c>
      <c r="BA539" s="10">
        <v>399</v>
      </c>
      <c r="BB539" s="10">
        <v>382</v>
      </c>
      <c r="BD539" s="10">
        <v>321</v>
      </c>
      <c r="BE539" s="10">
        <v>160</v>
      </c>
      <c r="BF539" s="10">
        <v>19</v>
      </c>
      <c r="BH539" s="10">
        <v>339</v>
      </c>
      <c r="BI539" s="10">
        <v>119</v>
      </c>
      <c r="BJ539" s="10">
        <v>42</v>
      </c>
    </row>
    <row r="540" spans="2:62" ht="32" customHeight="1" x14ac:dyDescent="0.35">
      <c r="B540" s="20" t="s">
        <v>166</v>
      </c>
      <c r="C540" s="12">
        <v>0.25543946618899999</v>
      </c>
      <c r="D540" s="12">
        <v>0.245261006616</v>
      </c>
      <c r="E540" s="12">
        <v>0.28597422336200001</v>
      </c>
      <c r="F540" s="12">
        <v>0.106189806874</v>
      </c>
      <c r="G540" s="12">
        <v>0.20424949416099999</v>
      </c>
      <c r="I540" s="12">
        <v>0.157297642628</v>
      </c>
      <c r="J540" s="12">
        <v>0.248813791753</v>
      </c>
      <c r="K540" s="12">
        <v>0.216143144313</v>
      </c>
      <c r="L540" s="12">
        <v>0.31966539580199999</v>
      </c>
      <c r="M540" s="12">
        <v>0.30214612491100001</v>
      </c>
      <c r="N540" s="12">
        <v>0.35468061464700001</v>
      </c>
      <c r="P540" s="12">
        <v>0.17870343789599999</v>
      </c>
      <c r="Q540" s="12">
        <v>0.232366224471</v>
      </c>
      <c r="R540" s="12">
        <v>0.30689916505999998</v>
      </c>
      <c r="S540" s="12">
        <v>0.307866239047</v>
      </c>
      <c r="T540" s="12">
        <v>0</v>
      </c>
      <c r="V540" s="12">
        <v>0.203002311701</v>
      </c>
      <c r="W540" s="12">
        <v>0.137068141985</v>
      </c>
      <c r="X540" s="12">
        <v>0.339673907715</v>
      </c>
      <c r="Y540" s="12">
        <v>0.25756591658400002</v>
      </c>
      <c r="Z540" s="12">
        <v>0.254917577738</v>
      </c>
      <c r="AA540" s="12">
        <v>0.40341889068600001</v>
      </c>
      <c r="AB540" s="12">
        <v>0.35729599402899997</v>
      </c>
      <c r="AC540" s="12">
        <v>0.153241486846</v>
      </c>
      <c r="AE540" s="12">
        <v>0.27628733190799998</v>
      </c>
      <c r="AF540" s="12">
        <v>0.25678323107700002</v>
      </c>
      <c r="AG540" s="12">
        <v>0.234900670975</v>
      </c>
      <c r="AH540" s="12">
        <v>0.16932959333</v>
      </c>
      <c r="AI540" s="12">
        <v>0.21778805030000001</v>
      </c>
      <c r="AJ540" s="12">
        <v>0.23949191946199999</v>
      </c>
      <c r="AK540" s="12">
        <v>0.23180003561000001</v>
      </c>
      <c r="AL540" s="12">
        <v>0.24876195246800001</v>
      </c>
      <c r="AM540" s="12">
        <v>0.36545540016400002</v>
      </c>
      <c r="AN540" s="12">
        <v>0.34032013669400002</v>
      </c>
      <c r="AO540" s="12">
        <v>9.4084771320799995E-2</v>
      </c>
      <c r="AP540" s="12">
        <v>0.36428585304299999</v>
      </c>
      <c r="AR540" s="12">
        <v>0.25673525062800001</v>
      </c>
      <c r="AS540" s="12">
        <v>0.26766718267</v>
      </c>
      <c r="AT540" s="12">
        <v>0.201583115708</v>
      </c>
      <c r="AU540" s="12">
        <v>0</v>
      </c>
      <c r="AW540" s="12">
        <v>0.272805929753</v>
      </c>
      <c r="AX540" s="12">
        <v>0.27895905053300002</v>
      </c>
      <c r="AY540" s="12">
        <v>0.28584809046300003</v>
      </c>
      <c r="AZ540" s="12">
        <v>0.25949764423999999</v>
      </c>
      <c r="BA540" s="12">
        <v>0.28297722327300001</v>
      </c>
      <c r="BB540" s="12">
        <v>0.26371957140899999</v>
      </c>
      <c r="BD540" s="12">
        <v>0.31776310096999999</v>
      </c>
      <c r="BE540" s="12">
        <v>0.13822721372399999</v>
      </c>
      <c r="BF540" s="12">
        <v>0.18748442571999999</v>
      </c>
      <c r="BH540" s="12">
        <v>0.30817655050600001</v>
      </c>
      <c r="BI540" s="12">
        <v>0.14651352090600001</v>
      </c>
      <c r="BJ540" s="12">
        <v>0.137930957735</v>
      </c>
    </row>
    <row r="541" spans="2:62" ht="32" customHeight="1" x14ac:dyDescent="0.35">
      <c r="B541" s="20" t="s">
        <v>167</v>
      </c>
      <c r="C541" s="12">
        <v>0.39772858078000001</v>
      </c>
      <c r="D541" s="12">
        <v>0.42013593619799999</v>
      </c>
      <c r="E541" s="12">
        <v>0.38209530365299998</v>
      </c>
      <c r="F541" s="12">
        <v>0.352159709366</v>
      </c>
      <c r="G541" s="12">
        <v>0.199846829783</v>
      </c>
      <c r="I541" s="12">
        <v>0.33103612312300001</v>
      </c>
      <c r="J541" s="12">
        <v>0.42666793051000002</v>
      </c>
      <c r="K541" s="12">
        <v>0.42290884636699999</v>
      </c>
      <c r="L541" s="12">
        <v>0.36738413745100001</v>
      </c>
      <c r="M541" s="12">
        <v>0.42713307872900003</v>
      </c>
      <c r="N541" s="12">
        <v>0.373216653856</v>
      </c>
      <c r="P541" s="12">
        <v>0.44793050399700002</v>
      </c>
      <c r="Q541" s="12">
        <v>0.42193191401000002</v>
      </c>
      <c r="R541" s="12">
        <v>0.35763690497400002</v>
      </c>
      <c r="S541" s="12">
        <v>0.36976335208099997</v>
      </c>
      <c r="T541" s="12">
        <v>0</v>
      </c>
      <c r="V541" s="12">
        <v>0.44724981837700001</v>
      </c>
      <c r="W541" s="12">
        <v>0.49228099718099999</v>
      </c>
      <c r="X541" s="12">
        <v>0.33461288870799999</v>
      </c>
      <c r="Y541" s="12">
        <v>0.38522749518499999</v>
      </c>
      <c r="Z541" s="12">
        <v>0.35398590865000001</v>
      </c>
      <c r="AA541" s="12">
        <v>0.34291259094799997</v>
      </c>
      <c r="AB541" s="12">
        <v>0.36671659653299998</v>
      </c>
      <c r="AC541" s="12">
        <v>0.394066701731</v>
      </c>
      <c r="AE541" s="12">
        <v>0.47003412190400001</v>
      </c>
      <c r="AF541" s="12">
        <v>0.39979457330500001</v>
      </c>
      <c r="AG541" s="12">
        <v>0.31792990623</v>
      </c>
      <c r="AH541" s="12">
        <v>0.40879642406400002</v>
      </c>
      <c r="AI541" s="12">
        <v>0.42068792823700002</v>
      </c>
      <c r="AJ541" s="12">
        <v>0.40378973254900002</v>
      </c>
      <c r="AK541" s="12">
        <v>0.44936876504599998</v>
      </c>
      <c r="AL541" s="12">
        <v>0.39268086772600003</v>
      </c>
      <c r="AM541" s="12">
        <v>0.33290683035300001</v>
      </c>
      <c r="AN541" s="12">
        <v>0.39385169854800001</v>
      </c>
      <c r="AO541" s="12">
        <v>0.41337756814799997</v>
      </c>
      <c r="AP541" s="12">
        <v>0.32144326984999999</v>
      </c>
      <c r="AR541" s="12">
        <v>0.40892184012600002</v>
      </c>
      <c r="AS541" s="12">
        <v>0.37098410323800002</v>
      </c>
      <c r="AT541" s="12">
        <v>0.32515051331700001</v>
      </c>
      <c r="AU541" s="12">
        <v>0</v>
      </c>
      <c r="AW541" s="12">
        <v>0.39123253363499999</v>
      </c>
      <c r="AX541" s="12">
        <v>0.39404346902499998</v>
      </c>
      <c r="AY541" s="12">
        <v>0.38342320872399999</v>
      </c>
      <c r="AZ541" s="12">
        <v>0.403675374807</v>
      </c>
      <c r="BA541" s="12">
        <v>0.38729731001200002</v>
      </c>
      <c r="BB541" s="12">
        <v>0.396550038188</v>
      </c>
      <c r="BD541" s="12">
        <v>0.36625124227599998</v>
      </c>
      <c r="BE541" s="12">
        <v>0.45988325291799997</v>
      </c>
      <c r="BF541" s="12">
        <v>0.40734419672200001</v>
      </c>
      <c r="BH541" s="12">
        <v>0.39358565972199999</v>
      </c>
      <c r="BI541" s="12">
        <v>0.388406717194</v>
      </c>
      <c r="BJ541" s="12">
        <v>0.45829944564399999</v>
      </c>
    </row>
    <row r="542" spans="2:62" ht="32" customHeight="1" x14ac:dyDescent="0.35">
      <c r="B542" s="20" t="s">
        <v>168</v>
      </c>
      <c r="C542" s="12">
        <v>0.213176260437</v>
      </c>
      <c r="D542" s="12">
        <v>0.23123624778900001</v>
      </c>
      <c r="E542" s="12">
        <v>0.180126188252</v>
      </c>
      <c r="F542" s="12">
        <v>0.288851106957</v>
      </c>
      <c r="G542" s="12">
        <v>0.39404857826299999</v>
      </c>
      <c r="I542" s="12">
        <v>0.29105982002300002</v>
      </c>
      <c r="J542" s="12">
        <v>0.142914921083</v>
      </c>
      <c r="K542" s="12">
        <v>0.251839289947</v>
      </c>
      <c r="L542" s="12">
        <v>0.18737507257</v>
      </c>
      <c r="M542" s="12">
        <v>0.205199036906</v>
      </c>
      <c r="N542" s="12">
        <v>0</v>
      </c>
      <c r="P542" s="12">
        <v>0.265670232196</v>
      </c>
      <c r="Q542" s="12">
        <v>0.22747427323399999</v>
      </c>
      <c r="R542" s="12">
        <v>0.191268353305</v>
      </c>
      <c r="S542" s="12">
        <v>0.16344698560900001</v>
      </c>
      <c r="T542" s="12">
        <v>0.51673118137999996</v>
      </c>
      <c r="V542" s="12">
        <v>0.25735342672099998</v>
      </c>
      <c r="W542" s="12">
        <v>0.270036089481</v>
      </c>
      <c r="X542" s="12">
        <v>0.182557177598</v>
      </c>
      <c r="Y542" s="12">
        <v>0.22113423806499999</v>
      </c>
      <c r="Z542" s="12">
        <v>0.179486250968</v>
      </c>
      <c r="AA542" s="12">
        <v>0.204469110747</v>
      </c>
      <c r="AB542" s="12">
        <v>0.14095618583299999</v>
      </c>
      <c r="AC542" s="12">
        <v>0.18296978708799999</v>
      </c>
      <c r="AE542" s="12">
        <v>0.18142174867899999</v>
      </c>
      <c r="AF542" s="12">
        <v>0.15999522287599999</v>
      </c>
      <c r="AG542" s="12">
        <v>0.263600845774</v>
      </c>
      <c r="AH542" s="12">
        <v>0.242179532123</v>
      </c>
      <c r="AI542" s="12">
        <v>0.26439345802600001</v>
      </c>
      <c r="AJ542" s="12">
        <v>0.26282683732099998</v>
      </c>
      <c r="AK542" s="12">
        <v>0.20970658839699999</v>
      </c>
      <c r="AL542" s="12">
        <v>0.16380841067099999</v>
      </c>
      <c r="AM542" s="12">
        <v>0.18712125992100001</v>
      </c>
      <c r="AN542" s="12">
        <v>0.141128519211</v>
      </c>
      <c r="AO542" s="12">
        <v>0.49253766053100001</v>
      </c>
      <c r="AP542" s="12">
        <v>0.16681730805200001</v>
      </c>
      <c r="AR542" s="12">
        <v>0.211025840864</v>
      </c>
      <c r="AS542" s="12">
        <v>0.214751781058</v>
      </c>
      <c r="AT542" s="12">
        <v>0.27108467357999999</v>
      </c>
      <c r="AU542" s="12">
        <v>0</v>
      </c>
      <c r="AW542" s="12">
        <v>0.195875636135</v>
      </c>
      <c r="AX542" s="12">
        <v>0.19683056239499999</v>
      </c>
      <c r="AY542" s="12">
        <v>0.193289001051</v>
      </c>
      <c r="AZ542" s="12">
        <v>0.205987427301</v>
      </c>
      <c r="BA542" s="12">
        <v>0.19585723988600001</v>
      </c>
      <c r="BB542" s="12">
        <v>0.213505504757</v>
      </c>
      <c r="BD542" s="12">
        <v>0.16891120671199999</v>
      </c>
      <c r="BE542" s="12">
        <v>0.29624054483700002</v>
      </c>
      <c r="BF542" s="12">
        <v>0.26298881146999997</v>
      </c>
      <c r="BH542" s="12">
        <v>0.19006269069599999</v>
      </c>
      <c r="BI542" s="12">
        <v>0.28469118078900002</v>
      </c>
      <c r="BJ542" s="12">
        <v>0.19640746313599999</v>
      </c>
    </row>
    <row r="543" spans="2:62" ht="32" customHeight="1" x14ac:dyDescent="0.35">
      <c r="B543" s="20" t="s">
        <v>169</v>
      </c>
      <c r="C543" s="12">
        <v>8.7568801682500003E-2</v>
      </c>
      <c r="D543" s="12">
        <v>6.8549402965800005E-2</v>
      </c>
      <c r="E543" s="12">
        <v>9.8024964854100005E-2</v>
      </c>
      <c r="F543" s="12">
        <v>0.15832338221100001</v>
      </c>
      <c r="G543" s="12">
        <v>0.20185509779300001</v>
      </c>
      <c r="I543" s="12">
        <v>0.16853151210600001</v>
      </c>
      <c r="J543" s="12">
        <v>0.10123025738999999</v>
      </c>
      <c r="K543" s="12">
        <v>7.21951955901E-2</v>
      </c>
      <c r="L543" s="12">
        <v>7.7032454499200001E-2</v>
      </c>
      <c r="M543" s="12">
        <v>3.2073668956699997E-2</v>
      </c>
      <c r="N543" s="12">
        <v>0.27210273149699998</v>
      </c>
      <c r="P543" s="12">
        <v>3.80644706032E-2</v>
      </c>
      <c r="Q543" s="12">
        <v>8.2100743587700004E-2</v>
      </c>
      <c r="R543" s="12">
        <v>0.123418050049</v>
      </c>
      <c r="S543" s="12">
        <v>0.100375969514</v>
      </c>
      <c r="T543" s="12">
        <v>0.48326881861999998</v>
      </c>
      <c r="V543" s="12">
        <v>3.7589734733299997E-2</v>
      </c>
      <c r="W543" s="12">
        <v>4.6907301076200003E-2</v>
      </c>
      <c r="X543" s="12">
        <v>0.13454732983500001</v>
      </c>
      <c r="Y543" s="12">
        <v>9.1768332100299999E-2</v>
      </c>
      <c r="Z543" s="12">
        <v>0.147840356698</v>
      </c>
      <c r="AA543" s="12">
        <v>4.9199407619100001E-2</v>
      </c>
      <c r="AB543" s="12">
        <v>6.3617143765899997E-2</v>
      </c>
      <c r="AC543" s="12">
        <v>0.14512534007700001</v>
      </c>
      <c r="AE543" s="12">
        <v>7.2256797509199999E-2</v>
      </c>
      <c r="AF543" s="12">
        <v>9.5487843208300005E-2</v>
      </c>
      <c r="AG543" s="12">
        <v>0.15925399489200001</v>
      </c>
      <c r="AH543" s="12">
        <v>0.131034009147</v>
      </c>
      <c r="AI543" s="12">
        <v>9.7130563437399994E-2</v>
      </c>
      <c r="AJ543" s="12">
        <v>2.3350087715299998E-2</v>
      </c>
      <c r="AK543" s="12">
        <v>6.6103138976600001E-2</v>
      </c>
      <c r="AL543" s="12">
        <v>0.104161900251</v>
      </c>
      <c r="AM543" s="12">
        <v>0.114516509563</v>
      </c>
      <c r="AN543" s="12">
        <v>6.0221763744500001E-2</v>
      </c>
      <c r="AO543" s="12">
        <v>0</v>
      </c>
      <c r="AP543" s="12">
        <v>4.57141222096E-2</v>
      </c>
      <c r="AR543" s="12">
        <v>8.0660358067599996E-2</v>
      </c>
      <c r="AS543" s="12">
        <v>0.109566044903</v>
      </c>
      <c r="AT543" s="12">
        <v>9.2154376459100004E-2</v>
      </c>
      <c r="AU543" s="12">
        <v>0.50032009876399997</v>
      </c>
      <c r="AW543" s="12">
        <v>9.6373763356499997E-2</v>
      </c>
      <c r="AX543" s="12">
        <v>8.8704076977000001E-2</v>
      </c>
      <c r="AY543" s="12">
        <v>9.3095783367299997E-2</v>
      </c>
      <c r="AZ543" s="12">
        <v>8.9676144826900006E-2</v>
      </c>
      <c r="BA543" s="12">
        <v>8.7425852611500002E-2</v>
      </c>
      <c r="BB543" s="12">
        <v>8.7414228235000002E-2</v>
      </c>
      <c r="BD543" s="12">
        <v>0.100691829683</v>
      </c>
      <c r="BE543" s="12">
        <v>6.6401643226199999E-2</v>
      </c>
      <c r="BF543" s="12">
        <v>4.3887209997E-2</v>
      </c>
      <c r="BH543" s="12">
        <v>7.7426823241599996E-2</v>
      </c>
      <c r="BI543" s="12">
        <v>0.109719112975</v>
      </c>
      <c r="BJ543" s="12">
        <v>0.106713994783</v>
      </c>
    </row>
    <row r="544" spans="2:62" ht="32" customHeight="1" x14ac:dyDescent="0.35">
      <c r="B544" s="20" t="s">
        <v>170</v>
      </c>
      <c r="C544" s="12">
        <v>2.32885358553E-2</v>
      </c>
      <c r="D544" s="12">
        <v>1.0316078967E-2</v>
      </c>
      <c r="E544" s="12">
        <v>4.1124306605099997E-2</v>
      </c>
      <c r="F544" s="12">
        <v>0</v>
      </c>
      <c r="G544" s="12">
        <v>0</v>
      </c>
      <c r="I544" s="12">
        <v>1.9903367824400001E-2</v>
      </c>
      <c r="J544" s="12">
        <v>3.41571066216E-2</v>
      </c>
      <c r="K544" s="12">
        <v>1.2636392911200001E-2</v>
      </c>
      <c r="L544" s="12">
        <v>3.3774260828800001E-2</v>
      </c>
      <c r="M544" s="12">
        <v>2.43235834806E-2</v>
      </c>
      <c r="N544" s="12">
        <v>0</v>
      </c>
      <c r="P544" s="12">
        <v>2.0965056415900001E-2</v>
      </c>
      <c r="Q544" s="12">
        <v>2.1715165032500001E-2</v>
      </c>
      <c r="R544" s="12">
        <v>1.4049465158000001E-2</v>
      </c>
      <c r="S544" s="12">
        <v>3.67961771987E-2</v>
      </c>
      <c r="T544" s="12">
        <v>0</v>
      </c>
      <c r="V544" s="12">
        <v>1.9304220937900001E-2</v>
      </c>
      <c r="W544" s="12">
        <v>2.1661389614499999E-2</v>
      </c>
      <c r="X544" s="12">
        <v>8.6086961435700004E-3</v>
      </c>
      <c r="Y544" s="12">
        <v>1.46478000907E-2</v>
      </c>
      <c r="Z544" s="12">
        <v>4.4209153970700001E-2</v>
      </c>
      <c r="AA544" s="12">
        <v>0</v>
      </c>
      <c r="AB544" s="12">
        <v>5.2594217026700002E-2</v>
      </c>
      <c r="AC544" s="12">
        <v>5.2209955963899997E-2</v>
      </c>
      <c r="AE544" s="12">
        <v>0</v>
      </c>
      <c r="AF544" s="12">
        <v>1.93537565717E-2</v>
      </c>
      <c r="AG544" s="12">
        <v>2.4314582128000001E-2</v>
      </c>
      <c r="AH544" s="12">
        <v>2.0645198840599999E-2</v>
      </c>
      <c r="AI544" s="12">
        <v>0</v>
      </c>
      <c r="AJ544" s="12">
        <v>0</v>
      </c>
      <c r="AK544" s="12">
        <v>2.2179369497100001E-2</v>
      </c>
      <c r="AL544" s="12">
        <v>7.5251154342399998E-2</v>
      </c>
      <c r="AM544" s="12">
        <v>0</v>
      </c>
      <c r="AN544" s="12">
        <v>6.4477881802700004E-2</v>
      </c>
      <c r="AO544" s="12">
        <v>0</v>
      </c>
      <c r="AP544" s="12">
        <v>4.31738991851E-2</v>
      </c>
      <c r="AR544" s="12">
        <v>2.1293487022600002E-2</v>
      </c>
      <c r="AS544" s="12">
        <v>2.3001050756000001E-2</v>
      </c>
      <c r="AT544" s="12">
        <v>6.7334321333199998E-2</v>
      </c>
      <c r="AU544" s="12">
        <v>0</v>
      </c>
      <c r="AW544" s="12">
        <v>2.66909481564E-2</v>
      </c>
      <c r="AX544" s="12">
        <v>2.6825090679500001E-2</v>
      </c>
      <c r="AY544" s="12">
        <v>2.7318179878899999E-2</v>
      </c>
      <c r="AZ544" s="12">
        <v>2.0705713450599999E-2</v>
      </c>
      <c r="BA544" s="12">
        <v>2.44508233349E-2</v>
      </c>
      <c r="BB544" s="12">
        <v>1.8688536353699998E-2</v>
      </c>
      <c r="BD544" s="12">
        <v>3.0839638474400001E-2</v>
      </c>
      <c r="BE544" s="12">
        <v>1.08879396165E-2</v>
      </c>
      <c r="BF544" s="12">
        <v>0</v>
      </c>
      <c r="BH544" s="12">
        <v>1.4398389917300001E-2</v>
      </c>
      <c r="BI544" s="12">
        <v>4.9357270593199998E-2</v>
      </c>
      <c r="BJ544" s="12">
        <v>2.0967932322000001E-2</v>
      </c>
    </row>
    <row r="545" spans="2:62" ht="32" customHeight="1" x14ac:dyDescent="0.35">
      <c r="B545" s="20" t="s">
        <v>42</v>
      </c>
      <c r="C545" s="12">
        <v>2.27983550554E-2</v>
      </c>
      <c r="D545" s="12">
        <v>2.45013274648E-2</v>
      </c>
      <c r="E545" s="12">
        <v>1.26550132733E-2</v>
      </c>
      <c r="F545" s="12">
        <v>9.4475994592100002E-2</v>
      </c>
      <c r="G545" s="12">
        <v>0</v>
      </c>
      <c r="I545" s="12">
        <v>3.2171534295500001E-2</v>
      </c>
      <c r="J545" s="12">
        <v>4.6215992643300001E-2</v>
      </c>
      <c r="K545" s="12">
        <v>2.4277130872200001E-2</v>
      </c>
      <c r="L545" s="12">
        <v>1.47686788487E-2</v>
      </c>
      <c r="M545" s="12">
        <v>9.1245070160000004E-3</v>
      </c>
      <c r="N545" s="12">
        <v>0</v>
      </c>
      <c r="P545" s="12">
        <v>4.8666298891599999E-2</v>
      </c>
      <c r="Q545" s="12">
        <v>1.4411679665600001E-2</v>
      </c>
      <c r="R545" s="12">
        <v>6.7280614537300002E-3</v>
      </c>
      <c r="S545" s="12">
        <v>2.1751276549800001E-2</v>
      </c>
      <c r="T545" s="12">
        <v>0</v>
      </c>
      <c r="V545" s="12">
        <v>3.5500487529499997E-2</v>
      </c>
      <c r="W545" s="12">
        <v>3.2046080662200001E-2</v>
      </c>
      <c r="X545" s="12">
        <v>0</v>
      </c>
      <c r="Y545" s="12">
        <v>2.9656217975799998E-2</v>
      </c>
      <c r="Z545" s="12">
        <v>1.9560751975900001E-2</v>
      </c>
      <c r="AA545" s="12">
        <v>0</v>
      </c>
      <c r="AB545" s="12">
        <v>1.8819862811599999E-2</v>
      </c>
      <c r="AC545" s="12">
        <v>7.2386728294299998E-2</v>
      </c>
      <c r="AE545" s="12">
        <v>0</v>
      </c>
      <c r="AF545" s="12">
        <v>6.8585372962500002E-2</v>
      </c>
      <c r="AG545" s="12">
        <v>0</v>
      </c>
      <c r="AH545" s="12">
        <v>2.8015242495800001E-2</v>
      </c>
      <c r="AI545" s="12">
        <v>0</v>
      </c>
      <c r="AJ545" s="12">
        <v>7.0541422952799998E-2</v>
      </c>
      <c r="AK545" s="12">
        <v>2.0842102473100001E-2</v>
      </c>
      <c r="AL545" s="12">
        <v>1.53357145414E-2</v>
      </c>
      <c r="AM545" s="12">
        <v>0</v>
      </c>
      <c r="AN545" s="12">
        <v>0</v>
      </c>
      <c r="AO545" s="12">
        <v>0</v>
      </c>
      <c r="AP545" s="12">
        <v>5.8565547660099998E-2</v>
      </c>
      <c r="AR545" s="12">
        <v>2.1363223291800001E-2</v>
      </c>
      <c r="AS545" s="12">
        <v>1.4029837373999999E-2</v>
      </c>
      <c r="AT545" s="12">
        <v>4.2692999602299997E-2</v>
      </c>
      <c r="AU545" s="12">
        <v>0.49967990123599998</v>
      </c>
      <c r="AW545" s="12">
        <v>1.7021188963400002E-2</v>
      </c>
      <c r="AX545" s="12">
        <v>1.46377503907E-2</v>
      </c>
      <c r="AY545" s="12">
        <v>1.70257365152E-2</v>
      </c>
      <c r="AZ545" s="12">
        <v>2.0457695374099999E-2</v>
      </c>
      <c r="BA545" s="12">
        <v>2.1991550882499999E-2</v>
      </c>
      <c r="BB545" s="12">
        <v>2.0122121057700001E-2</v>
      </c>
      <c r="BD545" s="12">
        <v>1.5542981884200001E-2</v>
      </c>
      <c r="BE545" s="12">
        <v>2.8359405677900001E-2</v>
      </c>
      <c r="BF545" s="12">
        <v>9.8295356091E-2</v>
      </c>
      <c r="BH545" s="12">
        <v>1.6349885916E-2</v>
      </c>
      <c r="BI545" s="12">
        <v>2.1312197542900001E-2</v>
      </c>
      <c r="BJ545" s="12">
        <v>7.9680206380800006E-2</v>
      </c>
    </row>
    <row r="547" spans="2:62" x14ac:dyDescent="0.35">
      <c r="B547" s="25" t="s">
        <v>181</v>
      </c>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row>
    <row r="548" spans="2:62" x14ac:dyDescent="0.35">
      <c r="B548" s="17" t="s">
        <v>15</v>
      </c>
    </row>
    <row r="549" spans="2:62" x14ac:dyDescent="0.35">
      <c r="B549" s="18" t="s">
        <v>74</v>
      </c>
      <c r="C549" s="15">
        <v>500</v>
      </c>
      <c r="D549" s="15">
        <v>252</v>
      </c>
      <c r="E549" s="15">
        <v>220</v>
      </c>
      <c r="F549" s="15">
        <v>24</v>
      </c>
      <c r="G549" s="15">
        <v>4</v>
      </c>
      <c r="I549" s="15">
        <v>66</v>
      </c>
      <c r="J549" s="15">
        <v>69</v>
      </c>
      <c r="K549" s="15">
        <v>149</v>
      </c>
      <c r="L549" s="15">
        <v>116</v>
      </c>
      <c r="M549" s="15">
        <v>89</v>
      </c>
      <c r="N549" s="15">
        <v>11</v>
      </c>
      <c r="P549" s="15">
        <v>98</v>
      </c>
      <c r="Q549" s="15">
        <v>133</v>
      </c>
      <c r="R549" s="15">
        <v>134</v>
      </c>
      <c r="S549" s="15">
        <v>133</v>
      </c>
      <c r="T549" s="15">
        <v>2</v>
      </c>
      <c r="V549" s="15">
        <v>58</v>
      </c>
      <c r="W549" s="15">
        <v>97</v>
      </c>
      <c r="X549" s="15">
        <v>104</v>
      </c>
      <c r="Y549" s="15">
        <v>62</v>
      </c>
      <c r="Z549" s="15">
        <v>65</v>
      </c>
      <c r="AA549" s="15">
        <v>40</v>
      </c>
      <c r="AB549" s="15">
        <v>49</v>
      </c>
      <c r="AC549" s="15">
        <v>25</v>
      </c>
      <c r="AE549" s="15">
        <v>40</v>
      </c>
      <c r="AF549" s="15">
        <v>69</v>
      </c>
      <c r="AG549" s="15">
        <v>35</v>
      </c>
      <c r="AH549" s="15">
        <v>44</v>
      </c>
      <c r="AI549" s="15">
        <v>65</v>
      </c>
      <c r="AJ549" s="15">
        <v>40</v>
      </c>
      <c r="AK549" s="15">
        <v>44</v>
      </c>
      <c r="AL549" s="15">
        <v>56</v>
      </c>
      <c r="AM549" s="15">
        <v>44</v>
      </c>
      <c r="AN549" s="15">
        <v>30</v>
      </c>
      <c r="AO549" s="15">
        <v>10</v>
      </c>
      <c r="AP549" s="15">
        <v>23</v>
      </c>
      <c r="AR549" s="15">
        <v>392</v>
      </c>
      <c r="AS549" s="15">
        <v>88</v>
      </c>
      <c r="AT549" s="15">
        <v>18</v>
      </c>
      <c r="AU549" s="15">
        <v>2</v>
      </c>
      <c r="AW549" s="15">
        <v>406</v>
      </c>
      <c r="AX549" s="15">
        <v>389</v>
      </c>
      <c r="AY549" s="15">
        <v>348</v>
      </c>
      <c r="AZ549" s="15">
        <v>411</v>
      </c>
      <c r="BA549" s="15">
        <v>401</v>
      </c>
      <c r="BB549" s="15">
        <v>385</v>
      </c>
      <c r="BD549" s="15">
        <v>328</v>
      </c>
      <c r="BE549" s="15">
        <v>153</v>
      </c>
      <c r="BF549" s="15">
        <v>19</v>
      </c>
      <c r="BH549" s="15">
        <v>341</v>
      </c>
      <c r="BI549" s="15">
        <v>117</v>
      </c>
      <c r="BJ549" s="15">
        <v>42</v>
      </c>
    </row>
    <row r="550" spans="2:62" x14ac:dyDescent="0.35">
      <c r="B550" s="19" t="s">
        <v>75</v>
      </c>
      <c r="C550" s="10">
        <v>500</v>
      </c>
      <c r="D550" s="10">
        <v>248</v>
      </c>
      <c r="E550" s="10">
        <v>221</v>
      </c>
      <c r="F550" s="10">
        <v>27</v>
      </c>
      <c r="G550" s="10">
        <v>4</v>
      </c>
      <c r="I550" s="10">
        <v>68</v>
      </c>
      <c r="J550" s="10">
        <v>68</v>
      </c>
      <c r="K550" s="10">
        <v>145</v>
      </c>
      <c r="L550" s="10">
        <v>115</v>
      </c>
      <c r="M550" s="10">
        <v>92</v>
      </c>
      <c r="N550" s="10">
        <v>11</v>
      </c>
      <c r="P550" s="10">
        <v>125</v>
      </c>
      <c r="Q550" s="10">
        <v>125</v>
      </c>
      <c r="R550" s="10">
        <v>125</v>
      </c>
      <c r="S550" s="10">
        <v>125</v>
      </c>
      <c r="T550" s="10">
        <v>2</v>
      </c>
      <c r="V550" s="10">
        <v>68</v>
      </c>
      <c r="W550" s="10">
        <v>105</v>
      </c>
      <c r="X550" s="10">
        <v>101</v>
      </c>
      <c r="Y550" s="10">
        <v>59</v>
      </c>
      <c r="Z550" s="10">
        <v>60</v>
      </c>
      <c r="AA550" s="10">
        <v>37</v>
      </c>
      <c r="AB550" s="10">
        <v>44</v>
      </c>
      <c r="AC550" s="10">
        <v>26</v>
      </c>
      <c r="AE550" s="10">
        <v>38</v>
      </c>
      <c r="AF550" s="10">
        <v>67</v>
      </c>
      <c r="AG550" s="10">
        <v>34</v>
      </c>
      <c r="AH550" s="10">
        <v>42</v>
      </c>
      <c r="AI550" s="10">
        <v>63</v>
      </c>
      <c r="AJ550" s="10">
        <v>38</v>
      </c>
      <c r="AK550" s="10">
        <v>42</v>
      </c>
      <c r="AL550" s="10">
        <v>55</v>
      </c>
      <c r="AM550" s="10">
        <v>42</v>
      </c>
      <c r="AN550" s="10">
        <v>42</v>
      </c>
      <c r="AO550" s="10">
        <v>17</v>
      </c>
      <c r="AP550" s="10">
        <v>21</v>
      </c>
      <c r="AR550" s="10">
        <v>395</v>
      </c>
      <c r="AS550" s="10">
        <v>84</v>
      </c>
      <c r="AT550" s="10">
        <v>19</v>
      </c>
      <c r="AU550" s="10">
        <v>2</v>
      </c>
      <c r="AW550" s="10">
        <v>404</v>
      </c>
      <c r="AX550" s="10">
        <v>385</v>
      </c>
      <c r="AY550" s="10">
        <v>346</v>
      </c>
      <c r="AZ550" s="10">
        <v>412</v>
      </c>
      <c r="BA550" s="10">
        <v>399</v>
      </c>
      <c r="BB550" s="10">
        <v>382</v>
      </c>
      <c r="BD550" s="10">
        <v>321</v>
      </c>
      <c r="BE550" s="10">
        <v>160</v>
      </c>
      <c r="BF550" s="10">
        <v>19</v>
      </c>
      <c r="BH550" s="10">
        <v>339</v>
      </c>
      <c r="BI550" s="10">
        <v>119</v>
      </c>
      <c r="BJ550" s="10">
        <v>42</v>
      </c>
    </row>
    <row r="551" spans="2:62" ht="32" customHeight="1" x14ac:dyDescent="0.35">
      <c r="B551" s="20" t="s">
        <v>166</v>
      </c>
      <c r="C551" s="12">
        <v>0.20802691513800001</v>
      </c>
      <c r="D551" s="12">
        <v>0.19639569036900001</v>
      </c>
      <c r="E551" s="12">
        <v>0.232307365323</v>
      </c>
      <c r="F551" s="12">
        <v>0.116685267848</v>
      </c>
      <c r="G551" s="12">
        <v>0.199846829783</v>
      </c>
      <c r="I551" s="12">
        <v>0.13538853983599999</v>
      </c>
      <c r="J551" s="12">
        <v>0.18001854588999999</v>
      </c>
      <c r="K551" s="12">
        <v>0.19842232530500001</v>
      </c>
      <c r="L551" s="12">
        <v>0.24489602127000001</v>
      </c>
      <c r="M551" s="12">
        <v>0.25471925211399998</v>
      </c>
      <c r="N551" s="12">
        <v>0.18144758441100001</v>
      </c>
      <c r="P551" s="12">
        <v>0.14471339189099999</v>
      </c>
      <c r="Q551" s="12">
        <v>0.18341841917099999</v>
      </c>
      <c r="R551" s="12">
        <v>0.24820800813300001</v>
      </c>
      <c r="S551" s="12">
        <v>0.25908826677199998</v>
      </c>
      <c r="T551" s="12">
        <v>0</v>
      </c>
      <c r="V551" s="12">
        <v>0.14298560563400001</v>
      </c>
      <c r="W551" s="12">
        <v>0.18214921156700001</v>
      </c>
      <c r="X551" s="12">
        <v>0.215894117793</v>
      </c>
      <c r="Y551" s="12">
        <v>0.218229501444</v>
      </c>
      <c r="Z551" s="12">
        <v>0.227210988872</v>
      </c>
      <c r="AA551" s="12">
        <v>0.28710650385800002</v>
      </c>
      <c r="AB551" s="12">
        <v>0.297973470573</v>
      </c>
      <c r="AC551" s="12">
        <v>0.118267204699</v>
      </c>
      <c r="AE551" s="12">
        <v>0.259744963637</v>
      </c>
      <c r="AF551" s="12">
        <v>0.18016641841200001</v>
      </c>
      <c r="AG551" s="12">
        <v>0.278197192368</v>
      </c>
      <c r="AH551" s="12">
        <v>0.16410824723100001</v>
      </c>
      <c r="AI551" s="12">
        <v>0.20880106795100001</v>
      </c>
      <c r="AJ551" s="12">
        <v>0.16347437275400001</v>
      </c>
      <c r="AK551" s="12">
        <v>0.26894103760499999</v>
      </c>
      <c r="AL551" s="12">
        <v>0.15881510732599999</v>
      </c>
      <c r="AM551" s="12">
        <v>0.215496927427</v>
      </c>
      <c r="AN551" s="12">
        <v>0.23589082570299999</v>
      </c>
      <c r="AO551" s="12">
        <v>0.19196228446399999</v>
      </c>
      <c r="AP551" s="12">
        <v>0.20583134185499999</v>
      </c>
      <c r="AR551" s="12">
        <v>0.209078802422</v>
      </c>
      <c r="AS551" s="12">
        <v>0.18569851540999999</v>
      </c>
      <c r="AT551" s="12">
        <v>0.30356472995099998</v>
      </c>
      <c r="AU551" s="12">
        <v>0</v>
      </c>
      <c r="AW551" s="12">
        <v>0.231081651019</v>
      </c>
      <c r="AX551" s="12">
        <v>0.22903956670600001</v>
      </c>
      <c r="AY551" s="12">
        <v>0.23190936661</v>
      </c>
      <c r="AZ551" s="12">
        <v>0.21326454119300001</v>
      </c>
      <c r="BA551" s="12">
        <v>0.22257231876399999</v>
      </c>
      <c r="BB551" s="12">
        <v>0.23939702379</v>
      </c>
      <c r="BD551" s="12">
        <v>0.25854446910000001</v>
      </c>
      <c r="BE551" s="12">
        <v>0.11978087922199999</v>
      </c>
      <c r="BF551" s="12">
        <v>9.64082338584E-2</v>
      </c>
      <c r="BH551" s="12">
        <v>0.24123115673000001</v>
      </c>
      <c r="BI551" s="12">
        <v>0.14326895144499999</v>
      </c>
      <c r="BJ551" s="12">
        <v>0.123061188547</v>
      </c>
    </row>
    <row r="552" spans="2:62" ht="32" customHeight="1" x14ac:dyDescent="0.35">
      <c r="B552" s="20" t="s">
        <v>167</v>
      </c>
      <c r="C552" s="12">
        <v>0.30234211338</v>
      </c>
      <c r="D552" s="12">
        <v>0.29724486901899999</v>
      </c>
      <c r="E552" s="12">
        <v>0.30703434102999999</v>
      </c>
      <c r="F552" s="12">
        <v>0.26186107643399997</v>
      </c>
      <c r="G552" s="12">
        <v>0.59829807242400002</v>
      </c>
      <c r="I552" s="12">
        <v>0.24770088887799999</v>
      </c>
      <c r="J552" s="12">
        <v>0.30762486126400002</v>
      </c>
      <c r="K552" s="12">
        <v>0.34805730974400001</v>
      </c>
      <c r="L552" s="12">
        <v>0.27211667714400001</v>
      </c>
      <c r="M552" s="12">
        <v>0.292991702164</v>
      </c>
      <c r="N552" s="12">
        <v>0.39573331670799999</v>
      </c>
      <c r="P552" s="12">
        <v>0.28026400695199999</v>
      </c>
      <c r="Q552" s="12">
        <v>0.36256791004299999</v>
      </c>
      <c r="R552" s="12">
        <v>0.29431645691699998</v>
      </c>
      <c r="S552" s="12">
        <v>0.277045918768</v>
      </c>
      <c r="T552" s="12">
        <v>0</v>
      </c>
      <c r="V552" s="12">
        <v>0.27974841815000001</v>
      </c>
      <c r="W552" s="12">
        <v>0.30741788027099998</v>
      </c>
      <c r="X552" s="12">
        <v>0.29562195783</v>
      </c>
      <c r="Y552" s="12">
        <v>0.35204261541300003</v>
      </c>
      <c r="Z552" s="12">
        <v>0.26407618741</v>
      </c>
      <c r="AA552" s="12">
        <v>0.40330142257000001</v>
      </c>
      <c r="AB552" s="12">
        <v>0.25255953936300002</v>
      </c>
      <c r="AC552" s="12">
        <v>0.28296347299300001</v>
      </c>
      <c r="AE552" s="12">
        <v>0.20740751772800001</v>
      </c>
      <c r="AF552" s="12">
        <v>0.23153745919400001</v>
      </c>
      <c r="AG552" s="12">
        <v>0.33062558363799999</v>
      </c>
      <c r="AH552" s="12">
        <v>0.37872547204000001</v>
      </c>
      <c r="AI552" s="12">
        <v>0.288664736448</v>
      </c>
      <c r="AJ552" s="12">
        <v>0.38227788860799999</v>
      </c>
      <c r="AK552" s="12">
        <v>0.34171962463</v>
      </c>
      <c r="AL552" s="12">
        <v>0.26240071199800002</v>
      </c>
      <c r="AM552" s="12">
        <v>0.291944499794</v>
      </c>
      <c r="AN552" s="12">
        <v>0.33388318536799999</v>
      </c>
      <c r="AO552" s="12">
        <v>0.35028527227400003</v>
      </c>
      <c r="AP552" s="12">
        <v>0.34337792149599999</v>
      </c>
      <c r="AR552" s="12">
        <v>0.30827652671900002</v>
      </c>
      <c r="AS552" s="12">
        <v>0.298362037616</v>
      </c>
      <c r="AT552" s="12">
        <v>0.22888050129599999</v>
      </c>
      <c r="AU552" s="12">
        <v>0</v>
      </c>
      <c r="AW552" s="12">
        <v>0.29428425951600001</v>
      </c>
      <c r="AX552" s="12">
        <v>0.31529652140699999</v>
      </c>
      <c r="AY552" s="12">
        <v>0.32369433828499999</v>
      </c>
      <c r="AZ552" s="12">
        <v>0.29490201207</v>
      </c>
      <c r="BA552" s="12">
        <v>0.29956717164399999</v>
      </c>
      <c r="BB552" s="12">
        <v>0.29084543034299998</v>
      </c>
      <c r="BD552" s="12">
        <v>0.30321952676399999</v>
      </c>
      <c r="BE552" s="12">
        <v>0.27620570026800001</v>
      </c>
      <c r="BF552" s="12">
        <v>0.50609823540800003</v>
      </c>
      <c r="BH552" s="12">
        <v>0.31834603433500003</v>
      </c>
      <c r="BI552" s="12">
        <v>0.32298930899900002</v>
      </c>
      <c r="BJ552" s="12">
        <v>0.11247406871</v>
      </c>
    </row>
    <row r="553" spans="2:62" ht="32" customHeight="1" x14ac:dyDescent="0.35">
      <c r="B553" s="20" t="s">
        <v>168</v>
      </c>
      <c r="C553" s="12">
        <v>0.29482279876099998</v>
      </c>
      <c r="D553" s="12">
        <v>0.32874047300499998</v>
      </c>
      <c r="E553" s="12">
        <v>0.26367704016299998</v>
      </c>
      <c r="F553" s="12">
        <v>0.28677501739400002</v>
      </c>
      <c r="G553" s="12">
        <v>0</v>
      </c>
      <c r="I553" s="12">
        <v>0.29497847679599998</v>
      </c>
      <c r="J553" s="12">
        <v>0.25919361006199998</v>
      </c>
      <c r="K553" s="12">
        <v>0.26883917875699997</v>
      </c>
      <c r="L553" s="12">
        <v>0.36769323752400002</v>
      </c>
      <c r="M553" s="12">
        <v>0.28456030436099999</v>
      </c>
      <c r="N553" s="12">
        <v>0.18190479097000001</v>
      </c>
      <c r="P553" s="12">
        <v>0.420211643578</v>
      </c>
      <c r="Q553" s="12">
        <v>0.27773717645599999</v>
      </c>
      <c r="R553" s="12">
        <v>0.26230907574599999</v>
      </c>
      <c r="S553" s="12">
        <v>0.22373911865900001</v>
      </c>
      <c r="T553" s="12">
        <v>0</v>
      </c>
      <c r="V553" s="12">
        <v>0.46577758806899999</v>
      </c>
      <c r="W553" s="12">
        <v>0.33731896236999998</v>
      </c>
      <c r="X553" s="12">
        <v>0.28588938889100002</v>
      </c>
      <c r="Y553" s="12">
        <v>0.259175371386</v>
      </c>
      <c r="Z553" s="12">
        <v>0.28214413634300001</v>
      </c>
      <c r="AA553" s="12">
        <v>0.18582554632500001</v>
      </c>
      <c r="AB553" s="12">
        <v>0.14726347877500001</v>
      </c>
      <c r="AC553" s="12">
        <v>0.228522834221</v>
      </c>
      <c r="AE553" s="12">
        <v>0.30656051811599999</v>
      </c>
      <c r="AF553" s="12">
        <v>0.34839400966400003</v>
      </c>
      <c r="AG553" s="12">
        <v>0.25993599891399999</v>
      </c>
      <c r="AH553" s="12">
        <v>0.211976468916</v>
      </c>
      <c r="AI553" s="12">
        <v>0.32383170374999998</v>
      </c>
      <c r="AJ553" s="12">
        <v>0.286680856717</v>
      </c>
      <c r="AK553" s="12">
        <v>0.25620335612599998</v>
      </c>
      <c r="AL553" s="12">
        <v>0.37794698195300003</v>
      </c>
      <c r="AM553" s="12">
        <v>0.289522283835</v>
      </c>
      <c r="AN553" s="12">
        <v>0.24304960270600001</v>
      </c>
      <c r="AO553" s="12">
        <v>0.37276631079599998</v>
      </c>
      <c r="AP553" s="12">
        <v>0.164315970896</v>
      </c>
      <c r="AR553" s="12">
        <v>0.28552498984399999</v>
      </c>
      <c r="AS553" s="12">
        <v>0.34070488741900001</v>
      </c>
      <c r="AT553" s="12">
        <v>0.31470672257600002</v>
      </c>
      <c r="AU553" s="12">
        <v>0</v>
      </c>
      <c r="AW553" s="12">
        <v>0.26902177085500001</v>
      </c>
      <c r="AX553" s="12">
        <v>0.252249151437</v>
      </c>
      <c r="AY553" s="12">
        <v>0.27098374183000001</v>
      </c>
      <c r="AZ553" s="12">
        <v>0.283220228701</v>
      </c>
      <c r="BA553" s="12">
        <v>0.27768882486399998</v>
      </c>
      <c r="BB553" s="12">
        <v>0.30256286431099999</v>
      </c>
      <c r="BD553" s="12">
        <v>0.24666074147399999</v>
      </c>
      <c r="BE553" s="12">
        <v>0.39577458267299997</v>
      </c>
      <c r="BF553" s="12">
        <v>0.26061299612599997</v>
      </c>
      <c r="BH553" s="12">
        <v>0.27898508437899999</v>
      </c>
      <c r="BI553" s="12">
        <v>0.287117461139</v>
      </c>
      <c r="BJ553" s="12">
        <v>0.446171859058</v>
      </c>
    </row>
    <row r="554" spans="2:62" ht="32" customHeight="1" x14ac:dyDescent="0.35">
      <c r="B554" s="20" t="s">
        <v>169</v>
      </c>
      <c r="C554" s="12">
        <v>0.13192046037399999</v>
      </c>
      <c r="D554" s="12">
        <v>0.122055168812</v>
      </c>
      <c r="E554" s="12">
        <v>0.131339204732</v>
      </c>
      <c r="F554" s="12">
        <v>0.24974922474799999</v>
      </c>
      <c r="G554" s="12">
        <v>0</v>
      </c>
      <c r="I554" s="12">
        <v>0.20534536182099999</v>
      </c>
      <c r="J554" s="12">
        <v>0.179209623491</v>
      </c>
      <c r="K554" s="12">
        <v>0.12899495891500001</v>
      </c>
      <c r="L554" s="12">
        <v>6.5632904820000004E-2</v>
      </c>
      <c r="M554" s="12">
        <v>0.126105462625</v>
      </c>
      <c r="N554" s="12">
        <v>0.167509089719</v>
      </c>
      <c r="P554" s="12">
        <v>8.7770649557800007E-2</v>
      </c>
      <c r="Q554" s="12">
        <v>0.132244609052</v>
      </c>
      <c r="R554" s="12">
        <v>0.11648186163</v>
      </c>
      <c r="S554" s="12">
        <v>0.17732885392299999</v>
      </c>
      <c r="T554" s="12">
        <v>1</v>
      </c>
      <c r="V554" s="12">
        <v>0.111488388147</v>
      </c>
      <c r="W554" s="12">
        <v>0.109852905118</v>
      </c>
      <c r="X554" s="12">
        <v>0.12725088496799999</v>
      </c>
      <c r="Y554" s="12">
        <v>0.123015052385</v>
      </c>
      <c r="Z554" s="12">
        <v>0.14821628693300001</v>
      </c>
      <c r="AA554" s="12">
        <v>9.7685662093999995E-2</v>
      </c>
      <c r="AB554" s="12">
        <v>0.220107343648</v>
      </c>
      <c r="AC554" s="12">
        <v>0.17401840619699999</v>
      </c>
      <c r="AE554" s="12">
        <v>0.20411661106500001</v>
      </c>
      <c r="AF554" s="12">
        <v>0.122642857188</v>
      </c>
      <c r="AG554" s="12">
        <v>0.10464474774599999</v>
      </c>
      <c r="AH554" s="12">
        <v>0.155514337605</v>
      </c>
      <c r="AI554" s="12">
        <v>0.120084801266</v>
      </c>
      <c r="AJ554" s="12">
        <v>9.7966746853700007E-2</v>
      </c>
      <c r="AK554" s="12">
        <v>0.110062518016</v>
      </c>
      <c r="AL554" s="12">
        <v>0.113192962388</v>
      </c>
      <c r="AM554" s="12">
        <v>0.112502311045</v>
      </c>
      <c r="AN554" s="12">
        <v>0.15493744532199999</v>
      </c>
      <c r="AO554" s="12">
        <v>8.4986132465900005E-2</v>
      </c>
      <c r="AP554" s="12">
        <v>0.247489937406</v>
      </c>
      <c r="AR554" s="12">
        <v>0.138295489622</v>
      </c>
      <c r="AS554" s="12">
        <v>9.8542206882200001E-2</v>
      </c>
      <c r="AT554" s="12">
        <v>0.110155046576</v>
      </c>
      <c r="AU554" s="12">
        <v>0.50032009876399997</v>
      </c>
      <c r="AW554" s="12">
        <v>0.14130002981000001</v>
      </c>
      <c r="AX554" s="12">
        <v>0.138206186501</v>
      </c>
      <c r="AY554" s="12">
        <v>0.12064809587399999</v>
      </c>
      <c r="AZ554" s="12">
        <v>0.143611757595</v>
      </c>
      <c r="BA554" s="12">
        <v>0.141813428455</v>
      </c>
      <c r="BB554" s="12">
        <v>0.11639355845799999</v>
      </c>
      <c r="BD554" s="12">
        <v>0.129689736394</v>
      </c>
      <c r="BE554" s="12">
        <v>0.141819137525</v>
      </c>
      <c r="BF554" s="12">
        <v>8.66709690831E-2</v>
      </c>
      <c r="BH554" s="12">
        <v>0.120683955696</v>
      </c>
      <c r="BI554" s="12">
        <v>0.16478154285300001</v>
      </c>
      <c r="BJ554" s="12">
        <v>0.12923985524000001</v>
      </c>
    </row>
    <row r="555" spans="2:62" ht="32" customHeight="1" x14ac:dyDescent="0.35">
      <c r="B555" s="20" t="s">
        <v>170</v>
      </c>
      <c r="C555" s="12">
        <v>3.9515143892100001E-2</v>
      </c>
      <c r="D555" s="12">
        <v>2.5125946958900001E-2</v>
      </c>
      <c r="E555" s="12">
        <v>5.2776662721599997E-2</v>
      </c>
      <c r="F555" s="12">
        <v>3.6371676300800002E-2</v>
      </c>
      <c r="G555" s="12">
        <v>0.20185509779300001</v>
      </c>
      <c r="I555" s="12">
        <v>8.83133141919E-2</v>
      </c>
      <c r="J555" s="12">
        <v>4.1263585860999999E-2</v>
      </c>
      <c r="K555" s="12">
        <v>3.1421777794600002E-2</v>
      </c>
      <c r="L555" s="12">
        <v>2.5079534426199999E-2</v>
      </c>
      <c r="M555" s="12">
        <v>2.8801259401899999E-2</v>
      </c>
      <c r="N555" s="12">
        <v>7.3405218192099997E-2</v>
      </c>
      <c r="P555" s="12">
        <v>9.3769058910000008E-3</v>
      </c>
      <c r="Q555" s="12">
        <v>4.4031885278100001E-2</v>
      </c>
      <c r="R555" s="12">
        <v>7.1987323766499994E-2</v>
      </c>
      <c r="S555" s="12">
        <v>3.3295182346799998E-2</v>
      </c>
      <c r="T555" s="12">
        <v>0</v>
      </c>
      <c r="V555" s="12">
        <v>0</v>
      </c>
      <c r="W555" s="12">
        <v>1.7097995926799999E-2</v>
      </c>
      <c r="X555" s="12">
        <v>6.3733431690300005E-2</v>
      </c>
      <c r="Y555" s="12">
        <v>4.75374593727E-2</v>
      </c>
      <c r="Z555" s="12">
        <v>4.49136437917E-2</v>
      </c>
      <c r="AA555" s="12">
        <v>0</v>
      </c>
      <c r="AB555" s="12">
        <v>6.32763048286E-2</v>
      </c>
      <c r="AC555" s="12">
        <v>0.12384135359499999</v>
      </c>
      <c r="AE555" s="12">
        <v>2.21703894538E-2</v>
      </c>
      <c r="AF555" s="12">
        <v>1.37096497958E-2</v>
      </c>
      <c r="AG555" s="12">
        <v>2.6596477333199999E-2</v>
      </c>
      <c r="AH555" s="12">
        <v>4.1815032028799999E-2</v>
      </c>
      <c r="AI555" s="12">
        <v>5.8617690584899997E-2</v>
      </c>
      <c r="AJ555" s="12">
        <v>2.3350087715299998E-2</v>
      </c>
      <c r="AK555" s="12">
        <v>2.3073463622399999E-2</v>
      </c>
      <c r="AL555" s="12">
        <v>6.9975997484000005E-2</v>
      </c>
      <c r="AM555" s="12">
        <v>9.0533977898300005E-2</v>
      </c>
      <c r="AN555" s="12">
        <v>3.2238940901399997E-2</v>
      </c>
      <c r="AO555" s="12">
        <v>0</v>
      </c>
      <c r="AP555" s="12">
        <v>3.8984828346799998E-2</v>
      </c>
      <c r="AR555" s="12">
        <v>3.3751625321599997E-2</v>
      </c>
      <c r="AS555" s="12">
        <v>7.6692352673200001E-2</v>
      </c>
      <c r="AT555" s="12">
        <v>0</v>
      </c>
      <c r="AU555" s="12">
        <v>0</v>
      </c>
      <c r="AW555" s="12">
        <v>4.44054997907E-2</v>
      </c>
      <c r="AX555" s="12">
        <v>4.6518683005500001E-2</v>
      </c>
      <c r="AY555" s="12">
        <v>3.53709453462E-2</v>
      </c>
      <c r="AZ555" s="12">
        <v>4.1516044008799997E-2</v>
      </c>
      <c r="BA555" s="12">
        <v>4.2405593156499999E-2</v>
      </c>
      <c r="BB555" s="12">
        <v>3.8461729558900003E-2</v>
      </c>
      <c r="BD555" s="12">
        <v>4.7180458933900001E-2</v>
      </c>
      <c r="BE555" s="12">
        <v>2.8825761244599998E-2</v>
      </c>
      <c r="BF555" s="12">
        <v>0</v>
      </c>
      <c r="BH555" s="12">
        <v>2.72752674695E-2</v>
      </c>
      <c r="BI555" s="12">
        <v>6.5024139901400005E-2</v>
      </c>
      <c r="BJ555" s="12">
        <v>6.6132946042100002E-2</v>
      </c>
    </row>
    <row r="556" spans="2:62" ht="32" customHeight="1" x14ac:dyDescent="0.35">
      <c r="B556" s="20" t="s">
        <v>42</v>
      </c>
      <c r="C556" s="12">
        <v>2.3372568455299999E-2</v>
      </c>
      <c r="D556" s="12">
        <v>3.04378518361E-2</v>
      </c>
      <c r="E556" s="12">
        <v>1.28653860292E-2</v>
      </c>
      <c r="F556" s="12">
        <v>4.8557737274700002E-2</v>
      </c>
      <c r="G556" s="12">
        <v>0</v>
      </c>
      <c r="I556" s="12">
        <v>2.82734184774E-2</v>
      </c>
      <c r="J556" s="12">
        <v>3.2689773431100001E-2</v>
      </c>
      <c r="K556" s="12">
        <v>2.42644494842E-2</v>
      </c>
      <c r="L556" s="12">
        <v>2.4581624815600001E-2</v>
      </c>
      <c r="M556" s="12">
        <v>1.2822019334800001E-2</v>
      </c>
      <c r="N556" s="12">
        <v>0</v>
      </c>
      <c r="P556" s="12">
        <v>5.7663402129700003E-2</v>
      </c>
      <c r="Q556" s="12">
        <v>0</v>
      </c>
      <c r="R556" s="12">
        <v>6.6972738076199996E-3</v>
      </c>
      <c r="S556" s="12">
        <v>2.9502659531500001E-2</v>
      </c>
      <c r="T556" s="12">
        <v>0</v>
      </c>
      <c r="V556" s="12">
        <v>0</v>
      </c>
      <c r="W556" s="12">
        <v>4.6163044746999997E-2</v>
      </c>
      <c r="X556" s="12">
        <v>1.16102188281E-2</v>
      </c>
      <c r="Y556" s="12">
        <v>0</v>
      </c>
      <c r="Z556" s="12">
        <v>3.3438756649700002E-2</v>
      </c>
      <c r="AA556" s="12">
        <v>2.60808651527E-2</v>
      </c>
      <c r="AB556" s="12">
        <v>1.8819862811599999E-2</v>
      </c>
      <c r="AC556" s="12">
        <v>7.2386728294299998E-2</v>
      </c>
      <c r="AE556" s="12">
        <v>0</v>
      </c>
      <c r="AF556" s="12">
        <v>0.10354960574700001</v>
      </c>
      <c r="AG556" s="12">
        <v>0</v>
      </c>
      <c r="AH556" s="12">
        <v>4.7860442178900002E-2</v>
      </c>
      <c r="AI556" s="12">
        <v>0</v>
      </c>
      <c r="AJ556" s="12">
        <v>4.6250047352699997E-2</v>
      </c>
      <c r="AK556" s="12">
        <v>0</v>
      </c>
      <c r="AL556" s="12">
        <v>1.7668238850599999E-2</v>
      </c>
      <c r="AM556" s="12">
        <v>0</v>
      </c>
      <c r="AN556" s="12">
        <v>0</v>
      </c>
      <c r="AO556" s="12">
        <v>0</v>
      </c>
      <c r="AP556" s="12">
        <v>0</v>
      </c>
      <c r="AR556" s="12">
        <v>2.50725660724E-2</v>
      </c>
      <c r="AS556" s="12">
        <v>0</v>
      </c>
      <c r="AT556" s="12">
        <v>4.2692999602299997E-2</v>
      </c>
      <c r="AU556" s="12">
        <v>0.49967990123599998</v>
      </c>
      <c r="AW556" s="12">
        <v>1.9906789009399999E-2</v>
      </c>
      <c r="AX556" s="12">
        <v>1.8689890943000002E-2</v>
      </c>
      <c r="AY556" s="12">
        <v>1.7393512055200001E-2</v>
      </c>
      <c r="AZ556" s="12">
        <v>2.3485416430900002E-2</v>
      </c>
      <c r="BA556" s="12">
        <v>1.5952663116999999E-2</v>
      </c>
      <c r="BB556" s="12">
        <v>1.23393935387E-2</v>
      </c>
      <c r="BD556" s="12">
        <v>1.47050673351E-2</v>
      </c>
      <c r="BE556" s="12">
        <v>3.7593939067699998E-2</v>
      </c>
      <c r="BF556" s="12">
        <v>5.02095655248E-2</v>
      </c>
      <c r="BH556" s="12">
        <v>1.34785013908E-2</v>
      </c>
      <c r="BI556" s="12">
        <v>1.6818595662199998E-2</v>
      </c>
      <c r="BJ556" s="12">
        <v>0.122920082402</v>
      </c>
    </row>
    <row r="558" spans="2:62" x14ac:dyDescent="0.35">
      <c r="B558" s="25" t="s">
        <v>182</v>
      </c>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row>
    <row r="559" spans="2:62" x14ac:dyDescent="0.35">
      <c r="B559" s="17" t="s">
        <v>15</v>
      </c>
    </row>
    <row r="560" spans="2:62" x14ac:dyDescent="0.35">
      <c r="B560" s="18" t="s">
        <v>74</v>
      </c>
      <c r="C560" s="15">
        <v>500</v>
      </c>
      <c r="D560" s="15">
        <v>252</v>
      </c>
      <c r="E560" s="15">
        <v>220</v>
      </c>
      <c r="F560" s="15">
        <v>24</v>
      </c>
      <c r="G560" s="15">
        <v>4</v>
      </c>
      <c r="I560" s="15">
        <v>66</v>
      </c>
      <c r="J560" s="15">
        <v>69</v>
      </c>
      <c r="K560" s="15">
        <v>149</v>
      </c>
      <c r="L560" s="15">
        <v>116</v>
      </c>
      <c r="M560" s="15">
        <v>89</v>
      </c>
      <c r="N560" s="15">
        <v>11</v>
      </c>
      <c r="P560" s="15">
        <v>98</v>
      </c>
      <c r="Q560" s="15">
        <v>133</v>
      </c>
      <c r="R560" s="15">
        <v>134</v>
      </c>
      <c r="S560" s="15">
        <v>133</v>
      </c>
      <c r="T560" s="15">
        <v>2</v>
      </c>
      <c r="V560" s="15">
        <v>58</v>
      </c>
      <c r="W560" s="15">
        <v>97</v>
      </c>
      <c r="X560" s="15">
        <v>104</v>
      </c>
      <c r="Y560" s="15">
        <v>62</v>
      </c>
      <c r="Z560" s="15">
        <v>65</v>
      </c>
      <c r="AA560" s="15">
        <v>40</v>
      </c>
      <c r="AB560" s="15">
        <v>49</v>
      </c>
      <c r="AC560" s="15">
        <v>25</v>
      </c>
      <c r="AE560" s="15">
        <v>40</v>
      </c>
      <c r="AF560" s="15">
        <v>69</v>
      </c>
      <c r="AG560" s="15">
        <v>35</v>
      </c>
      <c r="AH560" s="15">
        <v>44</v>
      </c>
      <c r="AI560" s="15">
        <v>65</v>
      </c>
      <c r="AJ560" s="15">
        <v>40</v>
      </c>
      <c r="AK560" s="15">
        <v>44</v>
      </c>
      <c r="AL560" s="15">
        <v>56</v>
      </c>
      <c r="AM560" s="15">
        <v>44</v>
      </c>
      <c r="AN560" s="15">
        <v>30</v>
      </c>
      <c r="AO560" s="15">
        <v>10</v>
      </c>
      <c r="AP560" s="15">
        <v>23</v>
      </c>
      <c r="AR560" s="15">
        <v>392</v>
      </c>
      <c r="AS560" s="15">
        <v>88</v>
      </c>
      <c r="AT560" s="15">
        <v>18</v>
      </c>
      <c r="AU560" s="15">
        <v>2</v>
      </c>
      <c r="AW560" s="15">
        <v>406</v>
      </c>
      <c r="AX560" s="15">
        <v>389</v>
      </c>
      <c r="AY560" s="15">
        <v>348</v>
      </c>
      <c r="AZ560" s="15">
        <v>411</v>
      </c>
      <c r="BA560" s="15">
        <v>401</v>
      </c>
      <c r="BB560" s="15">
        <v>385</v>
      </c>
      <c r="BD560" s="15">
        <v>328</v>
      </c>
      <c r="BE560" s="15">
        <v>153</v>
      </c>
      <c r="BF560" s="15">
        <v>19</v>
      </c>
      <c r="BH560" s="15">
        <v>341</v>
      </c>
      <c r="BI560" s="15">
        <v>117</v>
      </c>
      <c r="BJ560" s="15">
        <v>42</v>
      </c>
    </row>
    <row r="561" spans="2:62" x14ac:dyDescent="0.35">
      <c r="B561" s="19" t="s">
        <v>75</v>
      </c>
      <c r="C561" s="10">
        <v>500</v>
      </c>
      <c r="D561" s="10">
        <v>248</v>
      </c>
      <c r="E561" s="10">
        <v>221</v>
      </c>
      <c r="F561" s="10">
        <v>27</v>
      </c>
      <c r="G561" s="10">
        <v>4</v>
      </c>
      <c r="I561" s="10">
        <v>68</v>
      </c>
      <c r="J561" s="10">
        <v>68</v>
      </c>
      <c r="K561" s="10">
        <v>145</v>
      </c>
      <c r="L561" s="10">
        <v>115</v>
      </c>
      <c r="M561" s="10">
        <v>92</v>
      </c>
      <c r="N561" s="10">
        <v>11</v>
      </c>
      <c r="P561" s="10">
        <v>125</v>
      </c>
      <c r="Q561" s="10">
        <v>125</v>
      </c>
      <c r="R561" s="10">
        <v>125</v>
      </c>
      <c r="S561" s="10">
        <v>125</v>
      </c>
      <c r="T561" s="10">
        <v>2</v>
      </c>
      <c r="V561" s="10">
        <v>68</v>
      </c>
      <c r="W561" s="10">
        <v>105</v>
      </c>
      <c r="X561" s="10">
        <v>101</v>
      </c>
      <c r="Y561" s="10">
        <v>59</v>
      </c>
      <c r="Z561" s="10">
        <v>60</v>
      </c>
      <c r="AA561" s="10">
        <v>37</v>
      </c>
      <c r="AB561" s="10">
        <v>44</v>
      </c>
      <c r="AC561" s="10">
        <v>26</v>
      </c>
      <c r="AE561" s="10">
        <v>38</v>
      </c>
      <c r="AF561" s="10">
        <v>67</v>
      </c>
      <c r="AG561" s="10">
        <v>34</v>
      </c>
      <c r="AH561" s="10">
        <v>42</v>
      </c>
      <c r="AI561" s="10">
        <v>63</v>
      </c>
      <c r="AJ561" s="10">
        <v>38</v>
      </c>
      <c r="AK561" s="10">
        <v>42</v>
      </c>
      <c r="AL561" s="10">
        <v>55</v>
      </c>
      <c r="AM561" s="10">
        <v>42</v>
      </c>
      <c r="AN561" s="10">
        <v>42</v>
      </c>
      <c r="AO561" s="10">
        <v>17</v>
      </c>
      <c r="AP561" s="10">
        <v>21</v>
      </c>
      <c r="AR561" s="10">
        <v>395</v>
      </c>
      <c r="AS561" s="10">
        <v>84</v>
      </c>
      <c r="AT561" s="10">
        <v>19</v>
      </c>
      <c r="AU561" s="10">
        <v>2</v>
      </c>
      <c r="AW561" s="10">
        <v>404</v>
      </c>
      <c r="AX561" s="10">
        <v>385</v>
      </c>
      <c r="AY561" s="10">
        <v>346</v>
      </c>
      <c r="AZ561" s="10">
        <v>412</v>
      </c>
      <c r="BA561" s="10">
        <v>399</v>
      </c>
      <c r="BB561" s="10">
        <v>382</v>
      </c>
      <c r="BD561" s="10">
        <v>321</v>
      </c>
      <c r="BE561" s="10">
        <v>160</v>
      </c>
      <c r="BF561" s="10">
        <v>19</v>
      </c>
      <c r="BH561" s="10">
        <v>339</v>
      </c>
      <c r="BI561" s="10">
        <v>119</v>
      </c>
      <c r="BJ561" s="10">
        <v>42</v>
      </c>
    </row>
    <row r="562" spans="2:62" ht="60" customHeight="1" x14ac:dyDescent="0.35">
      <c r="B562" s="20" t="s">
        <v>183</v>
      </c>
      <c r="C562" s="12">
        <v>0.51634861817699995</v>
      </c>
      <c r="D562" s="12">
        <v>0.56033764193199997</v>
      </c>
      <c r="E562" s="12">
        <v>0.49930257179499998</v>
      </c>
      <c r="F562" s="12">
        <v>0.26909637152299998</v>
      </c>
      <c r="G562" s="12">
        <v>0.40170192757599998</v>
      </c>
      <c r="I562" s="12">
        <v>0.49150605667199998</v>
      </c>
      <c r="J562" s="12">
        <v>0.49781299997200001</v>
      </c>
      <c r="K562" s="12">
        <v>0.52783314759800004</v>
      </c>
      <c r="L562" s="12">
        <v>0.54748009757399996</v>
      </c>
      <c r="M562" s="12">
        <v>0.51404679490000005</v>
      </c>
      <c r="N562" s="12">
        <v>0.33216395179500002</v>
      </c>
      <c r="P562" s="12">
        <v>0.43200985145999998</v>
      </c>
      <c r="Q562" s="12">
        <v>0.54031266038500003</v>
      </c>
      <c r="R562" s="12">
        <v>0.56953013642700001</v>
      </c>
      <c r="S562" s="12">
        <v>0.53178353234499998</v>
      </c>
      <c r="T562" s="12">
        <v>0</v>
      </c>
      <c r="V562" s="12">
        <v>0.47767323739799999</v>
      </c>
      <c r="W562" s="12">
        <v>0.44697966393499999</v>
      </c>
      <c r="X562" s="12">
        <v>0.62262856604200001</v>
      </c>
      <c r="Y562" s="12">
        <v>0.58671501539899995</v>
      </c>
      <c r="Z562" s="12">
        <v>0.50102271087200001</v>
      </c>
      <c r="AA562" s="12">
        <v>0.571706405965</v>
      </c>
      <c r="AB562" s="12">
        <v>0.49692506723500002</v>
      </c>
      <c r="AC562" s="12">
        <v>0.311393491962</v>
      </c>
      <c r="AE562" s="12">
        <v>0.69302797036300001</v>
      </c>
      <c r="AF562" s="12">
        <v>0.608486324312</v>
      </c>
      <c r="AG562" s="12">
        <v>0.52939250355800005</v>
      </c>
      <c r="AH562" s="12">
        <v>0.515281427949</v>
      </c>
      <c r="AI562" s="12">
        <v>0.49149415559499998</v>
      </c>
      <c r="AJ562" s="12">
        <v>0.50231095540699999</v>
      </c>
      <c r="AK562" s="12">
        <v>0.58991688255999997</v>
      </c>
      <c r="AL562" s="12">
        <v>0.38019029489200001</v>
      </c>
      <c r="AM562" s="12">
        <v>0.51871432337500001</v>
      </c>
      <c r="AN562" s="12">
        <v>0.33661032907100003</v>
      </c>
      <c r="AO562" s="12">
        <v>0.37838974504900003</v>
      </c>
      <c r="AP562" s="12">
        <v>0.65656784782400002</v>
      </c>
      <c r="AR562" s="12">
        <v>0.51886975021199999</v>
      </c>
      <c r="AS562" s="12">
        <v>0.55136402746000002</v>
      </c>
      <c r="AT562" s="12">
        <v>0.365035552732</v>
      </c>
      <c r="AU562" s="12">
        <v>0</v>
      </c>
      <c r="AW562" s="12">
        <v>0.528529769082</v>
      </c>
      <c r="AX562" s="12">
        <v>0.51403077271700004</v>
      </c>
      <c r="AY562" s="12">
        <v>0.51442962231699996</v>
      </c>
      <c r="AZ562" s="12">
        <v>0.53108368703200004</v>
      </c>
      <c r="BA562" s="12">
        <v>0.53303402287199997</v>
      </c>
      <c r="BB562" s="12">
        <v>0.51232823966100005</v>
      </c>
      <c r="BD562" s="12">
        <v>0.54207341306199996</v>
      </c>
      <c r="BE562" s="12">
        <v>0.45832302160299998</v>
      </c>
      <c r="BF562" s="12">
        <v>0.56893375050799999</v>
      </c>
      <c r="BH562" s="12">
        <v>0.52377885742899999</v>
      </c>
      <c r="BI562" s="12">
        <v>0.55197680428399998</v>
      </c>
      <c r="BJ562" s="12">
        <v>0.35341661492400001</v>
      </c>
    </row>
    <row r="563" spans="2:62" ht="46" customHeight="1" x14ac:dyDescent="0.35">
      <c r="B563" s="20" t="s">
        <v>184</v>
      </c>
      <c r="C563" s="12">
        <v>0.35137266291000002</v>
      </c>
      <c r="D563" s="12">
        <v>0.32446467373600002</v>
      </c>
      <c r="E563" s="12">
        <v>0.369737615179</v>
      </c>
      <c r="F563" s="12">
        <v>0.473057713702</v>
      </c>
      <c r="G563" s="12">
        <v>0.20424949416099999</v>
      </c>
      <c r="I563" s="12">
        <v>0.35229765256500001</v>
      </c>
      <c r="J563" s="12">
        <v>0.38381407543000001</v>
      </c>
      <c r="K563" s="12">
        <v>0.35539390245000002</v>
      </c>
      <c r="L563" s="12">
        <v>0.31333954448899998</v>
      </c>
      <c r="M563" s="12">
        <v>0.37227269348399999</v>
      </c>
      <c r="N563" s="12">
        <v>0.31842216751500002</v>
      </c>
      <c r="P563" s="12">
        <v>0.319000346953</v>
      </c>
      <c r="Q563" s="12">
        <v>0.38845239178699997</v>
      </c>
      <c r="R563" s="12">
        <v>0.31963865369099997</v>
      </c>
      <c r="S563" s="12">
        <v>0.384007700359</v>
      </c>
      <c r="T563" s="12">
        <v>0</v>
      </c>
      <c r="V563" s="12">
        <v>0.26935236778400001</v>
      </c>
      <c r="W563" s="12">
        <v>0.36941095569299998</v>
      </c>
      <c r="X563" s="12">
        <v>0.30394928820299999</v>
      </c>
      <c r="Y563" s="12">
        <v>0.33474773766900001</v>
      </c>
      <c r="Z563" s="12">
        <v>0.40665945177000001</v>
      </c>
      <c r="AA563" s="12">
        <v>0.37928656454999998</v>
      </c>
      <c r="AB563" s="12">
        <v>0.415664941033</v>
      </c>
      <c r="AC563" s="12">
        <v>0.438872888874</v>
      </c>
      <c r="AE563" s="12">
        <v>0.14234201610899999</v>
      </c>
      <c r="AF563" s="12">
        <v>0.26458610301699997</v>
      </c>
      <c r="AG563" s="12">
        <v>0.31161805758900002</v>
      </c>
      <c r="AH563" s="12">
        <v>0.31315781392600001</v>
      </c>
      <c r="AI563" s="12">
        <v>0.42070621663300001</v>
      </c>
      <c r="AJ563" s="12">
        <v>0.45098886916199998</v>
      </c>
      <c r="AK563" s="12">
        <v>0.31131155862999998</v>
      </c>
      <c r="AL563" s="12">
        <v>0.395049662503</v>
      </c>
      <c r="AM563" s="12">
        <v>0.36676188711899999</v>
      </c>
      <c r="AN563" s="12">
        <v>0.55436786576999997</v>
      </c>
      <c r="AO563" s="12">
        <v>0.39091434214100002</v>
      </c>
      <c r="AP563" s="12">
        <v>0.25623186446200003</v>
      </c>
      <c r="AR563" s="12">
        <v>0.36492746744799998</v>
      </c>
      <c r="AS563" s="12">
        <v>0.30775837099100001</v>
      </c>
      <c r="AT563" s="12">
        <v>0.29907085210899997</v>
      </c>
      <c r="AU563" s="12">
        <v>0</v>
      </c>
      <c r="AW563" s="12">
        <v>0.34803138224399999</v>
      </c>
      <c r="AX563" s="12">
        <v>0.35780448763200001</v>
      </c>
      <c r="AY563" s="12">
        <v>0.36719188935300001</v>
      </c>
      <c r="AZ563" s="12">
        <v>0.356112178148</v>
      </c>
      <c r="BA563" s="12">
        <v>0.35165303467199999</v>
      </c>
      <c r="BB563" s="12">
        <v>0.36690325712900002</v>
      </c>
      <c r="BD563" s="12">
        <v>0.35384013236700002</v>
      </c>
      <c r="BE563" s="12">
        <v>0.36523581956700002</v>
      </c>
      <c r="BF563" s="12">
        <v>0.193985210568</v>
      </c>
      <c r="BH563" s="12">
        <v>0.38782563084100002</v>
      </c>
      <c r="BI563" s="12">
        <v>0.27409811774100001</v>
      </c>
      <c r="BJ563" s="12">
        <v>0.27584162734599998</v>
      </c>
    </row>
    <row r="564" spans="2:62" ht="32" customHeight="1" x14ac:dyDescent="0.35">
      <c r="B564" s="20" t="s">
        <v>42</v>
      </c>
      <c r="C564" s="12">
        <v>5.2229556269599998E-2</v>
      </c>
      <c r="D564" s="12">
        <v>5.58277679896E-2</v>
      </c>
      <c r="E564" s="12">
        <v>3.7576292882700001E-2</v>
      </c>
      <c r="F564" s="12">
        <v>8.3308903400600001E-2</v>
      </c>
      <c r="G564" s="12">
        <v>0.39404857826299999</v>
      </c>
      <c r="I564" s="12">
        <v>8.8540949580500003E-2</v>
      </c>
      <c r="J564" s="12">
        <v>1.7427558320100001E-2</v>
      </c>
      <c r="K564" s="12">
        <v>6.60424345749E-2</v>
      </c>
      <c r="L564" s="12">
        <v>4.5446030917099998E-2</v>
      </c>
      <c r="M564" s="12">
        <v>4.4224154311199998E-2</v>
      </c>
      <c r="N564" s="12">
        <v>0</v>
      </c>
      <c r="P564" s="12">
        <v>0.13605540078100001</v>
      </c>
      <c r="Q564" s="12">
        <v>2.7967002845400001E-2</v>
      </c>
      <c r="R564" s="12">
        <v>1.48018326576E-2</v>
      </c>
      <c r="S564" s="12">
        <v>3.0927651750599999E-2</v>
      </c>
      <c r="T564" s="12">
        <v>0</v>
      </c>
      <c r="V564" s="12">
        <v>0.15022285258199999</v>
      </c>
      <c r="W564" s="12">
        <v>7.2343165843500007E-2</v>
      </c>
      <c r="X564" s="12">
        <v>8.6086961435700004E-3</v>
      </c>
      <c r="Y564" s="12">
        <v>1.59000823768E-2</v>
      </c>
      <c r="Z564" s="12">
        <v>3.2452343409800001E-2</v>
      </c>
      <c r="AA564" s="12">
        <v>0</v>
      </c>
      <c r="AB564" s="12">
        <v>0</v>
      </c>
      <c r="AC564" s="12">
        <v>0.177193565788</v>
      </c>
      <c r="AE564" s="12">
        <v>5.6831058865300002E-2</v>
      </c>
      <c r="AF564" s="12">
        <v>6.6713732782999996E-2</v>
      </c>
      <c r="AG564" s="12">
        <v>6.2337388266799999E-2</v>
      </c>
      <c r="AH564" s="12">
        <v>2.8015242495800001E-2</v>
      </c>
      <c r="AI564" s="12">
        <v>6.8845538453899999E-2</v>
      </c>
      <c r="AJ564" s="12">
        <v>0</v>
      </c>
      <c r="AK564" s="12">
        <v>0</v>
      </c>
      <c r="AL564" s="12">
        <v>7.6229995250100005E-2</v>
      </c>
      <c r="AM564" s="12">
        <v>4.9575024321199999E-2</v>
      </c>
      <c r="AN564" s="12">
        <v>4.1535950125100002E-2</v>
      </c>
      <c r="AO564" s="12">
        <v>0.23069591280999999</v>
      </c>
      <c r="AP564" s="12">
        <v>0</v>
      </c>
      <c r="AR564" s="12">
        <v>4.9179581416100002E-2</v>
      </c>
      <c r="AS564" s="12">
        <v>2.80377118399E-2</v>
      </c>
      <c r="AT564" s="12">
        <v>0.17437421522800001</v>
      </c>
      <c r="AU564" s="12">
        <v>0.49967990123599998</v>
      </c>
      <c r="AW564" s="12">
        <v>4.0770449273599997E-2</v>
      </c>
      <c r="AX564" s="12">
        <v>3.7448113170599998E-2</v>
      </c>
      <c r="AY564" s="12">
        <v>4.0805711759000003E-2</v>
      </c>
      <c r="AZ564" s="12">
        <v>4.5685152126400001E-2</v>
      </c>
      <c r="BA564" s="12">
        <v>4.2082090858100003E-2</v>
      </c>
      <c r="BB564" s="12">
        <v>4.4199429478700002E-2</v>
      </c>
      <c r="BD564" s="12">
        <v>2.5313616103000001E-2</v>
      </c>
      <c r="BE564" s="12">
        <v>8.9779047498999995E-2</v>
      </c>
      <c r="BF564" s="12">
        <v>0.19085856696199999</v>
      </c>
      <c r="BH564" s="12">
        <v>2.9524661586900001E-2</v>
      </c>
      <c r="BI564" s="12">
        <v>3.6284932499100003E-2</v>
      </c>
      <c r="BJ564" s="12">
        <v>0.28326859331999998</v>
      </c>
    </row>
    <row r="565" spans="2:62" ht="46" customHeight="1" x14ac:dyDescent="0.35">
      <c r="B565" s="20" t="s">
        <v>185</v>
      </c>
      <c r="C565" s="12">
        <v>8.0049162643999999E-2</v>
      </c>
      <c r="D565" s="12">
        <v>5.9369916342100003E-2</v>
      </c>
      <c r="E565" s="12">
        <v>9.3383520143799997E-2</v>
      </c>
      <c r="F565" s="12">
        <v>0.174537011375</v>
      </c>
      <c r="G565" s="12">
        <v>0</v>
      </c>
      <c r="I565" s="12">
        <v>6.7655341182899995E-2</v>
      </c>
      <c r="J565" s="12">
        <v>0.100945366277</v>
      </c>
      <c r="K565" s="12">
        <v>5.0730515377800003E-2</v>
      </c>
      <c r="L565" s="12">
        <v>9.3734327019699998E-2</v>
      </c>
      <c r="M565" s="12">
        <v>6.9456357304299998E-2</v>
      </c>
      <c r="N565" s="12">
        <v>0.34941388068899998</v>
      </c>
      <c r="P565" s="12">
        <v>0.11293440080599999</v>
      </c>
      <c r="Q565" s="12">
        <v>4.3267944982300001E-2</v>
      </c>
      <c r="R565" s="12">
        <v>9.6029377225000004E-2</v>
      </c>
      <c r="S565" s="12">
        <v>5.3281115545299997E-2</v>
      </c>
      <c r="T565" s="12">
        <v>1</v>
      </c>
      <c r="V565" s="12">
        <v>0.102751542236</v>
      </c>
      <c r="W565" s="12">
        <v>0.11126621452799999</v>
      </c>
      <c r="X565" s="12">
        <v>6.4813449611099999E-2</v>
      </c>
      <c r="Y565" s="12">
        <v>6.2637164554999999E-2</v>
      </c>
      <c r="Z565" s="12">
        <v>5.9865493948800003E-2</v>
      </c>
      <c r="AA565" s="12">
        <v>4.9007029485599998E-2</v>
      </c>
      <c r="AB565" s="12">
        <v>8.7409991731900005E-2</v>
      </c>
      <c r="AC565" s="12">
        <v>7.2540053375899999E-2</v>
      </c>
      <c r="AE565" s="12">
        <v>0.107798954663</v>
      </c>
      <c r="AF565" s="12">
        <v>6.0213839887900002E-2</v>
      </c>
      <c r="AG565" s="12">
        <v>9.6652050585899998E-2</v>
      </c>
      <c r="AH565" s="12">
        <v>0.143545515629</v>
      </c>
      <c r="AI565" s="12">
        <v>1.8954089317899998E-2</v>
      </c>
      <c r="AJ565" s="12">
        <v>4.6700175430599997E-2</v>
      </c>
      <c r="AK565" s="12">
        <v>9.8771558809400001E-2</v>
      </c>
      <c r="AL565" s="12">
        <v>0.14853004735600001</v>
      </c>
      <c r="AM565" s="12">
        <v>6.4948765185599999E-2</v>
      </c>
      <c r="AN565" s="12">
        <v>6.7485855034099998E-2</v>
      </c>
      <c r="AO565" s="12">
        <v>0</v>
      </c>
      <c r="AP565" s="12">
        <v>8.7200287713099997E-2</v>
      </c>
      <c r="AR565" s="12">
        <v>6.7023200923699996E-2</v>
      </c>
      <c r="AS565" s="12">
        <v>0.112839889709</v>
      </c>
      <c r="AT565" s="12">
        <v>0.16151937993099999</v>
      </c>
      <c r="AU565" s="12">
        <v>0.50032009876399997</v>
      </c>
      <c r="AW565" s="12">
        <v>8.2668399400399994E-2</v>
      </c>
      <c r="AX565" s="12">
        <v>9.0716626480499996E-2</v>
      </c>
      <c r="AY565" s="12">
        <v>7.7572776571300003E-2</v>
      </c>
      <c r="AZ565" s="12">
        <v>6.7118982692999998E-2</v>
      </c>
      <c r="BA565" s="12">
        <v>7.3230851597999996E-2</v>
      </c>
      <c r="BB565" s="12">
        <v>7.6569073732099993E-2</v>
      </c>
      <c r="BD565" s="12">
        <v>7.8772838467800005E-2</v>
      </c>
      <c r="BE565" s="12">
        <v>8.6662111331199998E-2</v>
      </c>
      <c r="BF565" s="12">
        <v>4.6222471961600002E-2</v>
      </c>
      <c r="BH565" s="12">
        <v>5.88708501429E-2</v>
      </c>
      <c r="BI565" s="12">
        <v>0.13764014547600001</v>
      </c>
      <c r="BJ565" s="12">
        <v>8.7473164409300003E-2</v>
      </c>
    </row>
    <row r="567" spans="2:62" x14ac:dyDescent="0.35">
      <c r="B567" s="25" t="s">
        <v>186</v>
      </c>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row>
    <row r="568" spans="2:62" ht="29" x14ac:dyDescent="0.35">
      <c r="B568" s="17" t="s">
        <v>16</v>
      </c>
    </row>
    <row r="569" spans="2:62" x14ac:dyDescent="0.35">
      <c r="B569" s="18" t="s">
        <v>74</v>
      </c>
      <c r="C569" s="15">
        <v>341</v>
      </c>
      <c r="D569" s="15">
        <v>163</v>
      </c>
      <c r="E569" s="15">
        <v>164</v>
      </c>
      <c r="F569" s="15">
        <v>11</v>
      </c>
      <c r="G569" s="15">
        <v>3</v>
      </c>
      <c r="I569" s="15">
        <v>45</v>
      </c>
      <c r="J569" s="15">
        <v>48</v>
      </c>
      <c r="K569" s="15">
        <v>104</v>
      </c>
      <c r="L569" s="15">
        <v>85</v>
      </c>
      <c r="M569" s="15">
        <v>53</v>
      </c>
      <c r="N569" s="15">
        <v>6</v>
      </c>
      <c r="P569" s="15">
        <v>58</v>
      </c>
      <c r="Q569" s="15">
        <v>96</v>
      </c>
      <c r="R569" s="15">
        <v>101</v>
      </c>
      <c r="S569" s="15">
        <v>84</v>
      </c>
      <c r="T569" s="15">
        <v>2</v>
      </c>
      <c r="V569" s="15">
        <v>32</v>
      </c>
      <c r="W569" s="15">
        <v>64</v>
      </c>
      <c r="X569" s="15">
        <v>76</v>
      </c>
      <c r="Y569" s="15">
        <v>49</v>
      </c>
      <c r="Z569" s="15">
        <v>45</v>
      </c>
      <c r="AA569" s="15">
        <v>29</v>
      </c>
      <c r="AB569" s="15">
        <v>32</v>
      </c>
      <c r="AC569" s="15">
        <v>14</v>
      </c>
      <c r="AE569" s="15">
        <v>28</v>
      </c>
      <c r="AF569" s="15">
        <v>44</v>
      </c>
      <c r="AG569" s="15">
        <v>27</v>
      </c>
      <c r="AH569" s="15">
        <v>27</v>
      </c>
      <c r="AI569" s="15">
        <v>38</v>
      </c>
      <c r="AJ569" s="15">
        <v>30</v>
      </c>
      <c r="AK569" s="15">
        <v>36</v>
      </c>
      <c r="AL569" s="15">
        <v>31</v>
      </c>
      <c r="AM569" s="15">
        <v>32</v>
      </c>
      <c r="AN569" s="15">
        <v>21</v>
      </c>
      <c r="AO569" s="15">
        <v>8</v>
      </c>
      <c r="AP569" s="15">
        <v>19</v>
      </c>
      <c r="AR569" s="15">
        <v>272</v>
      </c>
      <c r="AS569" s="15">
        <v>56</v>
      </c>
      <c r="AT569" s="15">
        <v>12</v>
      </c>
      <c r="AU569" s="15">
        <v>1</v>
      </c>
      <c r="AW569" s="15">
        <v>289</v>
      </c>
      <c r="AX569" s="15">
        <v>274</v>
      </c>
      <c r="AY569" s="15">
        <v>245</v>
      </c>
      <c r="AZ569" s="15">
        <v>286</v>
      </c>
      <c r="BA569" s="15">
        <v>280</v>
      </c>
      <c r="BB569" s="15">
        <v>269</v>
      </c>
      <c r="BD569" s="15">
        <v>250</v>
      </c>
      <c r="BE569" s="15">
        <v>79</v>
      </c>
      <c r="BF569" s="15">
        <v>12</v>
      </c>
      <c r="BH569" s="15">
        <v>341</v>
      </c>
      <c r="BI569" s="15">
        <v>0</v>
      </c>
      <c r="BJ569" s="15">
        <v>0</v>
      </c>
    </row>
    <row r="570" spans="2:62" x14ac:dyDescent="0.35">
      <c r="B570" s="19" t="s">
        <v>75</v>
      </c>
      <c r="C570" s="10">
        <v>339</v>
      </c>
      <c r="D570" s="10">
        <v>159</v>
      </c>
      <c r="E570" s="10">
        <v>165</v>
      </c>
      <c r="F570" s="10">
        <v>12</v>
      </c>
      <c r="G570" s="10">
        <v>4</v>
      </c>
      <c r="I570" s="10">
        <v>45</v>
      </c>
      <c r="J570" s="10">
        <v>47</v>
      </c>
      <c r="K570" s="10">
        <v>101</v>
      </c>
      <c r="L570" s="10">
        <v>85</v>
      </c>
      <c r="M570" s="10">
        <v>55</v>
      </c>
      <c r="N570" s="10">
        <v>6</v>
      </c>
      <c r="P570" s="10">
        <v>74</v>
      </c>
      <c r="Q570" s="10">
        <v>90</v>
      </c>
      <c r="R570" s="10">
        <v>94</v>
      </c>
      <c r="S570" s="10">
        <v>79</v>
      </c>
      <c r="T570" s="10">
        <v>2</v>
      </c>
      <c r="V570" s="10">
        <v>37</v>
      </c>
      <c r="W570" s="10">
        <v>68</v>
      </c>
      <c r="X570" s="10">
        <v>74</v>
      </c>
      <c r="Y570" s="10">
        <v>47</v>
      </c>
      <c r="Z570" s="10">
        <v>42</v>
      </c>
      <c r="AA570" s="10">
        <v>27</v>
      </c>
      <c r="AB570" s="10">
        <v>29</v>
      </c>
      <c r="AC570" s="10">
        <v>15</v>
      </c>
      <c r="AE570" s="10">
        <v>26</v>
      </c>
      <c r="AF570" s="10">
        <v>43</v>
      </c>
      <c r="AG570" s="10">
        <v>26</v>
      </c>
      <c r="AH570" s="10">
        <v>25</v>
      </c>
      <c r="AI570" s="10">
        <v>36</v>
      </c>
      <c r="AJ570" s="10">
        <v>29</v>
      </c>
      <c r="AK570" s="10">
        <v>34</v>
      </c>
      <c r="AL570" s="10">
        <v>30</v>
      </c>
      <c r="AM570" s="10">
        <v>31</v>
      </c>
      <c r="AN570" s="10">
        <v>29</v>
      </c>
      <c r="AO570" s="10">
        <v>13</v>
      </c>
      <c r="AP570" s="10">
        <v>18</v>
      </c>
      <c r="AR570" s="10">
        <v>272</v>
      </c>
      <c r="AS570" s="10">
        <v>53</v>
      </c>
      <c r="AT570" s="10">
        <v>13</v>
      </c>
      <c r="AU570" s="10">
        <v>1</v>
      </c>
      <c r="AW570" s="10">
        <v>287</v>
      </c>
      <c r="AX570" s="10">
        <v>269</v>
      </c>
      <c r="AY570" s="10">
        <v>242</v>
      </c>
      <c r="AZ570" s="10">
        <v>285</v>
      </c>
      <c r="BA570" s="10">
        <v>277</v>
      </c>
      <c r="BB570" s="10">
        <v>266</v>
      </c>
      <c r="BD570" s="10">
        <v>245</v>
      </c>
      <c r="BE570" s="10">
        <v>81</v>
      </c>
      <c r="BF570" s="10">
        <v>13</v>
      </c>
      <c r="BH570" s="10">
        <v>339</v>
      </c>
      <c r="BI570" s="10">
        <v>0</v>
      </c>
      <c r="BJ570" s="10">
        <v>0</v>
      </c>
    </row>
    <row r="571" spans="2:62" ht="46" customHeight="1" x14ac:dyDescent="0.35">
      <c r="B571" s="20" t="s">
        <v>187</v>
      </c>
      <c r="C571" s="12">
        <v>0.459254260079</v>
      </c>
      <c r="D571" s="12">
        <v>0.45666499965700003</v>
      </c>
      <c r="E571" s="12">
        <v>0.45200629050199997</v>
      </c>
      <c r="F571" s="12">
        <v>0.50958820107699998</v>
      </c>
      <c r="G571" s="12">
        <v>0.74885742664699995</v>
      </c>
      <c r="I571" s="12">
        <v>0.43977133498799997</v>
      </c>
      <c r="J571" s="12">
        <v>0.40869022666400001</v>
      </c>
      <c r="K571" s="12">
        <v>0.44624699305799997</v>
      </c>
      <c r="L571" s="12">
        <v>0.542725086478</v>
      </c>
      <c r="M571" s="12">
        <v>0.43429586306200002</v>
      </c>
      <c r="N571" s="12">
        <v>0.27643864817300001</v>
      </c>
      <c r="P571" s="12">
        <v>0.38663055528599999</v>
      </c>
      <c r="Q571" s="12">
        <v>0.46736270514299999</v>
      </c>
      <c r="R571" s="12">
        <v>0.54840057257599995</v>
      </c>
      <c r="S571" s="12">
        <v>0.42268905076899999</v>
      </c>
      <c r="T571" s="12">
        <v>0</v>
      </c>
      <c r="V571" s="12">
        <v>0.37981248717400001</v>
      </c>
      <c r="W571" s="12">
        <v>0.38458742917799998</v>
      </c>
      <c r="X571" s="12">
        <v>0.44005509366099999</v>
      </c>
      <c r="Y571" s="12">
        <v>0.58506015015500001</v>
      </c>
      <c r="Z571" s="12">
        <v>0.54874301955500004</v>
      </c>
      <c r="AA571" s="12">
        <v>0.44875744118900002</v>
      </c>
      <c r="AB571" s="12">
        <v>0.43961179304600001</v>
      </c>
      <c r="AC571" s="12">
        <v>0.50208057454300004</v>
      </c>
      <c r="AE571" s="12">
        <v>0.67814090631199997</v>
      </c>
      <c r="AF571" s="12">
        <v>0.50730580814600001</v>
      </c>
      <c r="AG571" s="12">
        <v>0.48667997115799999</v>
      </c>
      <c r="AH571" s="12">
        <v>0.510956465985</v>
      </c>
      <c r="AI571" s="12">
        <v>0.412527233258</v>
      </c>
      <c r="AJ571" s="12">
        <v>0.393854142972</v>
      </c>
      <c r="AK571" s="12">
        <v>0.46742221675899998</v>
      </c>
      <c r="AL571" s="12">
        <v>0.44555427033900002</v>
      </c>
      <c r="AM571" s="12">
        <v>0.51477517366000003</v>
      </c>
      <c r="AN571" s="12">
        <v>0.34120918777199999</v>
      </c>
      <c r="AO571" s="12">
        <v>0.37675282475100003</v>
      </c>
      <c r="AP571" s="12">
        <v>0.27066013252600002</v>
      </c>
      <c r="AR571" s="12">
        <v>0.445596569281</v>
      </c>
      <c r="AS571" s="12">
        <v>0.51748742909000001</v>
      </c>
      <c r="AT571" s="12">
        <v>0.53789062537099996</v>
      </c>
      <c r="AU571" s="12">
        <v>0</v>
      </c>
      <c r="AW571" s="12">
        <v>0.47600579359200001</v>
      </c>
      <c r="AX571" s="12">
        <v>0.45319904821899998</v>
      </c>
      <c r="AY571" s="12">
        <v>0.48614784065400002</v>
      </c>
      <c r="AZ571" s="12">
        <v>0.44853776867400003</v>
      </c>
      <c r="BA571" s="12">
        <v>0.46035409762399998</v>
      </c>
      <c r="BB571" s="12">
        <v>0.45485632307599999</v>
      </c>
      <c r="BD571" s="12">
        <v>0.47966411277299997</v>
      </c>
      <c r="BE571" s="12">
        <v>0.370178621983</v>
      </c>
      <c r="BF571" s="12">
        <v>0.63720892843300003</v>
      </c>
      <c r="BH571" s="12">
        <v>0.459254260079</v>
      </c>
    </row>
    <row r="572" spans="2:62" ht="46" customHeight="1" x14ac:dyDescent="0.35">
      <c r="B572" s="20" t="s">
        <v>188</v>
      </c>
      <c r="C572" s="12">
        <v>0.36292735964400002</v>
      </c>
      <c r="D572" s="12">
        <v>0.29100934131400003</v>
      </c>
      <c r="E572" s="12">
        <v>0.45275063683799999</v>
      </c>
      <c r="F572" s="12">
        <v>0.184963520375</v>
      </c>
      <c r="G572" s="12">
        <v>0</v>
      </c>
      <c r="I572" s="12">
        <v>0.45681187311499999</v>
      </c>
      <c r="J572" s="12">
        <v>0.41658920881200001</v>
      </c>
      <c r="K572" s="12">
        <v>0.311312421886</v>
      </c>
      <c r="L572" s="12">
        <v>0.31398368325300002</v>
      </c>
      <c r="M572" s="12">
        <v>0.36898135483799999</v>
      </c>
      <c r="N572" s="12">
        <v>0.72356135182699999</v>
      </c>
      <c r="P572" s="12">
        <v>0.19382152623500001</v>
      </c>
      <c r="Q572" s="12">
        <v>0.37071214919700002</v>
      </c>
      <c r="R572" s="12">
        <v>0.35563452010199997</v>
      </c>
      <c r="S572" s="12">
        <v>0.51851190228599997</v>
      </c>
      <c r="T572" s="12">
        <v>0.48326881861999998</v>
      </c>
      <c r="V572" s="12">
        <v>0.23332538806100001</v>
      </c>
      <c r="W572" s="12">
        <v>0.31620652927999998</v>
      </c>
      <c r="X572" s="12">
        <v>0.39636270201599999</v>
      </c>
      <c r="Y572" s="12">
        <v>0.26459266559</v>
      </c>
      <c r="Z572" s="12">
        <v>0.38005501338199998</v>
      </c>
      <c r="AA572" s="12">
        <v>0.51881034415799998</v>
      </c>
      <c r="AB572" s="12">
        <v>0.47016190700600002</v>
      </c>
      <c r="AC572" s="12">
        <v>0.49791942545700002</v>
      </c>
      <c r="AE572" s="12">
        <v>0.20884682506499999</v>
      </c>
      <c r="AF572" s="12">
        <v>0.34683249909699998</v>
      </c>
      <c r="AG572" s="12">
        <v>0.29458954785800001</v>
      </c>
      <c r="AH572" s="12">
        <v>0.250933950377</v>
      </c>
      <c r="AI572" s="12">
        <v>0.423273659995</v>
      </c>
      <c r="AJ572" s="12">
        <v>0.38679789955999999</v>
      </c>
      <c r="AK572" s="12">
        <v>0.36053018972799999</v>
      </c>
      <c r="AL572" s="12">
        <v>0.40574283123600002</v>
      </c>
      <c r="AM572" s="12">
        <v>0.27684920499600002</v>
      </c>
      <c r="AN572" s="12">
        <v>0.52012124747400001</v>
      </c>
      <c r="AO572" s="12">
        <v>0.46919138071499999</v>
      </c>
      <c r="AP572" s="12">
        <v>0.47144357720500002</v>
      </c>
      <c r="AR572" s="12">
        <v>0.358765032245</v>
      </c>
      <c r="AS572" s="12">
        <v>0.39430391055800001</v>
      </c>
      <c r="AT572" s="12">
        <v>0.276791645561</v>
      </c>
      <c r="AU572" s="12">
        <v>1</v>
      </c>
      <c r="AW572" s="12">
        <v>0.37901428416499999</v>
      </c>
      <c r="AX572" s="12">
        <v>0.39672315355900001</v>
      </c>
      <c r="AY572" s="12">
        <v>0.38468313811799998</v>
      </c>
      <c r="AZ572" s="12">
        <v>0.37800083046100003</v>
      </c>
      <c r="BA572" s="12">
        <v>0.39659712376200001</v>
      </c>
      <c r="BB572" s="12">
        <v>0.39498084724900001</v>
      </c>
      <c r="BD572" s="12">
        <v>0.42127659616399998</v>
      </c>
      <c r="BE572" s="12">
        <v>0.210278155258</v>
      </c>
      <c r="BF572" s="12">
        <v>0.21597839182799999</v>
      </c>
      <c r="BH572" s="12">
        <v>0.36292735964400002</v>
      </c>
    </row>
    <row r="573" spans="2:62" ht="32" customHeight="1" x14ac:dyDescent="0.35">
      <c r="B573" s="20" t="s">
        <v>189</v>
      </c>
      <c r="C573" s="12">
        <v>8.3717655680999994E-2</v>
      </c>
      <c r="D573" s="12">
        <v>0.142399606653</v>
      </c>
      <c r="E573" s="12">
        <v>1.8976543056700001E-2</v>
      </c>
      <c r="F573" s="12">
        <v>0.22291064919100001</v>
      </c>
      <c r="G573" s="12">
        <v>0</v>
      </c>
      <c r="I573" s="12">
        <v>2.00658037927E-2</v>
      </c>
      <c r="J573" s="12">
        <v>9.6769357973199993E-2</v>
      </c>
      <c r="K573" s="12">
        <v>0.10240387532799999</v>
      </c>
      <c r="L573" s="12">
        <v>7.0883204525499996E-2</v>
      </c>
      <c r="M573" s="12">
        <v>0.11996420051700001</v>
      </c>
      <c r="N573" s="12">
        <v>0</v>
      </c>
      <c r="P573" s="12">
        <v>0.27445296140199998</v>
      </c>
      <c r="Q573" s="12">
        <v>8.1012792798500002E-2</v>
      </c>
      <c r="R573" s="12">
        <v>8.6502834294800001E-3</v>
      </c>
      <c r="S573" s="12">
        <v>0</v>
      </c>
      <c r="T573" s="12">
        <v>0</v>
      </c>
      <c r="V573" s="12">
        <v>0.30110384745800001</v>
      </c>
      <c r="W573" s="12">
        <v>0.13705817199199999</v>
      </c>
      <c r="X573" s="12">
        <v>3.84114729636E-2</v>
      </c>
      <c r="Y573" s="12">
        <v>8.3213137607699994E-2</v>
      </c>
      <c r="Z573" s="12">
        <v>2.8092959345700001E-2</v>
      </c>
      <c r="AA573" s="12">
        <v>0</v>
      </c>
      <c r="AB573" s="12">
        <v>0</v>
      </c>
      <c r="AC573" s="12">
        <v>0</v>
      </c>
      <c r="AE573" s="12">
        <v>3.3033437909900001E-2</v>
      </c>
      <c r="AF573" s="12">
        <v>8.8103952779100006E-2</v>
      </c>
      <c r="AG573" s="12">
        <v>7.6816272969300006E-2</v>
      </c>
      <c r="AH573" s="12">
        <v>4.7194038121400002E-2</v>
      </c>
      <c r="AI573" s="12">
        <v>2.4453739986499998E-2</v>
      </c>
      <c r="AJ573" s="12">
        <v>0.14946215254299999</v>
      </c>
      <c r="AK573" s="12">
        <v>3.47837424832E-2</v>
      </c>
      <c r="AL573" s="12">
        <v>3.9792825496800001E-2</v>
      </c>
      <c r="AM573" s="12">
        <v>0.14627546976799999</v>
      </c>
      <c r="AN573" s="12">
        <v>9.8498782111399993E-2</v>
      </c>
      <c r="AO573" s="12">
        <v>0.15405579453400001</v>
      </c>
      <c r="AP573" s="12">
        <v>0.20825210399899999</v>
      </c>
      <c r="AR573" s="12">
        <v>9.9748497326499999E-2</v>
      </c>
      <c r="AS573" s="12">
        <v>0</v>
      </c>
      <c r="AT573" s="12">
        <v>9.73479952043E-2</v>
      </c>
      <c r="AU573" s="12">
        <v>0</v>
      </c>
      <c r="AW573" s="12">
        <v>6.2979387964400002E-2</v>
      </c>
      <c r="AX573" s="12">
        <v>6.6007790367600003E-2</v>
      </c>
      <c r="AY573" s="12">
        <v>5.6583736925299999E-2</v>
      </c>
      <c r="AZ573" s="12">
        <v>8.6273092061099996E-2</v>
      </c>
      <c r="BA573" s="12">
        <v>6.3793562778300006E-2</v>
      </c>
      <c r="BB573" s="12">
        <v>6.9016996065900005E-2</v>
      </c>
      <c r="BD573" s="12">
        <v>3.4198272409099999E-2</v>
      </c>
      <c r="BE573" s="12">
        <v>0.23441363465699999</v>
      </c>
      <c r="BF573" s="12">
        <v>7.2497760250599994E-2</v>
      </c>
      <c r="BH573" s="12">
        <v>8.3717655680999994E-2</v>
      </c>
    </row>
    <row r="574" spans="2:62" ht="32" customHeight="1" x14ac:dyDescent="0.35">
      <c r="B574" s="20" t="s">
        <v>190</v>
      </c>
      <c r="C574" s="12">
        <v>9.4100724596099999E-2</v>
      </c>
      <c r="D574" s="12">
        <v>0.10992605237600001</v>
      </c>
      <c r="E574" s="12">
        <v>7.6266529602899993E-2</v>
      </c>
      <c r="F574" s="12">
        <v>8.2537629356799994E-2</v>
      </c>
      <c r="G574" s="12">
        <v>0.251142573353</v>
      </c>
      <c r="I574" s="12">
        <v>8.3350988103799997E-2</v>
      </c>
      <c r="J574" s="12">
        <v>7.7951206550500002E-2</v>
      </c>
      <c r="K574" s="12">
        <v>0.140036709727</v>
      </c>
      <c r="L574" s="12">
        <v>7.2408025743600002E-2</v>
      </c>
      <c r="M574" s="12">
        <v>7.6758581583000002E-2</v>
      </c>
      <c r="N574" s="12">
        <v>0</v>
      </c>
      <c r="P574" s="12">
        <v>0.14509495707600001</v>
      </c>
      <c r="Q574" s="12">
        <v>8.0912352861E-2</v>
      </c>
      <c r="R574" s="12">
        <v>8.7314623893100005E-2</v>
      </c>
      <c r="S574" s="12">
        <v>5.8799046944800003E-2</v>
      </c>
      <c r="T574" s="12">
        <v>0.51673118137999996</v>
      </c>
      <c r="V574" s="12">
        <v>8.57582773061E-2</v>
      </c>
      <c r="W574" s="12">
        <v>0.16214786954900001</v>
      </c>
      <c r="X574" s="12">
        <v>0.12517073136000001</v>
      </c>
      <c r="Y574" s="12">
        <v>6.7134046646599999E-2</v>
      </c>
      <c r="Z574" s="12">
        <v>4.3109007717999998E-2</v>
      </c>
      <c r="AA574" s="12">
        <v>3.2432214652800002E-2</v>
      </c>
      <c r="AB574" s="12">
        <v>9.0226299948899996E-2</v>
      </c>
      <c r="AC574" s="12">
        <v>0</v>
      </c>
      <c r="AE574" s="12">
        <v>7.9978830712599994E-2</v>
      </c>
      <c r="AF574" s="12">
        <v>5.7757739978200003E-2</v>
      </c>
      <c r="AG574" s="12">
        <v>0.14191420801400001</v>
      </c>
      <c r="AH574" s="12">
        <v>0.19091554551699999</v>
      </c>
      <c r="AI574" s="12">
        <v>0.13974536676099999</v>
      </c>
      <c r="AJ574" s="12">
        <v>6.98858049245E-2</v>
      </c>
      <c r="AK574" s="12">
        <v>0.13726385102899999</v>
      </c>
      <c r="AL574" s="12">
        <v>0.10891007292800001</v>
      </c>
      <c r="AM574" s="12">
        <v>6.2100151575999997E-2</v>
      </c>
      <c r="AN574" s="12">
        <v>4.0170782642600003E-2</v>
      </c>
      <c r="AO574" s="12">
        <v>0</v>
      </c>
      <c r="AP574" s="12">
        <v>4.9644186270099998E-2</v>
      </c>
      <c r="AR574" s="12">
        <v>9.5889901147899997E-2</v>
      </c>
      <c r="AS574" s="12">
        <v>8.8208660352400006E-2</v>
      </c>
      <c r="AT574" s="12">
        <v>8.7969733863100003E-2</v>
      </c>
      <c r="AU574" s="12">
        <v>0</v>
      </c>
      <c r="AW574" s="12">
        <v>8.20005342793E-2</v>
      </c>
      <c r="AX574" s="12">
        <v>8.4070007854100001E-2</v>
      </c>
      <c r="AY574" s="12">
        <v>7.2585284302700004E-2</v>
      </c>
      <c r="AZ574" s="12">
        <v>8.7188308804399997E-2</v>
      </c>
      <c r="BA574" s="12">
        <v>7.9255215836399995E-2</v>
      </c>
      <c r="BB574" s="12">
        <v>8.1145833609699999E-2</v>
      </c>
      <c r="BD574" s="12">
        <v>6.4861018654500002E-2</v>
      </c>
      <c r="BE574" s="12">
        <v>0.185129588102</v>
      </c>
      <c r="BF574" s="12">
        <v>7.4314919488600001E-2</v>
      </c>
      <c r="BH574" s="12">
        <v>9.4100724596099999E-2</v>
      </c>
    </row>
    <row r="576" spans="2:62" x14ac:dyDescent="0.35">
      <c r="B576" s="25" t="s">
        <v>191</v>
      </c>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row>
    <row r="577" spans="2:62" ht="29" x14ac:dyDescent="0.35">
      <c r="B577" s="17" t="s">
        <v>16</v>
      </c>
    </row>
    <row r="578" spans="2:62" x14ac:dyDescent="0.35">
      <c r="B578" s="18" t="s">
        <v>74</v>
      </c>
      <c r="C578" s="15">
        <v>316</v>
      </c>
      <c r="D578" s="15">
        <v>143</v>
      </c>
      <c r="E578" s="15">
        <v>161</v>
      </c>
      <c r="F578" s="15">
        <v>9</v>
      </c>
      <c r="G578" s="15">
        <v>3</v>
      </c>
      <c r="I578" s="15">
        <v>44</v>
      </c>
      <c r="J578" s="15">
        <v>44</v>
      </c>
      <c r="K578" s="15">
        <v>95</v>
      </c>
      <c r="L578" s="15">
        <v>80</v>
      </c>
      <c r="M578" s="15">
        <v>47</v>
      </c>
      <c r="N578" s="15">
        <v>6</v>
      </c>
      <c r="P578" s="15">
        <v>42</v>
      </c>
      <c r="Q578" s="15">
        <v>88</v>
      </c>
      <c r="R578" s="15">
        <v>100</v>
      </c>
      <c r="S578" s="15">
        <v>84</v>
      </c>
      <c r="T578" s="15">
        <v>2</v>
      </c>
      <c r="V578" s="15">
        <v>23</v>
      </c>
      <c r="W578" s="15">
        <v>56</v>
      </c>
      <c r="X578" s="15">
        <v>73</v>
      </c>
      <c r="Y578" s="15">
        <v>45</v>
      </c>
      <c r="Z578" s="15">
        <v>44</v>
      </c>
      <c r="AA578" s="15">
        <v>29</v>
      </c>
      <c r="AB578" s="15">
        <v>32</v>
      </c>
      <c r="AC578" s="15">
        <v>14</v>
      </c>
      <c r="AE578" s="15">
        <v>27</v>
      </c>
      <c r="AF578" s="15">
        <v>41</v>
      </c>
      <c r="AG578" s="15">
        <v>25</v>
      </c>
      <c r="AH578" s="15">
        <v>26</v>
      </c>
      <c r="AI578" s="15">
        <v>37</v>
      </c>
      <c r="AJ578" s="15">
        <v>26</v>
      </c>
      <c r="AK578" s="15">
        <v>35</v>
      </c>
      <c r="AL578" s="15">
        <v>30</v>
      </c>
      <c r="AM578" s="15">
        <v>28</v>
      </c>
      <c r="AN578" s="15">
        <v>19</v>
      </c>
      <c r="AO578" s="15">
        <v>7</v>
      </c>
      <c r="AP578" s="15">
        <v>15</v>
      </c>
      <c r="AR578" s="15">
        <v>248</v>
      </c>
      <c r="AS578" s="15">
        <v>56</v>
      </c>
      <c r="AT578" s="15">
        <v>11</v>
      </c>
      <c r="AU578" s="15">
        <v>1</v>
      </c>
      <c r="AW578" s="15">
        <v>273</v>
      </c>
      <c r="AX578" s="15">
        <v>258</v>
      </c>
      <c r="AY578" s="15">
        <v>233</v>
      </c>
      <c r="AZ578" s="15">
        <v>264</v>
      </c>
      <c r="BA578" s="15">
        <v>264</v>
      </c>
      <c r="BB578" s="15">
        <v>253</v>
      </c>
      <c r="BD578" s="15">
        <v>242</v>
      </c>
      <c r="BE578" s="15">
        <v>63</v>
      </c>
      <c r="BF578" s="15">
        <v>11</v>
      </c>
      <c r="BH578" s="15">
        <v>316</v>
      </c>
      <c r="BI578" s="15">
        <v>0</v>
      </c>
      <c r="BJ578" s="15">
        <v>0</v>
      </c>
    </row>
    <row r="579" spans="2:62" x14ac:dyDescent="0.35">
      <c r="B579" s="19" t="s">
        <v>75</v>
      </c>
      <c r="C579" s="10">
        <v>311</v>
      </c>
      <c r="D579" s="10">
        <v>137</v>
      </c>
      <c r="E579" s="10">
        <v>162</v>
      </c>
      <c r="F579" s="10">
        <v>9</v>
      </c>
      <c r="G579" s="10">
        <v>4</v>
      </c>
      <c r="I579" s="10">
        <v>44</v>
      </c>
      <c r="J579" s="10">
        <v>43</v>
      </c>
      <c r="K579" s="10">
        <v>90</v>
      </c>
      <c r="L579" s="10">
        <v>79</v>
      </c>
      <c r="M579" s="10">
        <v>48</v>
      </c>
      <c r="N579" s="10">
        <v>6</v>
      </c>
      <c r="P579" s="10">
        <v>54</v>
      </c>
      <c r="Q579" s="10">
        <v>83</v>
      </c>
      <c r="R579" s="10">
        <v>94</v>
      </c>
      <c r="S579" s="10">
        <v>79</v>
      </c>
      <c r="T579" s="10">
        <v>2</v>
      </c>
      <c r="V579" s="10">
        <v>26</v>
      </c>
      <c r="W579" s="10">
        <v>59</v>
      </c>
      <c r="X579" s="10">
        <v>72</v>
      </c>
      <c r="Y579" s="10">
        <v>43</v>
      </c>
      <c r="Z579" s="10">
        <v>41</v>
      </c>
      <c r="AA579" s="10">
        <v>27</v>
      </c>
      <c r="AB579" s="10">
        <v>29</v>
      </c>
      <c r="AC579" s="10">
        <v>15</v>
      </c>
      <c r="AE579" s="10">
        <v>26</v>
      </c>
      <c r="AF579" s="10">
        <v>39</v>
      </c>
      <c r="AG579" s="10">
        <v>24</v>
      </c>
      <c r="AH579" s="10">
        <v>24</v>
      </c>
      <c r="AI579" s="10">
        <v>35</v>
      </c>
      <c r="AJ579" s="10">
        <v>24</v>
      </c>
      <c r="AK579" s="10">
        <v>33</v>
      </c>
      <c r="AL579" s="10">
        <v>29</v>
      </c>
      <c r="AM579" s="10">
        <v>26</v>
      </c>
      <c r="AN579" s="10">
        <v>26</v>
      </c>
      <c r="AO579" s="10">
        <v>11</v>
      </c>
      <c r="AP579" s="10">
        <v>14</v>
      </c>
      <c r="AR579" s="10">
        <v>244</v>
      </c>
      <c r="AS579" s="10">
        <v>53</v>
      </c>
      <c r="AT579" s="10">
        <v>12</v>
      </c>
      <c r="AU579" s="10">
        <v>1</v>
      </c>
      <c r="AW579" s="10">
        <v>269</v>
      </c>
      <c r="AX579" s="10">
        <v>252</v>
      </c>
      <c r="AY579" s="10">
        <v>228</v>
      </c>
      <c r="AZ579" s="10">
        <v>260</v>
      </c>
      <c r="BA579" s="10">
        <v>259</v>
      </c>
      <c r="BB579" s="10">
        <v>248</v>
      </c>
      <c r="BD579" s="10">
        <v>237</v>
      </c>
      <c r="BE579" s="10">
        <v>62</v>
      </c>
      <c r="BF579" s="10">
        <v>12</v>
      </c>
      <c r="BH579" s="10">
        <v>311</v>
      </c>
      <c r="BI579" s="10">
        <v>0</v>
      </c>
      <c r="BJ579" s="10">
        <v>0</v>
      </c>
    </row>
    <row r="580" spans="2:62" ht="32" customHeight="1" x14ac:dyDescent="0.35">
      <c r="B580" s="20" t="s">
        <v>126</v>
      </c>
      <c r="C580" s="12">
        <v>0.60096647893800004</v>
      </c>
      <c r="D580" s="12">
        <v>0.63409728352299999</v>
      </c>
      <c r="E580" s="12">
        <v>0.57597005989600003</v>
      </c>
      <c r="F580" s="12">
        <v>0.68389754437600003</v>
      </c>
      <c r="G580" s="12">
        <v>0.251142573353</v>
      </c>
      <c r="I580" s="12">
        <v>0.60704979728399999</v>
      </c>
      <c r="J580" s="12">
        <v>0.58707845707899997</v>
      </c>
      <c r="K580" s="12">
        <v>0.68282172342500003</v>
      </c>
      <c r="L580" s="12">
        <v>0.471710842425</v>
      </c>
      <c r="M580" s="12">
        <v>0.63233828840899997</v>
      </c>
      <c r="N580" s="12">
        <v>0.85819861543700005</v>
      </c>
      <c r="P580" s="12">
        <v>0.55196906207800001</v>
      </c>
      <c r="Q580" s="12">
        <v>0.55522025368500005</v>
      </c>
      <c r="R580" s="12">
        <v>0.60467982569800005</v>
      </c>
      <c r="S580" s="12">
        <v>0.66799519729000001</v>
      </c>
      <c r="T580" s="12">
        <v>1</v>
      </c>
      <c r="V580" s="12">
        <v>0.32021019198700001</v>
      </c>
      <c r="W580" s="12">
        <v>0.52756748597900005</v>
      </c>
      <c r="X580" s="12">
        <v>0.63193927747900003</v>
      </c>
      <c r="Y580" s="12">
        <v>0.487710921154</v>
      </c>
      <c r="Z580" s="12">
        <v>0.73345150109000001</v>
      </c>
      <c r="AA580" s="12">
        <v>0.76947515332600003</v>
      </c>
      <c r="AB580" s="12">
        <v>0.66409307250500005</v>
      </c>
      <c r="AC580" s="12">
        <v>0.76032586096099997</v>
      </c>
      <c r="AE580" s="12">
        <v>0.54453606731699999</v>
      </c>
      <c r="AF580" s="12">
        <v>0.55351019287199998</v>
      </c>
      <c r="AG580" s="12">
        <v>0.60471934182800002</v>
      </c>
      <c r="AH580" s="12">
        <v>0.37774610699299999</v>
      </c>
      <c r="AI580" s="12">
        <v>0.67080963880300004</v>
      </c>
      <c r="AJ580" s="12">
        <v>0.69338621902399999</v>
      </c>
      <c r="AK580" s="12">
        <v>0.65138043777700005</v>
      </c>
      <c r="AL580" s="12">
        <v>0.55207918519999999</v>
      </c>
      <c r="AM580" s="12">
        <v>0.56337299084299997</v>
      </c>
      <c r="AN580" s="12">
        <v>0.67242445076799995</v>
      </c>
      <c r="AO580" s="12">
        <v>0.72818440761799996</v>
      </c>
      <c r="AP580" s="12">
        <v>0.68893058661200002</v>
      </c>
      <c r="AR580" s="12">
        <v>0.60082400434899996</v>
      </c>
      <c r="AS580" s="12">
        <v>0.627931790652</v>
      </c>
      <c r="AT580" s="12">
        <v>0.45314488728800001</v>
      </c>
      <c r="AU580" s="12">
        <v>1</v>
      </c>
      <c r="AW580" s="12">
        <v>0.59084944439499998</v>
      </c>
      <c r="AX580" s="12">
        <v>0.59598778238100003</v>
      </c>
      <c r="AY580" s="12">
        <v>0.55776411284100003</v>
      </c>
      <c r="AZ580" s="12">
        <v>0.60506915372500003</v>
      </c>
      <c r="BA580" s="12">
        <v>0.60528100121700001</v>
      </c>
      <c r="BB580" s="12">
        <v>0.59233618948199995</v>
      </c>
      <c r="BD580" s="12">
        <v>0.59326773371499997</v>
      </c>
      <c r="BE580" s="12">
        <v>0.63093771002900001</v>
      </c>
      <c r="BF580" s="12">
        <v>0.59694496992000001</v>
      </c>
      <c r="BH580" s="12">
        <v>0.60096647893800004</v>
      </c>
    </row>
    <row r="581" spans="2:62" ht="32" customHeight="1" x14ac:dyDescent="0.35">
      <c r="B581" s="20" t="s">
        <v>127</v>
      </c>
      <c r="C581" s="12">
        <v>0.39903352106200002</v>
      </c>
      <c r="D581" s="12">
        <v>0.36590271647700001</v>
      </c>
      <c r="E581" s="12">
        <v>0.42402994010400002</v>
      </c>
      <c r="F581" s="12">
        <v>0.31610245562400002</v>
      </c>
      <c r="G581" s="12">
        <v>0.74885742664699995</v>
      </c>
      <c r="I581" s="12">
        <v>0.39295020271600001</v>
      </c>
      <c r="J581" s="12">
        <v>0.41292154292099997</v>
      </c>
      <c r="K581" s="12">
        <v>0.31717827657499997</v>
      </c>
      <c r="L581" s="12">
        <v>0.52828915757499995</v>
      </c>
      <c r="M581" s="12">
        <v>0.36766171159099997</v>
      </c>
      <c r="N581" s="12">
        <v>0.14180138456300001</v>
      </c>
      <c r="P581" s="12">
        <v>0.44803093792199999</v>
      </c>
      <c r="Q581" s="12">
        <v>0.444779746315</v>
      </c>
      <c r="R581" s="12">
        <v>0.395320174302</v>
      </c>
      <c r="S581" s="12">
        <v>0.33200480270999999</v>
      </c>
      <c r="T581" s="12">
        <v>0</v>
      </c>
      <c r="V581" s="12">
        <v>0.67978980801300004</v>
      </c>
      <c r="W581" s="12">
        <v>0.47243251402100001</v>
      </c>
      <c r="X581" s="12">
        <v>0.36806072252100003</v>
      </c>
      <c r="Y581" s="12">
        <v>0.51228907884599995</v>
      </c>
      <c r="Z581" s="12">
        <v>0.26654849890999999</v>
      </c>
      <c r="AA581" s="12">
        <v>0.230524846674</v>
      </c>
      <c r="AB581" s="12">
        <v>0.33590692749500001</v>
      </c>
      <c r="AC581" s="12">
        <v>0.23967413903900001</v>
      </c>
      <c r="AE581" s="12">
        <v>0.45546393268300001</v>
      </c>
      <c r="AF581" s="12">
        <v>0.44648980712800002</v>
      </c>
      <c r="AG581" s="12">
        <v>0.39528065817199998</v>
      </c>
      <c r="AH581" s="12">
        <v>0.62225389300699996</v>
      </c>
      <c r="AI581" s="12">
        <v>0.32919036119700001</v>
      </c>
      <c r="AJ581" s="12">
        <v>0.30661378097600001</v>
      </c>
      <c r="AK581" s="12">
        <v>0.348619562223</v>
      </c>
      <c r="AL581" s="12">
        <v>0.44792081480000001</v>
      </c>
      <c r="AM581" s="12">
        <v>0.43662700915699998</v>
      </c>
      <c r="AN581" s="12">
        <v>0.327575549232</v>
      </c>
      <c r="AO581" s="12">
        <v>0.27181559238199998</v>
      </c>
      <c r="AP581" s="12">
        <v>0.31106941338799998</v>
      </c>
      <c r="AR581" s="12">
        <v>0.39917599565099998</v>
      </c>
      <c r="AS581" s="12">
        <v>0.372068209348</v>
      </c>
      <c r="AT581" s="12">
        <v>0.54685511271200005</v>
      </c>
      <c r="AU581" s="12">
        <v>0</v>
      </c>
      <c r="AW581" s="12">
        <v>0.40915055560500002</v>
      </c>
      <c r="AX581" s="12">
        <v>0.40401221761900002</v>
      </c>
      <c r="AY581" s="12">
        <v>0.44223588715899997</v>
      </c>
      <c r="AZ581" s="12">
        <v>0.39493084627500002</v>
      </c>
      <c r="BA581" s="12">
        <v>0.39471899878299999</v>
      </c>
      <c r="BB581" s="12">
        <v>0.40766381051799999</v>
      </c>
      <c r="BD581" s="12">
        <v>0.40673226628499998</v>
      </c>
      <c r="BE581" s="12">
        <v>0.36906228997099999</v>
      </c>
      <c r="BF581" s="12">
        <v>0.40305503007999999</v>
      </c>
      <c r="BH581" s="12">
        <v>0.39903352106200002</v>
      </c>
    </row>
    <row r="583" spans="2:62" x14ac:dyDescent="0.35">
      <c r="B583" s="25" t="s">
        <v>192</v>
      </c>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row>
    <row r="584" spans="2:62" ht="29" x14ac:dyDescent="0.35">
      <c r="B584" s="17" t="s">
        <v>16</v>
      </c>
    </row>
    <row r="585" spans="2:62" x14ac:dyDescent="0.35">
      <c r="B585" s="18" t="s">
        <v>74</v>
      </c>
      <c r="C585" s="15">
        <v>316</v>
      </c>
      <c r="D585" s="15">
        <v>143</v>
      </c>
      <c r="E585" s="15">
        <v>161</v>
      </c>
      <c r="F585" s="15">
        <v>9</v>
      </c>
      <c r="G585" s="15">
        <v>3</v>
      </c>
      <c r="I585" s="15">
        <v>44</v>
      </c>
      <c r="J585" s="15">
        <v>44</v>
      </c>
      <c r="K585" s="15">
        <v>95</v>
      </c>
      <c r="L585" s="15">
        <v>80</v>
      </c>
      <c r="M585" s="15">
        <v>47</v>
      </c>
      <c r="N585" s="15">
        <v>6</v>
      </c>
      <c r="P585" s="15">
        <v>42</v>
      </c>
      <c r="Q585" s="15">
        <v>88</v>
      </c>
      <c r="R585" s="15">
        <v>100</v>
      </c>
      <c r="S585" s="15">
        <v>84</v>
      </c>
      <c r="T585" s="15">
        <v>2</v>
      </c>
      <c r="V585" s="15">
        <v>23</v>
      </c>
      <c r="W585" s="15">
        <v>56</v>
      </c>
      <c r="X585" s="15">
        <v>73</v>
      </c>
      <c r="Y585" s="15">
        <v>45</v>
      </c>
      <c r="Z585" s="15">
        <v>44</v>
      </c>
      <c r="AA585" s="15">
        <v>29</v>
      </c>
      <c r="AB585" s="15">
        <v>32</v>
      </c>
      <c r="AC585" s="15">
        <v>14</v>
      </c>
      <c r="AE585" s="15">
        <v>27</v>
      </c>
      <c r="AF585" s="15">
        <v>41</v>
      </c>
      <c r="AG585" s="15">
        <v>25</v>
      </c>
      <c r="AH585" s="15">
        <v>26</v>
      </c>
      <c r="AI585" s="15">
        <v>37</v>
      </c>
      <c r="AJ585" s="15">
        <v>26</v>
      </c>
      <c r="AK585" s="15">
        <v>35</v>
      </c>
      <c r="AL585" s="15">
        <v>30</v>
      </c>
      <c r="AM585" s="15">
        <v>28</v>
      </c>
      <c r="AN585" s="15">
        <v>19</v>
      </c>
      <c r="AO585" s="15">
        <v>7</v>
      </c>
      <c r="AP585" s="15">
        <v>15</v>
      </c>
      <c r="AR585" s="15">
        <v>248</v>
      </c>
      <c r="AS585" s="15">
        <v>56</v>
      </c>
      <c r="AT585" s="15">
        <v>11</v>
      </c>
      <c r="AU585" s="15">
        <v>1</v>
      </c>
      <c r="AW585" s="15">
        <v>273</v>
      </c>
      <c r="AX585" s="15">
        <v>258</v>
      </c>
      <c r="AY585" s="15">
        <v>233</v>
      </c>
      <c r="AZ585" s="15">
        <v>264</v>
      </c>
      <c r="BA585" s="15">
        <v>264</v>
      </c>
      <c r="BB585" s="15">
        <v>253</v>
      </c>
      <c r="BD585" s="15">
        <v>242</v>
      </c>
      <c r="BE585" s="15">
        <v>63</v>
      </c>
      <c r="BF585" s="15">
        <v>11</v>
      </c>
      <c r="BH585" s="15">
        <v>316</v>
      </c>
      <c r="BI585" s="15">
        <v>0</v>
      </c>
      <c r="BJ585" s="15">
        <v>0</v>
      </c>
    </row>
    <row r="586" spans="2:62" x14ac:dyDescent="0.35">
      <c r="B586" s="19" t="s">
        <v>75</v>
      </c>
      <c r="C586" s="10">
        <v>311</v>
      </c>
      <c r="D586" s="10">
        <v>137</v>
      </c>
      <c r="E586" s="10">
        <v>162</v>
      </c>
      <c r="F586" s="10">
        <v>9</v>
      </c>
      <c r="G586" s="10">
        <v>4</v>
      </c>
      <c r="I586" s="10">
        <v>44</v>
      </c>
      <c r="J586" s="10">
        <v>43</v>
      </c>
      <c r="K586" s="10">
        <v>90</v>
      </c>
      <c r="L586" s="10">
        <v>79</v>
      </c>
      <c r="M586" s="10">
        <v>48</v>
      </c>
      <c r="N586" s="10">
        <v>6</v>
      </c>
      <c r="P586" s="10">
        <v>54</v>
      </c>
      <c r="Q586" s="10">
        <v>83</v>
      </c>
      <c r="R586" s="10">
        <v>94</v>
      </c>
      <c r="S586" s="10">
        <v>79</v>
      </c>
      <c r="T586" s="10">
        <v>2</v>
      </c>
      <c r="V586" s="10">
        <v>26</v>
      </c>
      <c r="W586" s="10">
        <v>59</v>
      </c>
      <c r="X586" s="10">
        <v>72</v>
      </c>
      <c r="Y586" s="10">
        <v>43</v>
      </c>
      <c r="Z586" s="10">
        <v>41</v>
      </c>
      <c r="AA586" s="10">
        <v>27</v>
      </c>
      <c r="AB586" s="10">
        <v>29</v>
      </c>
      <c r="AC586" s="10">
        <v>15</v>
      </c>
      <c r="AE586" s="10">
        <v>26</v>
      </c>
      <c r="AF586" s="10">
        <v>39</v>
      </c>
      <c r="AG586" s="10">
        <v>24</v>
      </c>
      <c r="AH586" s="10">
        <v>24</v>
      </c>
      <c r="AI586" s="10">
        <v>35</v>
      </c>
      <c r="AJ586" s="10">
        <v>24</v>
      </c>
      <c r="AK586" s="10">
        <v>33</v>
      </c>
      <c r="AL586" s="10">
        <v>29</v>
      </c>
      <c r="AM586" s="10">
        <v>26</v>
      </c>
      <c r="AN586" s="10">
        <v>26</v>
      </c>
      <c r="AO586" s="10">
        <v>11</v>
      </c>
      <c r="AP586" s="10">
        <v>14</v>
      </c>
      <c r="AR586" s="10">
        <v>244</v>
      </c>
      <c r="AS586" s="10">
        <v>53</v>
      </c>
      <c r="AT586" s="10">
        <v>12</v>
      </c>
      <c r="AU586" s="10">
        <v>1</v>
      </c>
      <c r="AW586" s="10">
        <v>269</v>
      </c>
      <c r="AX586" s="10">
        <v>252</v>
      </c>
      <c r="AY586" s="10">
        <v>228</v>
      </c>
      <c r="AZ586" s="10">
        <v>260</v>
      </c>
      <c r="BA586" s="10">
        <v>259</v>
      </c>
      <c r="BB586" s="10">
        <v>248</v>
      </c>
      <c r="BD586" s="10">
        <v>237</v>
      </c>
      <c r="BE586" s="10">
        <v>62</v>
      </c>
      <c r="BF586" s="10">
        <v>12</v>
      </c>
      <c r="BH586" s="10">
        <v>311</v>
      </c>
      <c r="BI586" s="10">
        <v>0</v>
      </c>
      <c r="BJ586" s="10">
        <v>0</v>
      </c>
    </row>
    <row r="587" spans="2:62" ht="32" customHeight="1" x14ac:dyDescent="0.35">
      <c r="B587" s="20" t="s">
        <v>126</v>
      </c>
      <c r="C587" s="12">
        <v>0.45950766932100001</v>
      </c>
      <c r="D587" s="12">
        <v>0.49745957550999997</v>
      </c>
      <c r="E587" s="12">
        <v>0.43293301200200002</v>
      </c>
      <c r="F587" s="12">
        <v>0.44172959216800001</v>
      </c>
      <c r="G587" s="12">
        <v>0.25366631414200003</v>
      </c>
      <c r="I587" s="12">
        <v>0.38941198632500001</v>
      </c>
      <c r="J587" s="12">
        <v>0.43156606871999997</v>
      </c>
      <c r="K587" s="12">
        <v>0.54331718747699997</v>
      </c>
      <c r="L587" s="12">
        <v>0.38932692106700001</v>
      </c>
      <c r="M587" s="12">
        <v>0.51728597561300005</v>
      </c>
      <c r="N587" s="12">
        <v>0.37334993782800002</v>
      </c>
      <c r="P587" s="12">
        <v>0.408738812497</v>
      </c>
      <c r="Q587" s="12">
        <v>0.40072810645399998</v>
      </c>
      <c r="R587" s="12">
        <v>0.49486903071400001</v>
      </c>
      <c r="S587" s="12">
        <v>0.525467874976</v>
      </c>
      <c r="T587" s="12">
        <v>0</v>
      </c>
      <c r="V587" s="12">
        <v>0.46502408873599999</v>
      </c>
      <c r="W587" s="12">
        <v>0.39153395388200002</v>
      </c>
      <c r="X587" s="12">
        <v>0.46565575603699999</v>
      </c>
      <c r="Y587" s="12">
        <v>0.45549625021099999</v>
      </c>
      <c r="Z587" s="12">
        <v>0.47527916164200001</v>
      </c>
      <c r="AA587" s="12">
        <v>0.60769431466599999</v>
      </c>
      <c r="AB587" s="12">
        <v>0.51764824115600006</v>
      </c>
      <c r="AC587" s="12">
        <v>0.27706488376499999</v>
      </c>
      <c r="AE587" s="12">
        <v>0.53094139010399999</v>
      </c>
      <c r="AF587" s="12">
        <v>0.53298792060599998</v>
      </c>
      <c r="AG587" s="12">
        <v>0.51430129231699995</v>
      </c>
      <c r="AH587" s="12">
        <v>0.45934034236299998</v>
      </c>
      <c r="AI587" s="12">
        <v>0.450742023888</v>
      </c>
      <c r="AJ587" s="12">
        <v>0.486380143775</v>
      </c>
      <c r="AK587" s="12">
        <v>0.37180831990399998</v>
      </c>
      <c r="AL587" s="12">
        <v>0.44224149578400002</v>
      </c>
      <c r="AM587" s="12">
        <v>0.49624393474900003</v>
      </c>
      <c r="AN587" s="12">
        <v>0.16352960545299999</v>
      </c>
      <c r="AO587" s="12">
        <v>0.72242732289199996</v>
      </c>
      <c r="AP587" s="12">
        <v>0.53009082177800004</v>
      </c>
      <c r="AR587" s="12">
        <v>0.47911011427700001</v>
      </c>
      <c r="AS587" s="12">
        <v>0.40838409924699998</v>
      </c>
      <c r="AT587" s="12">
        <v>0.32436957676299999</v>
      </c>
      <c r="AU587" s="12">
        <v>0</v>
      </c>
      <c r="AW587" s="12">
        <v>0.46407737816099998</v>
      </c>
      <c r="AX587" s="12">
        <v>0.478890589373</v>
      </c>
      <c r="AY587" s="12">
        <v>0.46644394138</v>
      </c>
      <c r="AZ587" s="12">
        <v>0.45417557717200002</v>
      </c>
      <c r="BA587" s="12">
        <v>0.47857808245599998</v>
      </c>
      <c r="BB587" s="12">
        <v>0.47540631821599999</v>
      </c>
      <c r="BD587" s="12">
        <v>0.457800966207</v>
      </c>
      <c r="BE587" s="12">
        <v>0.48612108451000002</v>
      </c>
      <c r="BF587" s="12">
        <v>0.3526627296</v>
      </c>
      <c r="BH587" s="12">
        <v>0.45950766932100001</v>
      </c>
    </row>
    <row r="588" spans="2:62" ht="32" customHeight="1" x14ac:dyDescent="0.35">
      <c r="B588" s="20" t="s">
        <v>127</v>
      </c>
      <c r="C588" s="12">
        <v>0.54049233067900004</v>
      </c>
      <c r="D588" s="12">
        <v>0.50254042449000003</v>
      </c>
      <c r="E588" s="12">
        <v>0.56706698799800004</v>
      </c>
      <c r="F588" s="12">
        <v>0.55827040783199999</v>
      </c>
      <c r="G588" s="12">
        <v>0.74633368585799997</v>
      </c>
      <c r="I588" s="12">
        <v>0.61058801367500004</v>
      </c>
      <c r="J588" s="12">
        <v>0.56843393127999997</v>
      </c>
      <c r="K588" s="12">
        <v>0.45668281252300003</v>
      </c>
      <c r="L588" s="12">
        <v>0.61067307893300005</v>
      </c>
      <c r="M588" s="12">
        <v>0.48271402438700001</v>
      </c>
      <c r="N588" s="12">
        <v>0.62665006217200003</v>
      </c>
      <c r="P588" s="12">
        <v>0.59126118750300005</v>
      </c>
      <c r="Q588" s="12">
        <v>0.59927189354599997</v>
      </c>
      <c r="R588" s="12">
        <v>0.50513096928599999</v>
      </c>
      <c r="S588" s="12">
        <v>0.474532125024</v>
      </c>
      <c r="T588" s="12">
        <v>1</v>
      </c>
      <c r="V588" s="12">
        <v>0.53497591126400001</v>
      </c>
      <c r="W588" s="12">
        <v>0.60846604611800004</v>
      </c>
      <c r="X588" s="12">
        <v>0.53434424396299995</v>
      </c>
      <c r="Y588" s="12">
        <v>0.54450374978899996</v>
      </c>
      <c r="Z588" s="12">
        <v>0.52472083835799999</v>
      </c>
      <c r="AA588" s="12">
        <v>0.39230568533400001</v>
      </c>
      <c r="AB588" s="12">
        <v>0.482351758844</v>
      </c>
      <c r="AC588" s="12">
        <v>0.72293511623499995</v>
      </c>
      <c r="AE588" s="12">
        <v>0.46905860989600001</v>
      </c>
      <c r="AF588" s="12">
        <v>0.46701207939400002</v>
      </c>
      <c r="AG588" s="12">
        <v>0.485698707683</v>
      </c>
      <c r="AH588" s="12">
        <v>0.54065965763699997</v>
      </c>
      <c r="AI588" s="12">
        <v>0.549257976112</v>
      </c>
      <c r="AJ588" s="12">
        <v>0.51361985622499995</v>
      </c>
      <c r="AK588" s="12">
        <v>0.62819168009600002</v>
      </c>
      <c r="AL588" s="12">
        <v>0.55775850421600004</v>
      </c>
      <c r="AM588" s="12">
        <v>0.50375606525100003</v>
      </c>
      <c r="AN588" s="12">
        <v>0.83647039454700001</v>
      </c>
      <c r="AO588" s="12">
        <v>0.27757267710799999</v>
      </c>
      <c r="AP588" s="12">
        <v>0.46990917822200001</v>
      </c>
      <c r="AR588" s="12">
        <v>0.52088988572299999</v>
      </c>
      <c r="AS588" s="12">
        <v>0.59161590075299997</v>
      </c>
      <c r="AT588" s="12">
        <v>0.67563042323699996</v>
      </c>
      <c r="AU588" s="12">
        <v>1</v>
      </c>
      <c r="AW588" s="12">
        <v>0.53592262183899997</v>
      </c>
      <c r="AX588" s="12">
        <v>0.521109410627</v>
      </c>
      <c r="AY588" s="12">
        <v>0.53355605862</v>
      </c>
      <c r="AZ588" s="12">
        <v>0.54582442282800003</v>
      </c>
      <c r="BA588" s="12">
        <v>0.52142191754400002</v>
      </c>
      <c r="BB588" s="12">
        <v>0.52459368178400001</v>
      </c>
      <c r="BD588" s="12">
        <v>0.54219903379300005</v>
      </c>
      <c r="BE588" s="12">
        <v>0.51387891548999998</v>
      </c>
      <c r="BF588" s="12">
        <v>0.6473372704</v>
      </c>
      <c r="BH588" s="12">
        <v>0.54049233067900004</v>
      </c>
    </row>
    <row r="590" spans="2:62" x14ac:dyDescent="0.35">
      <c r="B590" s="25" t="s">
        <v>193</v>
      </c>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row>
    <row r="591" spans="2:62" ht="29" x14ac:dyDescent="0.35">
      <c r="B591" s="17" t="s">
        <v>16</v>
      </c>
    </row>
    <row r="592" spans="2:62" x14ac:dyDescent="0.35">
      <c r="B592" s="18" t="s">
        <v>74</v>
      </c>
      <c r="C592" s="15">
        <v>316</v>
      </c>
      <c r="D592" s="15">
        <v>143</v>
      </c>
      <c r="E592" s="15">
        <v>161</v>
      </c>
      <c r="F592" s="15">
        <v>9</v>
      </c>
      <c r="G592" s="15">
        <v>3</v>
      </c>
      <c r="I592" s="15">
        <v>44</v>
      </c>
      <c r="J592" s="15">
        <v>44</v>
      </c>
      <c r="K592" s="15">
        <v>95</v>
      </c>
      <c r="L592" s="15">
        <v>80</v>
      </c>
      <c r="M592" s="15">
        <v>47</v>
      </c>
      <c r="N592" s="15">
        <v>6</v>
      </c>
      <c r="P592" s="15">
        <v>42</v>
      </c>
      <c r="Q592" s="15">
        <v>88</v>
      </c>
      <c r="R592" s="15">
        <v>100</v>
      </c>
      <c r="S592" s="15">
        <v>84</v>
      </c>
      <c r="T592" s="15">
        <v>2</v>
      </c>
      <c r="V592" s="15">
        <v>23</v>
      </c>
      <c r="W592" s="15">
        <v>56</v>
      </c>
      <c r="X592" s="15">
        <v>73</v>
      </c>
      <c r="Y592" s="15">
        <v>45</v>
      </c>
      <c r="Z592" s="15">
        <v>44</v>
      </c>
      <c r="AA592" s="15">
        <v>29</v>
      </c>
      <c r="AB592" s="15">
        <v>32</v>
      </c>
      <c r="AC592" s="15">
        <v>14</v>
      </c>
      <c r="AE592" s="15">
        <v>27</v>
      </c>
      <c r="AF592" s="15">
        <v>41</v>
      </c>
      <c r="AG592" s="15">
        <v>25</v>
      </c>
      <c r="AH592" s="15">
        <v>26</v>
      </c>
      <c r="AI592" s="15">
        <v>37</v>
      </c>
      <c r="AJ592" s="15">
        <v>26</v>
      </c>
      <c r="AK592" s="15">
        <v>35</v>
      </c>
      <c r="AL592" s="15">
        <v>30</v>
      </c>
      <c r="AM592" s="15">
        <v>28</v>
      </c>
      <c r="AN592" s="15">
        <v>19</v>
      </c>
      <c r="AO592" s="15">
        <v>7</v>
      </c>
      <c r="AP592" s="15">
        <v>15</v>
      </c>
      <c r="AR592" s="15">
        <v>248</v>
      </c>
      <c r="AS592" s="15">
        <v>56</v>
      </c>
      <c r="AT592" s="15">
        <v>11</v>
      </c>
      <c r="AU592" s="15">
        <v>1</v>
      </c>
      <c r="AW592" s="15">
        <v>273</v>
      </c>
      <c r="AX592" s="15">
        <v>258</v>
      </c>
      <c r="AY592" s="15">
        <v>233</v>
      </c>
      <c r="AZ592" s="15">
        <v>264</v>
      </c>
      <c r="BA592" s="15">
        <v>264</v>
      </c>
      <c r="BB592" s="15">
        <v>253</v>
      </c>
      <c r="BD592" s="15">
        <v>242</v>
      </c>
      <c r="BE592" s="15">
        <v>63</v>
      </c>
      <c r="BF592" s="15">
        <v>11</v>
      </c>
      <c r="BH592" s="15">
        <v>316</v>
      </c>
      <c r="BI592" s="15">
        <v>0</v>
      </c>
      <c r="BJ592" s="15">
        <v>0</v>
      </c>
    </row>
    <row r="593" spans="2:62" x14ac:dyDescent="0.35">
      <c r="B593" s="19" t="s">
        <v>75</v>
      </c>
      <c r="C593" s="10">
        <v>311</v>
      </c>
      <c r="D593" s="10">
        <v>137</v>
      </c>
      <c r="E593" s="10">
        <v>162</v>
      </c>
      <c r="F593" s="10">
        <v>9</v>
      </c>
      <c r="G593" s="10">
        <v>4</v>
      </c>
      <c r="I593" s="10">
        <v>44</v>
      </c>
      <c r="J593" s="10">
        <v>43</v>
      </c>
      <c r="K593" s="10">
        <v>90</v>
      </c>
      <c r="L593" s="10">
        <v>79</v>
      </c>
      <c r="M593" s="10">
        <v>48</v>
      </c>
      <c r="N593" s="10">
        <v>6</v>
      </c>
      <c r="P593" s="10">
        <v>54</v>
      </c>
      <c r="Q593" s="10">
        <v>83</v>
      </c>
      <c r="R593" s="10">
        <v>94</v>
      </c>
      <c r="S593" s="10">
        <v>79</v>
      </c>
      <c r="T593" s="10">
        <v>2</v>
      </c>
      <c r="V593" s="10">
        <v>26</v>
      </c>
      <c r="W593" s="10">
        <v>59</v>
      </c>
      <c r="X593" s="10">
        <v>72</v>
      </c>
      <c r="Y593" s="10">
        <v>43</v>
      </c>
      <c r="Z593" s="10">
        <v>41</v>
      </c>
      <c r="AA593" s="10">
        <v>27</v>
      </c>
      <c r="AB593" s="10">
        <v>29</v>
      </c>
      <c r="AC593" s="10">
        <v>15</v>
      </c>
      <c r="AE593" s="10">
        <v>26</v>
      </c>
      <c r="AF593" s="10">
        <v>39</v>
      </c>
      <c r="AG593" s="10">
        <v>24</v>
      </c>
      <c r="AH593" s="10">
        <v>24</v>
      </c>
      <c r="AI593" s="10">
        <v>35</v>
      </c>
      <c r="AJ593" s="10">
        <v>24</v>
      </c>
      <c r="AK593" s="10">
        <v>33</v>
      </c>
      <c r="AL593" s="10">
        <v>29</v>
      </c>
      <c r="AM593" s="10">
        <v>26</v>
      </c>
      <c r="AN593" s="10">
        <v>26</v>
      </c>
      <c r="AO593" s="10">
        <v>11</v>
      </c>
      <c r="AP593" s="10">
        <v>14</v>
      </c>
      <c r="AR593" s="10">
        <v>244</v>
      </c>
      <c r="AS593" s="10">
        <v>53</v>
      </c>
      <c r="AT593" s="10">
        <v>12</v>
      </c>
      <c r="AU593" s="10">
        <v>1</v>
      </c>
      <c r="AW593" s="10">
        <v>269</v>
      </c>
      <c r="AX593" s="10">
        <v>252</v>
      </c>
      <c r="AY593" s="10">
        <v>228</v>
      </c>
      <c r="AZ593" s="10">
        <v>260</v>
      </c>
      <c r="BA593" s="10">
        <v>259</v>
      </c>
      <c r="BB593" s="10">
        <v>248</v>
      </c>
      <c r="BD593" s="10">
        <v>237</v>
      </c>
      <c r="BE593" s="10">
        <v>62</v>
      </c>
      <c r="BF593" s="10">
        <v>12</v>
      </c>
      <c r="BH593" s="10">
        <v>311</v>
      </c>
      <c r="BI593" s="10">
        <v>0</v>
      </c>
      <c r="BJ593" s="10">
        <v>0</v>
      </c>
    </row>
    <row r="594" spans="2:62" ht="32" customHeight="1" x14ac:dyDescent="0.35">
      <c r="B594" s="20" t="s">
        <v>126</v>
      </c>
      <c r="C594" s="12">
        <v>0.47192636198100002</v>
      </c>
      <c r="D594" s="12">
        <v>0.43532466647000001</v>
      </c>
      <c r="E594" s="12">
        <v>0.51402489633299997</v>
      </c>
      <c r="F594" s="12">
        <v>0.45600608721899999</v>
      </c>
      <c r="G594" s="12">
        <v>0</v>
      </c>
      <c r="I594" s="12">
        <v>0.55326990354500005</v>
      </c>
      <c r="J594" s="12">
        <v>0.54549480834599995</v>
      </c>
      <c r="K594" s="12">
        <v>0.41107189663900001</v>
      </c>
      <c r="L594" s="12">
        <v>0.49610953191399998</v>
      </c>
      <c r="M594" s="12">
        <v>0.42948278531700002</v>
      </c>
      <c r="N594" s="12">
        <v>0.29603173153000001</v>
      </c>
      <c r="P594" s="12">
        <v>0.378628914441</v>
      </c>
      <c r="Q594" s="12">
        <v>0.53196192852900004</v>
      </c>
      <c r="R594" s="12">
        <v>0.41010745184199998</v>
      </c>
      <c r="S594" s="12">
        <v>0.54561334136399997</v>
      </c>
      <c r="T594" s="12">
        <v>0.48326881861999998</v>
      </c>
      <c r="V594" s="12">
        <v>0.43064708917299999</v>
      </c>
      <c r="W594" s="12">
        <v>0.474101778877</v>
      </c>
      <c r="X594" s="12">
        <v>0.50774921190800004</v>
      </c>
      <c r="Y594" s="12">
        <v>0.41126128886699997</v>
      </c>
      <c r="Z594" s="12">
        <v>0.36970304567700002</v>
      </c>
      <c r="AA594" s="12">
        <v>0.63577805133200005</v>
      </c>
      <c r="AB594" s="12">
        <v>0.535285031031</v>
      </c>
      <c r="AC594" s="12">
        <v>0.39678544958500001</v>
      </c>
      <c r="AE594" s="12">
        <v>0.51162889455799998</v>
      </c>
      <c r="AF594" s="12">
        <v>0.52525843231900005</v>
      </c>
      <c r="AG594" s="12">
        <v>0.33949259434099999</v>
      </c>
      <c r="AH594" s="12">
        <v>0.54053418526100006</v>
      </c>
      <c r="AI594" s="12">
        <v>0.58868795504000004</v>
      </c>
      <c r="AJ594" s="12">
        <v>0.478092836119</v>
      </c>
      <c r="AK594" s="12">
        <v>0.35206866274600002</v>
      </c>
      <c r="AL594" s="12">
        <v>0.33781450516400002</v>
      </c>
      <c r="AM594" s="12">
        <v>0.56548627700800003</v>
      </c>
      <c r="AN594" s="12">
        <v>0.37839653390200001</v>
      </c>
      <c r="AO594" s="12">
        <v>0.55463631961000004</v>
      </c>
      <c r="AP594" s="12">
        <v>0.54655089342700003</v>
      </c>
      <c r="AR594" s="12">
        <v>0.476781655242</v>
      </c>
      <c r="AS594" s="12">
        <v>0.437978016794</v>
      </c>
      <c r="AT594" s="12">
        <v>0.48124717184900001</v>
      </c>
      <c r="AU594" s="12">
        <v>1</v>
      </c>
      <c r="AW594" s="12">
        <v>0.490701242293</v>
      </c>
      <c r="AX594" s="12">
        <v>0.49050896999100002</v>
      </c>
      <c r="AY594" s="12">
        <v>0.49926401128699999</v>
      </c>
      <c r="AZ594" s="12">
        <v>0.45852001237599999</v>
      </c>
      <c r="BA594" s="12">
        <v>0.48763779512900002</v>
      </c>
      <c r="BB594" s="12">
        <v>0.52214862600400003</v>
      </c>
      <c r="BD594" s="12">
        <v>0.486330946742</v>
      </c>
      <c r="BE594" s="12">
        <v>0.42470883291700001</v>
      </c>
      <c r="BF594" s="12">
        <v>0.43244339353599998</v>
      </c>
      <c r="BH594" s="12">
        <v>0.47192636198100002</v>
      </c>
    </row>
    <row r="595" spans="2:62" ht="32" customHeight="1" x14ac:dyDescent="0.35">
      <c r="B595" s="20" t="s">
        <v>127</v>
      </c>
      <c r="C595" s="12">
        <v>0.52807363801899998</v>
      </c>
      <c r="D595" s="12">
        <v>0.56467533352999999</v>
      </c>
      <c r="E595" s="12">
        <v>0.48597510366699997</v>
      </c>
      <c r="F595" s="12">
        <v>0.54399391278099996</v>
      </c>
      <c r="G595" s="12">
        <v>1</v>
      </c>
      <c r="I595" s="12">
        <v>0.446730096455</v>
      </c>
      <c r="J595" s="12">
        <v>0.454505191654</v>
      </c>
      <c r="K595" s="12">
        <v>0.58892810336099999</v>
      </c>
      <c r="L595" s="12">
        <v>0.50389046808600002</v>
      </c>
      <c r="M595" s="12">
        <v>0.57051721468299998</v>
      </c>
      <c r="N595" s="12">
        <v>0.70396826847000005</v>
      </c>
      <c r="P595" s="12">
        <v>0.621371085559</v>
      </c>
      <c r="Q595" s="12">
        <v>0.46803807147100002</v>
      </c>
      <c r="R595" s="12">
        <v>0.58989254815799996</v>
      </c>
      <c r="S595" s="12">
        <v>0.45438665863599997</v>
      </c>
      <c r="T595" s="12">
        <v>0.51673118137999996</v>
      </c>
      <c r="V595" s="12">
        <v>0.56935291082700001</v>
      </c>
      <c r="W595" s="12">
        <v>0.525898221123</v>
      </c>
      <c r="X595" s="12">
        <v>0.49225078809200001</v>
      </c>
      <c r="Y595" s="12">
        <v>0.58873871113300003</v>
      </c>
      <c r="Z595" s="12">
        <v>0.63029695432300004</v>
      </c>
      <c r="AA595" s="12">
        <v>0.36422194866800001</v>
      </c>
      <c r="AB595" s="12">
        <v>0.464714968969</v>
      </c>
      <c r="AC595" s="12">
        <v>0.60321455041500005</v>
      </c>
      <c r="AE595" s="12">
        <v>0.48837110544200002</v>
      </c>
      <c r="AF595" s="12">
        <v>0.47474156768100001</v>
      </c>
      <c r="AG595" s="12">
        <v>0.66050740565900001</v>
      </c>
      <c r="AH595" s="12">
        <v>0.459465814739</v>
      </c>
      <c r="AI595" s="12">
        <v>0.41131204496000001</v>
      </c>
      <c r="AJ595" s="12">
        <v>0.521907163881</v>
      </c>
      <c r="AK595" s="12">
        <v>0.64793133725399998</v>
      </c>
      <c r="AL595" s="12">
        <v>0.66218549483599998</v>
      </c>
      <c r="AM595" s="12">
        <v>0.43451372299199997</v>
      </c>
      <c r="AN595" s="12">
        <v>0.62160346609799999</v>
      </c>
      <c r="AO595" s="12">
        <v>0.44536368039000002</v>
      </c>
      <c r="AP595" s="12">
        <v>0.45344910657300003</v>
      </c>
      <c r="AR595" s="12">
        <v>0.523218344758</v>
      </c>
      <c r="AS595" s="12">
        <v>0.56202198320600005</v>
      </c>
      <c r="AT595" s="12">
        <v>0.51875282815099999</v>
      </c>
      <c r="AU595" s="12">
        <v>0</v>
      </c>
      <c r="AW595" s="12">
        <v>0.50929875770699995</v>
      </c>
      <c r="AX595" s="12">
        <v>0.50949103000899998</v>
      </c>
      <c r="AY595" s="12">
        <v>0.50073598871299996</v>
      </c>
      <c r="AZ595" s="12">
        <v>0.54147998762399996</v>
      </c>
      <c r="BA595" s="12">
        <v>0.51236220487100004</v>
      </c>
      <c r="BB595" s="12">
        <v>0.47785137399599997</v>
      </c>
      <c r="BD595" s="12">
        <v>0.51366905325800005</v>
      </c>
      <c r="BE595" s="12">
        <v>0.57529116708299999</v>
      </c>
      <c r="BF595" s="12">
        <v>0.56755660646399997</v>
      </c>
      <c r="BH595" s="12">
        <v>0.52807363801899998</v>
      </c>
    </row>
    <row r="597" spans="2:62" x14ac:dyDescent="0.35">
      <c r="B597" s="25" t="s">
        <v>194</v>
      </c>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row>
    <row r="598" spans="2:62" ht="29" x14ac:dyDescent="0.35">
      <c r="B598" s="17" t="s">
        <v>16</v>
      </c>
    </row>
    <row r="599" spans="2:62" x14ac:dyDescent="0.35">
      <c r="B599" s="18" t="s">
        <v>74</v>
      </c>
      <c r="C599" s="15">
        <v>316</v>
      </c>
      <c r="D599" s="15">
        <v>143</v>
      </c>
      <c r="E599" s="15">
        <v>161</v>
      </c>
      <c r="F599" s="15">
        <v>9</v>
      </c>
      <c r="G599" s="15">
        <v>3</v>
      </c>
      <c r="I599" s="15">
        <v>44</v>
      </c>
      <c r="J599" s="15">
        <v>44</v>
      </c>
      <c r="K599" s="15">
        <v>95</v>
      </c>
      <c r="L599" s="15">
        <v>80</v>
      </c>
      <c r="M599" s="15">
        <v>47</v>
      </c>
      <c r="N599" s="15">
        <v>6</v>
      </c>
      <c r="P599" s="15">
        <v>42</v>
      </c>
      <c r="Q599" s="15">
        <v>88</v>
      </c>
      <c r="R599" s="15">
        <v>100</v>
      </c>
      <c r="S599" s="15">
        <v>84</v>
      </c>
      <c r="T599" s="15">
        <v>2</v>
      </c>
      <c r="V599" s="15">
        <v>23</v>
      </c>
      <c r="W599" s="15">
        <v>56</v>
      </c>
      <c r="X599" s="15">
        <v>73</v>
      </c>
      <c r="Y599" s="15">
        <v>45</v>
      </c>
      <c r="Z599" s="15">
        <v>44</v>
      </c>
      <c r="AA599" s="15">
        <v>29</v>
      </c>
      <c r="AB599" s="15">
        <v>32</v>
      </c>
      <c r="AC599" s="15">
        <v>14</v>
      </c>
      <c r="AE599" s="15">
        <v>27</v>
      </c>
      <c r="AF599" s="15">
        <v>41</v>
      </c>
      <c r="AG599" s="15">
        <v>25</v>
      </c>
      <c r="AH599" s="15">
        <v>26</v>
      </c>
      <c r="AI599" s="15">
        <v>37</v>
      </c>
      <c r="AJ599" s="15">
        <v>26</v>
      </c>
      <c r="AK599" s="15">
        <v>35</v>
      </c>
      <c r="AL599" s="15">
        <v>30</v>
      </c>
      <c r="AM599" s="15">
        <v>28</v>
      </c>
      <c r="AN599" s="15">
        <v>19</v>
      </c>
      <c r="AO599" s="15">
        <v>7</v>
      </c>
      <c r="AP599" s="15">
        <v>15</v>
      </c>
      <c r="AR599" s="15">
        <v>248</v>
      </c>
      <c r="AS599" s="15">
        <v>56</v>
      </c>
      <c r="AT599" s="15">
        <v>11</v>
      </c>
      <c r="AU599" s="15">
        <v>1</v>
      </c>
      <c r="AW599" s="15">
        <v>273</v>
      </c>
      <c r="AX599" s="15">
        <v>258</v>
      </c>
      <c r="AY599" s="15">
        <v>233</v>
      </c>
      <c r="AZ599" s="15">
        <v>264</v>
      </c>
      <c r="BA599" s="15">
        <v>264</v>
      </c>
      <c r="BB599" s="15">
        <v>253</v>
      </c>
      <c r="BD599" s="15">
        <v>242</v>
      </c>
      <c r="BE599" s="15">
        <v>63</v>
      </c>
      <c r="BF599" s="15">
        <v>11</v>
      </c>
      <c r="BH599" s="15">
        <v>316</v>
      </c>
      <c r="BI599" s="15">
        <v>0</v>
      </c>
      <c r="BJ599" s="15">
        <v>0</v>
      </c>
    </row>
    <row r="600" spans="2:62" x14ac:dyDescent="0.35">
      <c r="B600" s="19" t="s">
        <v>75</v>
      </c>
      <c r="C600" s="10">
        <v>311</v>
      </c>
      <c r="D600" s="10">
        <v>137</v>
      </c>
      <c r="E600" s="10">
        <v>162</v>
      </c>
      <c r="F600" s="10">
        <v>9</v>
      </c>
      <c r="G600" s="10">
        <v>4</v>
      </c>
      <c r="I600" s="10">
        <v>44</v>
      </c>
      <c r="J600" s="10">
        <v>43</v>
      </c>
      <c r="K600" s="10">
        <v>90</v>
      </c>
      <c r="L600" s="10">
        <v>79</v>
      </c>
      <c r="M600" s="10">
        <v>48</v>
      </c>
      <c r="N600" s="10">
        <v>6</v>
      </c>
      <c r="P600" s="10">
        <v>54</v>
      </c>
      <c r="Q600" s="10">
        <v>83</v>
      </c>
      <c r="R600" s="10">
        <v>94</v>
      </c>
      <c r="S600" s="10">
        <v>79</v>
      </c>
      <c r="T600" s="10">
        <v>2</v>
      </c>
      <c r="V600" s="10">
        <v>26</v>
      </c>
      <c r="W600" s="10">
        <v>59</v>
      </c>
      <c r="X600" s="10">
        <v>72</v>
      </c>
      <c r="Y600" s="10">
        <v>43</v>
      </c>
      <c r="Z600" s="10">
        <v>41</v>
      </c>
      <c r="AA600" s="10">
        <v>27</v>
      </c>
      <c r="AB600" s="10">
        <v>29</v>
      </c>
      <c r="AC600" s="10">
        <v>15</v>
      </c>
      <c r="AE600" s="10">
        <v>26</v>
      </c>
      <c r="AF600" s="10">
        <v>39</v>
      </c>
      <c r="AG600" s="10">
        <v>24</v>
      </c>
      <c r="AH600" s="10">
        <v>24</v>
      </c>
      <c r="AI600" s="10">
        <v>35</v>
      </c>
      <c r="AJ600" s="10">
        <v>24</v>
      </c>
      <c r="AK600" s="10">
        <v>33</v>
      </c>
      <c r="AL600" s="10">
        <v>29</v>
      </c>
      <c r="AM600" s="10">
        <v>26</v>
      </c>
      <c r="AN600" s="10">
        <v>26</v>
      </c>
      <c r="AO600" s="10">
        <v>11</v>
      </c>
      <c r="AP600" s="10">
        <v>14</v>
      </c>
      <c r="AR600" s="10">
        <v>244</v>
      </c>
      <c r="AS600" s="10">
        <v>53</v>
      </c>
      <c r="AT600" s="10">
        <v>12</v>
      </c>
      <c r="AU600" s="10">
        <v>1</v>
      </c>
      <c r="AW600" s="10">
        <v>269</v>
      </c>
      <c r="AX600" s="10">
        <v>252</v>
      </c>
      <c r="AY600" s="10">
        <v>228</v>
      </c>
      <c r="AZ600" s="10">
        <v>260</v>
      </c>
      <c r="BA600" s="10">
        <v>259</v>
      </c>
      <c r="BB600" s="10">
        <v>248</v>
      </c>
      <c r="BD600" s="10">
        <v>237</v>
      </c>
      <c r="BE600" s="10">
        <v>62</v>
      </c>
      <c r="BF600" s="10">
        <v>12</v>
      </c>
      <c r="BH600" s="10">
        <v>311</v>
      </c>
      <c r="BI600" s="10">
        <v>0</v>
      </c>
      <c r="BJ600" s="10">
        <v>0</v>
      </c>
    </row>
    <row r="601" spans="2:62" ht="32" customHeight="1" x14ac:dyDescent="0.35">
      <c r="B601" s="20" t="s">
        <v>126</v>
      </c>
      <c r="C601" s="12">
        <v>0.39999228973200002</v>
      </c>
      <c r="D601" s="12">
        <v>0.35899817668400003</v>
      </c>
      <c r="E601" s="12">
        <v>0.41663056168000001</v>
      </c>
      <c r="F601" s="12">
        <v>0.58656252040199997</v>
      </c>
      <c r="G601" s="12">
        <v>0.74633368585799997</v>
      </c>
      <c r="I601" s="12">
        <v>0.458202396495</v>
      </c>
      <c r="J601" s="12">
        <v>0.48635704443400002</v>
      </c>
      <c r="K601" s="12">
        <v>0.33429670138399997</v>
      </c>
      <c r="L601" s="12">
        <v>0.36270021758900001</v>
      </c>
      <c r="M601" s="12">
        <v>0.45071463871299999</v>
      </c>
      <c r="N601" s="12">
        <v>0.42752962029699998</v>
      </c>
      <c r="P601" s="12">
        <v>0.42153299594400001</v>
      </c>
      <c r="Q601" s="12">
        <v>0.36433252641899999</v>
      </c>
      <c r="R601" s="12">
        <v>0.40292131509899998</v>
      </c>
      <c r="S601" s="12">
        <v>0.42946902382399998</v>
      </c>
      <c r="T601" s="12">
        <v>0</v>
      </c>
      <c r="V601" s="12">
        <v>0.447226670514</v>
      </c>
      <c r="W601" s="12">
        <v>0.42818297754200002</v>
      </c>
      <c r="X601" s="12">
        <v>0.43421879513700001</v>
      </c>
      <c r="Y601" s="12">
        <v>0.31083946810200003</v>
      </c>
      <c r="Z601" s="12">
        <v>0.29670315216699999</v>
      </c>
      <c r="AA601" s="12">
        <v>0.590581896035</v>
      </c>
      <c r="AB601" s="12">
        <v>0.31515264169599999</v>
      </c>
      <c r="AC601" s="12">
        <v>0.39522995722400001</v>
      </c>
      <c r="AE601" s="12">
        <v>0.34485740901900003</v>
      </c>
      <c r="AF601" s="12">
        <v>0.391154616086</v>
      </c>
      <c r="AG601" s="12">
        <v>0.27947331769400002</v>
      </c>
      <c r="AH601" s="12">
        <v>0.26272484020300002</v>
      </c>
      <c r="AI601" s="12">
        <v>0.49028102896600001</v>
      </c>
      <c r="AJ601" s="12">
        <v>0.38469161171499999</v>
      </c>
      <c r="AK601" s="12">
        <v>0.49575672828700001</v>
      </c>
      <c r="AL601" s="12">
        <v>0.29687774548099999</v>
      </c>
      <c r="AM601" s="12">
        <v>0.38781958768899999</v>
      </c>
      <c r="AN601" s="12">
        <v>0.51618453924800001</v>
      </c>
      <c r="AO601" s="12">
        <v>0.54607334930200002</v>
      </c>
      <c r="AP601" s="12">
        <v>0.43549198334799999</v>
      </c>
      <c r="AR601" s="12">
        <v>0.40344825112499999</v>
      </c>
      <c r="AS601" s="12">
        <v>0.36208814358300001</v>
      </c>
      <c r="AT601" s="12">
        <v>0.528996959938</v>
      </c>
      <c r="AU601" s="12">
        <v>0</v>
      </c>
      <c r="AW601" s="12">
        <v>0.41022686905</v>
      </c>
      <c r="AX601" s="12">
        <v>0.407179564592</v>
      </c>
      <c r="AY601" s="12">
        <v>0.389087342876</v>
      </c>
      <c r="AZ601" s="12">
        <v>0.41191933525000002</v>
      </c>
      <c r="BA601" s="12">
        <v>0.40558648791399998</v>
      </c>
      <c r="BB601" s="12">
        <v>0.39970229062000001</v>
      </c>
      <c r="BD601" s="12">
        <v>0.41435371587600001</v>
      </c>
      <c r="BE601" s="12">
        <v>0.34066552018700003</v>
      </c>
      <c r="BF601" s="12">
        <v>0.425627914429</v>
      </c>
      <c r="BH601" s="12">
        <v>0.39999228973200002</v>
      </c>
    </row>
    <row r="602" spans="2:62" ht="32" customHeight="1" x14ac:dyDescent="0.35">
      <c r="B602" s="20" t="s">
        <v>127</v>
      </c>
      <c r="C602" s="12">
        <v>0.60000771026800004</v>
      </c>
      <c r="D602" s="12">
        <v>0.64100182331599997</v>
      </c>
      <c r="E602" s="12">
        <v>0.58336943831999999</v>
      </c>
      <c r="F602" s="12">
        <v>0.41343747959799998</v>
      </c>
      <c r="G602" s="12">
        <v>0.25366631414200003</v>
      </c>
      <c r="I602" s="12">
        <v>0.54179760350499995</v>
      </c>
      <c r="J602" s="12">
        <v>0.51364295556600004</v>
      </c>
      <c r="K602" s="12">
        <v>0.66570329861599997</v>
      </c>
      <c r="L602" s="12">
        <v>0.63729978241100005</v>
      </c>
      <c r="M602" s="12">
        <v>0.54928536128700001</v>
      </c>
      <c r="N602" s="12">
        <v>0.57247037970299997</v>
      </c>
      <c r="P602" s="12">
        <v>0.57846700405600004</v>
      </c>
      <c r="Q602" s="12">
        <v>0.63566747358099995</v>
      </c>
      <c r="R602" s="12">
        <v>0.59707868490100002</v>
      </c>
      <c r="S602" s="12">
        <v>0.57053097617600002</v>
      </c>
      <c r="T602" s="12">
        <v>1</v>
      </c>
      <c r="V602" s="12">
        <v>0.552773329486</v>
      </c>
      <c r="W602" s="12">
        <v>0.57181702245800003</v>
      </c>
      <c r="X602" s="12">
        <v>0.56578120486299999</v>
      </c>
      <c r="Y602" s="12">
        <v>0.68916053189799997</v>
      </c>
      <c r="Z602" s="12">
        <v>0.70329684783299995</v>
      </c>
      <c r="AA602" s="12">
        <v>0.409418103965</v>
      </c>
      <c r="AB602" s="12">
        <v>0.68484735830400001</v>
      </c>
      <c r="AC602" s="12">
        <v>0.60477004277599999</v>
      </c>
      <c r="AE602" s="12">
        <v>0.65514259098100003</v>
      </c>
      <c r="AF602" s="12">
        <v>0.608845383914</v>
      </c>
      <c r="AG602" s="12">
        <v>0.72052668230600003</v>
      </c>
      <c r="AH602" s="12">
        <v>0.73727515979699998</v>
      </c>
      <c r="AI602" s="12">
        <v>0.50971897103399999</v>
      </c>
      <c r="AJ602" s="12">
        <v>0.61530838828500001</v>
      </c>
      <c r="AK602" s="12">
        <v>0.50424327171299999</v>
      </c>
      <c r="AL602" s="12">
        <v>0.70312225451900001</v>
      </c>
      <c r="AM602" s="12">
        <v>0.61218041231099996</v>
      </c>
      <c r="AN602" s="12">
        <v>0.48381546075199999</v>
      </c>
      <c r="AO602" s="12">
        <v>0.45392665069799998</v>
      </c>
      <c r="AP602" s="12">
        <v>0.56450801665200001</v>
      </c>
      <c r="AR602" s="12">
        <v>0.59655174887499995</v>
      </c>
      <c r="AS602" s="12">
        <v>0.63791185641699999</v>
      </c>
      <c r="AT602" s="12">
        <v>0.471003040062</v>
      </c>
      <c r="AU602" s="12">
        <v>1</v>
      </c>
      <c r="AW602" s="12">
        <v>0.58977313094999995</v>
      </c>
      <c r="AX602" s="12">
        <v>0.592820435408</v>
      </c>
      <c r="AY602" s="12">
        <v>0.610912657124</v>
      </c>
      <c r="AZ602" s="12">
        <v>0.58808066474999998</v>
      </c>
      <c r="BA602" s="12">
        <v>0.59441351208600002</v>
      </c>
      <c r="BB602" s="12">
        <v>0.60029770938000004</v>
      </c>
      <c r="BD602" s="12">
        <v>0.58564628412399999</v>
      </c>
      <c r="BE602" s="12">
        <v>0.65933447981299997</v>
      </c>
      <c r="BF602" s="12">
        <v>0.57437208557099995</v>
      </c>
      <c r="BH602" s="12">
        <v>0.60000771026800004</v>
      </c>
    </row>
    <row r="604" spans="2:62" x14ac:dyDescent="0.35">
      <c r="B604" s="25" t="s">
        <v>195</v>
      </c>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row>
    <row r="605" spans="2:62" ht="29" x14ac:dyDescent="0.35">
      <c r="B605" s="17" t="s">
        <v>16</v>
      </c>
    </row>
    <row r="606" spans="2:62" x14ac:dyDescent="0.35">
      <c r="B606" s="18" t="s">
        <v>74</v>
      </c>
      <c r="C606" s="15">
        <v>316</v>
      </c>
      <c r="D606" s="15">
        <v>143</v>
      </c>
      <c r="E606" s="15">
        <v>161</v>
      </c>
      <c r="F606" s="15">
        <v>9</v>
      </c>
      <c r="G606" s="15">
        <v>3</v>
      </c>
      <c r="I606" s="15">
        <v>44</v>
      </c>
      <c r="J606" s="15">
        <v>44</v>
      </c>
      <c r="K606" s="15">
        <v>95</v>
      </c>
      <c r="L606" s="15">
        <v>80</v>
      </c>
      <c r="M606" s="15">
        <v>47</v>
      </c>
      <c r="N606" s="15">
        <v>6</v>
      </c>
      <c r="P606" s="15">
        <v>42</v>
      </c>
      <c r="Q606" s="15">
        <v>88</v>
      </c>
      <c r="R606" s="15">
        <v>100</v>
      </c>
      <c r="S606" s="15">
        <v>84</v>
      </c>
      <c r="T606" s="15">
        <v>2</v>
      </c>
      <c r="V606" s="15">
        <v>23</v>
      </c>
      <c r="W606" s="15">
        <v>56</v>
      </c>
      <c r="X606" s="15">
        <v>73</v>
      </c>
      <c r="Y606" s="15">
        <v>45</v>
      </c>
      <c r="Z606" s="15">
        <v>44</v>
      </c>
      <c r="AA606" s="15">
        <v>29</v>
      </c>
      <c r="AB606" s="15">
        <v>32</v>
      </c>
      <c r="AC606" s="15">
        <v>14</v>
      </c>
      <c r="AE606" s="15">
        <v>27</v>
      </c>
      <c r="AF606" s="15">
        <v>41</v>
      </c>
      <c r="AG606" s="15">
        <v>25</v>
      </c>
      <c r="AH606" s="15">
        <v>26</v>
      </c>
      <c r="AI606" s="15">
        <v>37</v>
      </c>
      <c r="AJ606" s="15">
        <v>26</v>
      </c>
      <c r="AK606" s="15">
        <v>35</v>
      </c>
      <c r="AL606" s="15">
        <v>30</v>
      </c>
      <c r="AM606" s="15">
        <v>28</v>
      </c>
      <c r="AN606" s="15">
        <v>19</v>
      </c>
      <c r="AO606" s="15">
        <v>7</v>
      </c>
      <c r="AP606" s="15">
        <v>15</v>
      </c>
      <c r="AR606" s="15">
        <v>248</v>
      </c>
      <c r="AS606" s="15">
        <v>56</v>
      </c>
      <c r="AT606" s="15">
        <v>11</v>
      </c>
      <c r="AU606" s="15">
        <v>1</v>
      </c>
      <c r="AW606" s="15">
        <v>273</v>
      </c>
      <c r="AX606" s="15">
        <v>258</v>
      </c>
      <c r="AY606" s="15">
        <v>233</v>
      </c>
      <c r="AZ606" s="15">
        <v>264</v>
      </c>
      <c r="BA606" s="15">
        <v>264</v>
      </c>
      <c r="BB606" s="15">
        <v>253</v>
      </c>
      <c r="BD606" s="15">
        <v>242</v>
      </c>
      <c r="BE606" s="15">
        <v>63</v>
      </c>
      <c r="BF606" s="15">
        <v>11</v>
      </c>
      <c r="BH606" s="15">
        <v>316</v>
      </c>
      <c r="BI606" s="15">
        <v>0</v>
      </c>
      <c r="BJ606" s="15">
        <v>0</v>
      </c>
    </row>
    <row r="607" spans="2:62" x14ac:dyDescent="0.35">
      <c r="B607" s="19" t="s">
        <v>75</v>
      </c>
      <c r="C607" s="10">
        <v>311</v>
      </c>
      <c r="D607" s="10">
        <v>137</v>
      </c>
      <c r="E607" s="10">
        <v>162</v>
      </c>
      <c r="F607" s="10">
        <v>9</v>
      </c>
      <c r="G607" s="10">
        <v>4</v>
      </c>
      <c r="I607" s="10">
        <v>44</v>
      </c>
      <c r="J607" s="10">
        <v>43</v>
      </c>
      <c r="K607" s="10">
        <v>90</v>
      </c>
      <c r="L607" s="10">
        <v>79</v>
      </c>
      <c r="M607" s="10">
        <v>48</v>
      </c>
      <c r="N607" s="10">
        <v>6</v>
      </c>
      <c r="P607" s="10">
        <v>54</v>
      </c>
      <c r="Q607" s="10">
        <v>83</v>
      </c>
      <c r="R607" s="10">
        <v>94</v>
      </c>
      <c r="S607" s="10">
        <v>79</v>
      </c>
      <c r="T607" s="10">
        <v>2</v>
      </c>
      <c r="V607" s="10">
        <v>26</v>
      </c>
      <c r="W607" s="10">
        <v>59</v>
      </c>
      <c r="X607" s="10">
        <v>72</v>
      </c>
      <c r="Y607" s="10">
        <v>43</v>
      </c>
      <c r="Z607" s="10">
        <v>41</v>
      </c>
      <c r="AA607" s="10">
        <v>27</v>
      </c>
      <c r="AB607" s="10">
        <v>29</v>
      </c>
      <c r="AC607" s="10">
        <v>15</v>
      </c>
      <c r="AE607" s="10">
        <v>26</v>
      </c>
      <c r="AF607" s="10">
        <v>39</v>
      </c>
      <c r="AG607" s="10">
        <v>24</v>
      </c>
      <c r="AH607" s="10">
        <v>24</v>
      </c>
      <c r="AI607" s="10">
        <v>35</v>
      </c>
      <c r="AJ607" s="10">
        <v>24</v>
      </c>
      <c r="AK607" s="10">
        <v>33</v>
      </c>
      <c r="AL607" s="10">
        <v>29</v>
      </c>
      <c r="AM607" s="10">
        <v>26</v>
      </c>
      <c r="AN607" s="10">
        <v>26</v>
      </c>
      <c r="AO607" s="10">
        <v>11</v>
      </c>
      <c r="AP607" s="10">
        <v>14</v>
      </c>
      <c r="AR607" s="10">
        <v>244</v>
      </c>
      <c r="AS607" s="10">
        <v>53</v>
      </c>
      <c r="AT607" s="10">
        <v>12</v>
      </c>
      <c r="AU607" s="10">
        <v>1</v>
      </c>
      <c r="AW607" s="10">
        <v>269</v>
      </c>
      <c r="AX607" s="10">
        <v>252</v>
      </c>
      <c r="AY607" s="10">
        <v>228</v>
      </c>
      <c r="AZ607" s="10">
        <v>260</v>
      </c>
      <c r="BA607" s="10">
        <v>259</v>
      </c>
      <c r="BB607" s="10">
        <v>248</v>
      </c>
      <c r="BD607" s="10">
        <v>237</v>
      </c>
      <c r="BE607" s="10">
        <v>62</v>
      </c>
      <c r="BF607" s="10">
        <v>12</v>
      </c>
      <c r="BH607" s="10">
        <v>311</v>
      </c>
      <c r="BI607" s="10">
        <v>0</v>
      </c>
      <c r="BJ607" s="10">
        <v>0</v>
      </c>
    </row>
    <row r="608" spans="2:62" ht="32" customHeight="1" x14ac:dyDescent="0.35">
      <c r="B608" s="20" t="s">
        <v>126</v>
      </c>
      <c r="C608" s="12">
        <v>0.52387436440199997</v>
      </c>
      <c r="D608" s="12">
        <v>0.55494083114000003</v>
      </c>
      <c r="E608" s="12">
        <v>0.49629890714800001</v>
      </c>
      <c r="F608" s="12">
        <v>0.65402866718999997</v>
      </c>
      <c r="G608" s="12">
        <v>0.251142573353</v>
      </c>
      <c r="I608" s="12">
        <v>0.47733018176600001</v>
      </c>
      <c r="J608" s="12">
        <v>0.53864644401200001</v>
      </c>
      <c r="K608" s="12">
        <v>0.538647433043</v>
      </c>
      <c r="L608" s="12">
        <v>0.53969668700100004</v>
      </c>
      <c r="M608" s="12">
        <v>0.48927372430600002</v>
      </c>
      <c r="N608" s="12">
        <v>0.60705697881599996</v>
      </c>
      <c r="P608" s="12">
        <v>0.36881197489799999</v>
      </c>
      <c r="Q608" s="12">
        <v>0.50021767831099995</v>
      </c>
      <c r="R608" s="12">
        <v>0.56909972760000005</v>
      </c>
      <c r="S608" s="12">
        <v>0.61379689533399995</v>
      </c>
      <c r="T608" s="12">
        <v>0</v>
      </c>
      <c r="V608" s="12">
        <v>0.40563805830299998</v>
      </c>
      <c r="W608" s="12">
        <v>0.52040873275300004</v>
      </c>
      <c r="X608" s="12">
        <v>0.468457545787</v>
      </c>
      <c r="Y608" s="12">
        <v>0.51916517292999997</v>
      </c>
      <c r="Z608" s="12">
        <v>0.59947294975099996</v>
      </c>
      <c r="AA608" s="12">
        <v>0.68261021338000005</v>
      </c>
      <c r="AB608" s="12">
        <v>0.66297401608399997</v>
      </c>
      <c r="AC608" s="12">
        <v>0.26436616515900002</v>
      </c>
      <c r="AE608" s="12">
        <v>0.58227421025899995</v>
      </c>
      <c r="AF608" s="12">
        <v>0.594590697492</v>
      </c>
      <c r="AG608" s="12">
        <v>0.38296509231300002</v>
      </c>
      <c r="AH608" s="12">
        <v>0.48975754023000001</v>
      </c>
      <c r="AI608" s="12">
        <v>0.52673473703999996</v>
      </c>
      <c r="AJ608" s="12">
        <v>0.64513198329200006</v>
      </c>
      <c r="AK608" s="12">
        <v>0.62645080304800005</v>
      </c>
      <c r="AL608" s="12">
        <v>0.36324328791900001</v>
      </c>
      <c r="AM608" s="12">
        <v>0.61340348651900001</v>
      </c>
      <c r="AN608" s="12">
        <v>0.41027040057000003</v>
      </c>
      <c r="AO608" s="12">
        <v>0.392254908051</v>
      </c>
      <c r="AP608" s="12">
        <v>0.53385038308800004</v>
      </c>
      <c r="AR608" s="12">
        <v>0.52371976512399998</v>
      </c>
      <c r="AS608" s="12">
        <v>0.60278287392700003</v>
      </c>
      <c r="AT608" s="12">
        <v>0.22064625932500001</v>
      </c>
      <c r="AU608" s="12">
        <v>0</v>
      </c>
      <c r="AW608" s="12">
        <v>0.55925532721799998</v>
      </c>
      <c r="AX608" s="12">
        <v>0.54519604349499995</v>
      </c>
      <c r="AY608" s="12">
        <v>0.58381477177600005</v>
      </c>
      <c r="AZ608" s="12">
        <v>0.51457061079099997</v>
      </c>
      <c r="BA608" s="12">
        <v>0.53567215039299998</v>
      </c>
      <c r="BB608" s="12">
        <v>0.54558060105200001</v>
      </c>
      <c r="BD608" s="12">
        <v>0.55416316305699997</v>
      </c>
      <c r="BE608" s="12">
        <v>0.43400440992</v>
      </c>
      <c r="BF608" s="12">
        <v>0.39089694024600002</v>
      </c>
      <c r="BH608" s="12">
        <v>0.52387436440199997</v>
      </c>
    </row>
    <row r="609" spans="2:62" ht="32" customHeight="1" x14ac:dyDescent="0.35">
      <c r="B609" s="20" t="s">
        <v>127</v>
      </c>
      <c r="C609" s="12">
        <v>0.47612563559799997</v>
      </c>
      <c r="D609" s="12">
        <v>0.44505916885899999</v>
      </c>
      <c r="E609" s="12">
        <v>0.50370109285200004</v>
      </c>
      <c r="F609" s="12">
        <v>0.34597133280999998</v>
      </c>
      <c r="G609" s="12">
        <v>0.74885742664699995</v>
      </c>
      <c r="I609" s="12">
        <v>0.52266981823400005</v>
      </c>
      <c r="J609" s="12">
        <v>0.46135355598799999</v>
      </c>
      <c r="K609" s="12">
        <v>0.461352566957</v>
      </c>
      <c r="L609" s="12">
        <v>0.46030331299900001</v>
      </c>
      <c r="M609" s="12">
        <v>0.51072627569399998</v>
      </c>
      <c r="N609" s="12">
        <v>0.39294302118399999</v>
      </c>
      <c r="P609" s="12">
        <v>0.63118802510200001</v>
      </c>
      <c r="Q609" s="12">
        <v>0.499782321689</v>
      </c>
      <c r="R609" s="12">
        <v>0.43090027240000001</v>
      </c>
      <c r="S609" s="12">
        <v>0.386203104666</v>
      </c>
      <c r="T609" s="12">
        <v>1</v>
      </c>
      <c r="V609" s="12">
        <v>0.59436194169699996</v>
      </c>
      <c r="W609" s="12">
        <v>0.47959126724700002</v>
      </c>
      <c r="X609" s="12">
        <v>0.53154245421299995</v>
      </c>
      <c r="Y609" s="12">
        <v>0.48083482707000003</v>
      </c>
      <c r="Z609" s="12">
        <v>0.40052705024899998</v>
      </c>
      <c r="AA609" s="12">
        <v>0.31738978662</v>
      </c>
      <c r="AB609" s="12">
        <v>0.33702598391600003</v>
      </c>
      <c r="AC609" s="12">
        <v>0.73563383484099998</v>
      </c>
      <c r="AE609" s="12">
        <v>0.417725789741</v>
      </c>
      <c r="AF609" s="12">
        <v>0.405409302508</v>
      </c>
      <c r="AG609" s="12">
        <v>0.61703490768699998</v>
      </c>
      <c r="AH609" s="12">
        <v>0.51024245977000005</v>
      </c>
      <c r="AI609" s="12">
        <v>0.47326526295999999</v>
      </c>
      <c r="AJ609" s="12">
        <v>0.354868016708</v>
      </c>
      <c r="AK609" s="12">
        <v>0.37354919695200001</v>
      </c>
      <c r="AL609" s="12">
        <v>0.63675671208100004</v>
      </c>
      <c r="AM609" s="12">
        <v>0.38659651348099999</v>
      </c>
      <c r="AN609" s="12">
        <v>0.58972959943000003</v>
      </c>
      <c r="AO609" s="12">
        <v>0.60774509194899995</v>
      </c>
      <c r="AP609" s="12">
        <v>0.46614961691200002</v>
      </c>
      <c r="AR609" s="12">
        <v>0.47628023487600002</v>
      </c>
      <c r="AS609" s="12">
        <v>0.39721712607300003</v>
      </c>
      <c r="AT609" s="12">
        <v>0.77935374067499996</v>
      </c>
      <c r="AU609" s="12">
        <v>1</v>
      </c>
      <c r="AW609" s="12">
        <v>0.44074467278200002</v>
      </c>
      <c r="AX609" s="12">
        <v>0.454803956505</v>
      </c>
      <c r="AY609" s="12">
        <v>0.416185228224</v>
      </c>
      <c r="AZ609" s="12">
        <v>0.48542938920899997</v>
      </c>
      <c r="BA609" s="12">
        <v>0.46432784960700002</v>
      </c>
      <c r="BB609" s="12">
        <v>0.45441939894799999</v>
      </c>
      <c r="BD609" s="12">
        <v>0.44583683694300003</v>
      </c>
      <c r="BE609" s="12">
        <v>0.56599559008</v>
      </c>
      <c r="BF609" s="12">
        <v>0.60910305975400003</v>
      </c>
      <c r="BH609" s="12">
        <v>0.47612563559799997</v>
      </c>
    </row>
    <row r="611" spans="2:62" x14ac:dyDescent="0.35">
      <c r="B611" s="25" t="s">
        <v>196</v>
      </c>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row>
    <row r="612" spans="2:62" ht="29" x14ac:dyDescent="0.35">
      <c r="B612" s="17" t="s">
        <v>16</v>
      </c>
    </row>
    <row r="613" spans="2:62" x14ac:dyDescent="0.35">
      <c r="B613" s="18" t="s">
        <v>74</v>
      </c>
      <c r="C613" s="15">
        <v>316</v>
      </c>
      <c r="D613" s="15">
        <v>143</v>
      </c>
      <c r="E613" s="15">
        <v>161</v>
      </c>
      <c r="F613" s="15">
        <v>9</v>
      </c>
      <c r="G613" s="15">
        <v>3</v>
      </c>
      <c r="I613" s="15">
        <v>44</v>
      </c>
      <c r="J613" s="15">
        <v>44</v>
      </c>
      <c r="K613" s="15">
        <v>95</v>
      </c>
      <c r="L613" s="15">
        <v>80</v>
      </c>
      <c r="M613" s="15">
        <v>47</v>
      </c>
      <c r="N613" s="15">
        <v>6</v>
      </c>
      <c r="P613" s="15">
        <v>42</v>
      </c>
      <c r="Q613" s="15">
        <v>88</v>
      </c>
      <c r="R613" s="15">
        <v>100</v>
      </c>
      <c r="S613" s="15">
        <v>84</v>
      </c>
      <c r="T613" s="15">
        <v>2</v>
      </c>
      <c r="V613" s="15">
        <v>23</v>
      </c>
      <c r="W613" s="15">
        <v>56</v>
      </c>
      <c r="X613" s="15">
        <v>73</v>
      </c>
      <c r="Y613" s="15">
        <v>45</v>
      </c>
      <c r="Z613" s="15">
        <v>44</v>
      </c>
      <c r="AA613" s="15">
        <v>29</v>
      </c>
      <c r="AB613" s="15">
        <v>32</v>
      </c>
      <c r="AC613" s="15">
        <v>14</v>
      </c>
      <c r="AE613" s="15">
        <v>27</v>
      </c>
      <c r="AF613" s="15">
        <v>41</v>
      </c>
      <c r="AG613" s="15">
        <v>25</v>
      </c>
      <c r="AH613" s="15">
        <v>26</v>
      </c>
      <c r="AI613" s="15">
        <v>37</v>
      </c>
      <c r="AJ613" s="15">
        <v>26</v>
      </c>
      <c r="AK613" s="15">
        <v>35</v>
      </c>
      <c r="AL613" s="15">
        <v>30</v>
      </c>
      <c r="AM613" s="15">
        <v>28</v>
      </c>
      <c r="AN613" s="15">
        <v>19</v>
      </c>
      <c r="AO613" s="15">
        <v>7</v>
      </c>
      <c r="AP613" s="15">
        <v>15</v>
      </c>
      <c r="AR613" s="15">
        <v>248</v>
      </c>
      <c r="AS613" s="15">
        <v>56</v>
      </c>
      <c r="AT613" s="15">
        <v>11</v>
      </c>
      <c r="AU613" s="15">
        <v>1</v>
      </c>
      <c r="AW613" s="15">
        <v>273</v>
      </c>
      <c r="AX613" s="15">
        <v>258</v>
      </c>
      <c r="AY613" s="15">
        <v>233</v>
      </c>
      <c r="AZ613" s="15">
        <v>264</v>
      </c>
      <c r="BA613" s="15">
        <v>264</v>
      </c>
      <c r="BB613" s="15">
        <v>253</v>
      </c>
      <c r="BD613" s="15">
        <v>242</v>
      </c>
      <c r="BE613" s="15">
        <v>63</v>
      </c>
      <c r="BF613" s="15">
        <v>11</v>
      </c>
      <c r="BH613" s="15">
        <v>316</v>
      </c>
      <c r="BI613" s="15">
        <v>0</v>
      </c>
      <c r="BJ613" s="15">
        <v>0</v>
      </c>
    </row>
    <row r="614" spans="2:62" x14ac:dyDescent="0.35">
      <c r="B614" s="19" t="s">
        <v>75</v>
      </c>
      <c r="C614" s="10">
        <v>311</v>
      </c>
      <c r="D614" s="10">
        <v>137</v>
      </c>
      <c r="E614" s="10">
        <v>162</v>
      </c>
      <c r="F614" s="10">
        <v>9</v>
      </c>
      <c r="G614" s="10">
        <v>4</v>
      </c>
      <c r="I614" s="10">
        <v>44</v>
      </c>
      <c r="J614" s="10">
        <v>43</v>
      </c>
      <c r="K614" s="10">
        <v>90</v>
      </c>
      <c r="L614" s="10">
        <v>79</v>
      </c>
      <c r="M614" s="10">
        <v>48</v>
      </c>
      <c r="N614" s="10">
        <v>6</v>
      </c>
      <c r="P614" s="10">
        <v>54</v>
      </c>
      <c r="Q614" s="10">
        <v>83</v>
      </c>
      <c r="R614" s="10">
        <v>94</v>
      </c>
      <c r="S614" s="10">
        <v>79</v>
      </c>
      <c r="T614" s="10">
        <v>2</v>
      </c>
      <c r="V614" s="10">
        <v>26</v>
      </c>
      <c r="W614" s="10">
        <v>59</v>
      </c>
      <c r="X614" s="10">
        <v>72</v>
      </c>
      <c r="Y614" s="10">
        <v>43</v>
      </c>
      <c r="Z614" s="10">
        <v>41</v>
      </c>
      <c r="AA614" s="10">
        <v>27</v>
      </c>
      <c r="AB614" s="10">
        <v>29</v>
      </c>
      <c r="AC614" s="10">
        <v>15</v>
      </c>
      <c r="AE614" s="10">
        <v>26</v>
      </c>
      <c r="AF614" s="10">
        <v>39</v>
      </c>
      <c r="AG614" s="10">
        <v>24</v>
      </c>
      <c r="AH614" s="10">
        <v>24</v>
      </c>
      <c r="AI614" s="10">
        <v>35</v>
      </c>
      <c r="AJ614" s="10">
        <v>24</v>
      </c>
      <c r="AK614" s="10">
        <v>33</v>
      </c>
      <c r="AL614" s="10">
        <v>29</v>
      </c>
      <c r="AM614" s="10">
        <v>26</v>
      </c>
      <c r="AN614" s="10">
        <v>26</v>
      </c>
      <c r="AO614" s="10">
        <v>11</v>
      </c>
      <c r="AP614" s="10">
        <v>14</v>
      </c>
      <c r="AR614" s="10">
        <v>244</v>
      </c>
      <c r="AS614" s="10">
        <v>53</v>
      </c>
      <c r="AT614" s="10">
        <v>12</v>
      </c>
      <c r="AU614" s="10">
        <v>1</v>
      </c>
      <c r="AW614" s="10">
        <v>269</v>
      </c>
      <c r="AX614" s="10">
        <v>252</v>
      </c>
      <c r="AY614" s="10">
        <v>228</v>
      </c>
      <c r="AZ614" s="10">
        <v>260</v>
      </c>
      <c r="BA614" s="10">
        <v>259</v>
      </c>
      <c r="BB614" s="10">
        <v>248</v>
      </c>
      <c r="BD614" s="10">
        <v>237</v>
      </c>
      <c r="BE614" s="10">
        <v>62</v>
      </c>
      <c r="BF614" s="10">
        <v>12</v>
      </c>
      <c r="BH614" s="10">
        <v>311</v>
      </c>
      <c r="BI614" s="10">
        <v>0</v>
      </c>
      <c r="BJ614" s="10">
        <v>0</v>
      </c>
    </row>
    <row r="615" spans="2:62" ht="32" customHeight="1" x14ac:dyDescent="0.35">
      <c r="B615" s="20" t="s">
        <v>126</v>
      </c>
      <c r="C615" s="12">
        <v>1.04423894612E-2</v>
      </c>
      <c r="D615" s="12">
        <v>2.3765867986499999E-2</v>
      </c>
      <c r="E615" s="12">
        <v>0</v>
      </c>
      <c r="F615" s="12">
        <v>0</v>
      </c>
      <c r="G615" s="12">
        <v>0</v>
      </c>
      <c r="I615" s="12">
        <v>2.69784463292E-2</v>
      </c>
      <c r="J615" s="12">
        <v>0</v>
      </c>
      <c r="K615" s="12">
        <v>1.30793371715E-2</v>
      </c>
      <c r="L615" s="12">
        <v>0</v>
      </c>
      <c r="M615" s="12">
        <v>1.7967086798799999E-2</v>
      </c>
      <c r="N615" s="12">
        <v>0</v>
      </c>
      <c r="P615" s="12">
        <v>4.4356316317000002E-2</v>
      </c>
      <c r="Q615" s="12">
        <v>1.04762848523E-2</v>
      </c>
      <c r="R615" s="12">
        <v>0</v>
      </c>
      <c r="S615" s="12">
        <v>0</v>
      </c>
      <c r="T615" s="12">
        <v>0</v>
      </c>
      <c r="V615" s="12">
        <v>0</v>
      </c>
      <c r="W615" s="12">
        <v>4.0584656888400003E-2</v>
      </c>
      <c r="X615" s="12">
        <v>0</v>
      </c>
      <c r="Y615" s="12">
        <v>0</v>
      </c>
      <c r="Z615" s="12">
        <v>2.1334272716999999E-2</v>
      </c>
      <c r="AA615" s="12">
        <v>0</v>
      </c>
      <c r="AB615" s="12">
        <v>0</v>
      </c>
      <c r="AC615" s="12">
        <v>0</v>
      </c>
      <c r="AE615" s="12">
        <v>0</v>
      </c>
      <c r="AF615" s="12">
        <v>0</v>
      </c>
      <c r="AG615" s="12">
        <v>0</v>
      </c>
      <c r="AH615" s="12">
        <v>3.65012180465E-2</v>
      </c>
      <c r="AI615" s="12">
        <v>3.4015177420299997E-2</v>
      </c>
      <c r="AJ615" s="12">
        <v>0</v>
      </c>
      <c r="AK615" s="12">
        <v>0</v>
      </c>
      <c r="AL615" s="12">
        <v>4.1441916446200003E-2</v>
      </c>
      <c r="AM615" s="12">
        <v>0</v>
      </c>
      <c r="AN615" s="12">
        <v>0</v>
      </c>
      <c r="AO615" s="12">
        <v>0</v>
      </c>
      <c r="AP615" s="12">
        <v>0</v>
      </c>
      <c r="AR615" s="12">
        <v>1.32717945568E-2</v>
      </c>
      <c r="AS615" s="12">
        <v>0</v>
      </c>
      <c r="AT615" s="12">
        <v>0</v>
      </c>
      <c r="AU615" s="12">
        <v>0</v>
      </c>
      <c r="AW615" s="12">
        <v>8.8416834888300003E-3</v>
      </c>
      <c r="AX615" s="12">
        <v>8.1922837504599996E-3</v>
      </c>
      <c r="AY615" s="12">
        <v>9.0252859359000008E-3</v>
      </c>
      <c r="AZ615" s="12">
        <v>1.24565592254E-2</v>
      </c>
      <c r="BA615" s="12">
        <v>1.2521077476800001E-2</v>
      </c>
      <c r="BB615" s="12">
        <v>1.309858107E-2</v>
      </c>
      <c r="BD615" s="12">
        <v>8.6641195331499995E-3</v>
      </c>
      <c r="BE615" s="12">
        <v>1.91582218212E-2</v>
      </c>
      <c r="BF615" s="12">
        <v>0</v>
      </c>
      <c r="BH615" s="12">
        <v>1.04423894612E-2</v>
      </c>
    </row>
    <row r="616" spans="2:62" ht="32" customHeight="1" x14ac:dyDescent="0.35">
      <c r="B616" s="20" t="s">
        <v>127</v>
      </c>
      <c r="C616" s="12">
        <v>0.98955761053900004</v>
      </c>
      <c r="D616" s="12">
        <v>0.976234132014</v>
      </c>
      <c r="E616" s="12">
        <v>1</v>
      </c>
      <c r="F616" s="12">
        <v>1</v>
      </c>
      <c r="G616" s="12">
        <v>1</v>
      </c>
      <c r="I616" s="12">
        <v>0.97302155367099996</v>
      </c>
      <c r="J616" s="12">
        <v>1</v>
      </c>
      <c r="K616" s="12">
        <v>0.98692066282799995</v>
      </c>
      <c r="L616" s="12">
        <v>1</v>
      </c>
      <c r="M616" s="12">
        <v>0.98203291320099995</v>
      </c>
      <c r="N616" s="12">
        <v>1</v>
      </c>
      <c r="P616" s="12">
        <v>0.95564368368300001</v>
      </c>
      <c r="Q616" s="12">
        <v>0.98952371514799997</v>
      </c>
      <c r="R616" s="12">
        <v>1</v>
      </c>
      <c r="S616" s="12">
        <v>1</v>
      </c>
      <c r="T616" s="12">
        <v>1</v>
      </c>
      <c r="V616" s="12">
        <v>1</v>
      </c>
      <c r="W616" s="12">
        <v>0.95941534311200005</v>
      </c>
      <c r="X616" s="12">
        <v>1</v>
      </c>
      <c r="Y616" s="12">
        <v>1</v>
      </c>
      <c r="Z616" s="12">
        <v>0.97866572728300005</v>
      </c>
      <c r="AA616" s="12">
        <v>1</v>
      </c>
      <c r="AB616" s="12">
        <v>1</v>
      </c>
      <c r="AC616" s="12">
        <v>1</v>
      </c>
      <c r="AE616" s="12">
        <v>1</v>
      </c>
      <c r="AF616" s="12">
        <v>1</v>
      </c>
      <c r="AG616" s="12">
        <v>1</v>
      </c>
      <c r="AH616" s="12">
        <v>0.96349878195399996</v>
      </c>
      <c r="AI616" s="12">
        <v>0.96598482257999996</v>
      </c>
      <c r="AJ616" s="12">
        <v>1</v>
      </c>
      <c r="AK616" s="12">
        <v>1</v>
      </c>
      <c r="AL616" s="12">
        <v>0.95855808355399996</v>
      </c>
      <c r="AM616" s="12">
        <v>1</v>
      </c>
      <c r="AN616" s="12">
        <v>1</v>
      </c>
      <c r="AO616" s="12">
        <v>1</v>
      </c>
      <c r="AP616" s="12">
        <v>1</v>
      </c>
      <c r="AR616" s="12">
        <v>0.98672820544299999</v>
      </c>
      <c r="AS616" s="12">
        <v>1</v>
      </c>
      <c r="AT616" s="12">
        <v>1</v>
      </c>
      <c r="AU616" s="12">
        <v>1</v>
      </c>
      <c r="AW616" s="12">
        <v>0.99115831651099995</v>
      </c>
      <c r="AX616" s="12">
        <v>0.99180771624999997</v>
      </c>
      <c r="AY616" s="12">
        <v>0.99097471406399995</v>
      </c>
      <c r="AZ616" s="12">
        <v>0.987543440775</v>
      </c>
      <c r="BA616" s="12">
        <v>0.98747892252299996</v>
      </c>
      <c r="BB616" s="12">
        <v>0.98690141893000005</v>
      </c>
      <c r="BD616" s="12">
        <v>0.99133588046700005</v>
      </c>
      <c r="BE616" s="12">
        <v>0.98084177817899998</v>
      </c>
      <c r="BF616" s="12">
        <v>1</v>
      </c>
      <c r="BH616" s="12">
        <v>0.98955761053900004</v>
      </c>
    </row>
    <row r="618" spans="2:62" x14ac:dyDescent="0.35">
      <c r="B618" s="25" t="s">
        <v>197</v>
      </c>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row>
    <row r="619" spans="2:62" ht="29" x14ac:dyDescent="0.35">
      <c r="B619" s="17" t="s">
        <v>16</v>
      </c>
    </row>
    <row r="620" spans="2:62" x14ac:dyDescent="0.35">
      <c r="B620" s="18" t="s">
        <v>74</v>
      </c>
      <c r="C620" s="15">
        <v>316</v>
      </c>
      <c r="D620" s="15">
        <v>143</v>
      </c>
      <c r="E620" s="15">
        <v>161</v>
      </c>
      <c r="F620" s="15">
        <v>9</v>
      </c>
      <c r="G620" s="15">
        <v>3</v>
      </c>
      <c r="I620" s="15">
        <v>44</v>
      </c>
      <c r="J620" s="15">
        <v>44</v>
      </c>
      <c r="K620" s="15">
        <v>95</v>
      </c>
      <c r="L620" s="15">
        <v>80</v>
      </c>
      <c r="M620" s="15">
        <v>47</v>
      </c>
      <c r="N620" s="15">
        <v>6</v>
      </c>
      <c r="P620" s="15">
        <v>42</v>
      </c>
      <c r="Q620" s="15">
        <v>88</v>
      </c>
      <c r="R620" s="15">
        <v>100</v>
      </c>
      <c r="S620" s="15">
        <v>84</v>
      </c>
      <c r="T620" s="15">
        <v>2</v>
      </c>
      <c r="V620" s="15">
        <v>23</v>
      </c>
      <c r="W620" s="15">
        <v>56</v>
      </c>
      <c r="X620" s="15">
        <v>73</v>
      </c>
      <c r="Y620" s="15">
        <v>45</v>
      </c>
      <c r="Z620" s="15">
        <v>44</v>
      </c>
      <c r="AA620" s="15">
        <v>29</v>
      </c>
      <c r="AB620" s="15">
        <v>32</v>
      </c>
      <c r="AC620" s="15">
        <v>14</v>
      </c>
      <c r="AE620" s="15">
        <v>27</v>
      </c>
      <c r="AF620" s="15">
        <v>41</v>
      </c>
      <c r="AG620" s="15">
        <v>25</v>
      </c>
      <c r="AH620" s="15">
        <v>26</v>
      </c>
      <c r="AI620" s="15">
        <v>37</v>
      </c>
      <c r="AJ620" s="15">
        <v>26</v>
      </c>
      <c r="AK620" s="15">
        <v>35</v>
      </c>
      <c r="AL620" s="15">
        <v>30</v>
      </c>
      <c r="AM620" s="15">
        <v>28</v>
      </c>
      <c r="AN620" s="15">
        <v>19</v>
      </c>
      <c r="AO620" s="15">
        <v>7</v>
      </c>
      <c r="AP620" s="15">
        <v>15</v>
      </c>
      <c r="AR620" s="15">
        <v>248</v>
      </c>
      <c r="AS620" s="15">
        <v>56</v>
      </c>
      <c r="AT620" s="15">
        <v>11</v>
      </c>
      <c r="AU620" s="15">
        <v>1</v>
      </c>
      <c r="AW620" s="15">
        <v>273</v>
      </c>
      <c r="AX620" s="15">
        <v>258</v>
      </c>
      <c r="AY620" s="15">
        <v>233</v>
      </c>
      <c r="AZ620" s="15">
        <v>264</v>
      </c>
      <c r="BA620" s="15">
        <v>264</v>
      </c>
      <c r="BB620" s="15">
        <v>253</v>
      </c>
      <c r="BD620" s="15">
        <v>242</v>
      </c>
      <c r="BE620" s="15">
        <v>63</v>
      </c>
      <c r="BF620" s="15">
        <v>11</v>
      </c>
      <c r="BH620" s="15">
        <v>316</v>
      </c>
      <c r="BI620" s="15">
        <v>0</v>
      </c>
      <c r="BJ620" s="15">
        <v>0</v>
      </c>
    </row>
    <row r="621" spans="2:62" x14ac:dyDescent="0.35">
      <c r="B621" s="19" t="s">
        <v>75</v>
      </c>
      <c r="C621" s="10">
        <v>311</v>
      </c>
      <c r="D621" s="10">
        <v>137</v>
      </c>
      <c r="E621" s="10">
        <v>162</v>
      </c>
      <c r="F621" s="10">
        <v>9</v>
      </c>
      <c r="G621" s="10">
        <v>4</v>
      </c>
      <c r="I621" s="10">
        <v>44</v>
      </c>
      <c r="J621" s="10">
        <v>43</v>
      </c>
      <c r="K621" s="10">
        <v>90</v>
      </c>
      <c r="L621" s="10">
        <v>79</v>
      </c>
      <c r="M621" s="10">
        <v>48</v>
      </c>
      <c r="N621" s="10">
        <v>6</v>
      </c>
      <c r="P621" s="10">
        <v>54</v>
      </c>
      <c r="Q621" s="10">
        <v>83</v>
      </c>
      <c r="R621" s="10">
        <v>94</v>
      </c>
      <c r="S621" s="10">
        <v>79</v>
      </c>
      <c r="T621" s="10">
        <v>2</v>
      </c>
      <c r="V621" s="10">
        <v>26</v>
      </c>
      <c r="W621" s="10">
        <v>59</v>
      </c>
      <c r="X621" s="10">
        <v>72</v>
      </c>
      <c r="Y621" s="10">
        <v>43</v>
      </c>
      <c r="Z621" s="10">
        <v>41</v>
      </c>
      <c r="AA621" s="10">
        <v>27</v>
      </c>
      <c r="AB621" s="10">
        <v>29</v>
      </c>
      <c r="AC621" s="10">
        <v>15</v>
      </c>
      <c r="AE621" s="10">
        <v>26</v>
      </c>
      <c r="AF621" s="10">
        <v>39</v>
      </c>
      <c r="AG621" s="10">
        <v>24</v>
      </c>
      <c r="AH621" s="10">
        <v>24</v>
      </c>
      <c r="AI621" s="10">
        <v>35</v>
      </c>
      <c r="AJ621" s="10">
        <v>24</v>
      </c>
      <c r="AK621" s="10">
        <v>33</v>
      </c>
      <c r="AL621" s="10">
        <v>29</v>
      </c>
      <c r="AM621" s="10">
        <v>26</v>
      </c>
      <c r="AN621" s="10">
        <v>26</v>
      </c>
      <c r="AO621" s="10">
        <v>11</v>
      </c>
      <c r="AP621" s="10">
        <v>14</v>
      </c>
      <c r="AR621" s="10">
        <v>244</v>
      </c>
      <c r="AS621" s="10">
        <v>53</v>
      </c>
      <c r="AT621" s="10">
        <v>12</v>
      </c>
      <c r="AU621" s="10">
        <v>1</v>
      </c>
      <c r="AW621" s="10">
        <v>269</v>
      </c>
      <c r="AX621" s="10">
        <v>252</v>
      </c>
      <c r="AY621" s="10">
        <v>228</v>
      </c>
      <c r="AZ621" s="10">
        <v>260</v>
      </c>
      <c r="BA621" s="10">
        <v>259</v>
      </c>
      <c r="BB621" s="10">
        <v>248</v>
      </c>
      <c r="BD621" s="10">
        <v>237</v>
      </c>
      <c r="BE621" s="10">
        <v>62</v>
      </c>
      <c r="BF621" s="10">
        <v>12</v>
      </c>
      <c r="BH621" s="10">
        <v>311</v>
      </c>
      <c r="BI621" s="10">
        <v>0</v>
      </c>
      <c r="BJ621" s="10">
        <v>0</v>
      </c>
    </row>
    <row r="622" spans="2:62" ht="32" customHeight="1" x14ac:dyDescent="0.35">
      <c r="B622" s="20" t="s">
        <v>126</v>
      </c>
      <c r="C622" s="12">
        <v>7.9008172134100007E-3</v>
      </c>
      <c r="D622" s="12">
        <v>8.4511838613499993E-3</v>
      </c>
      <c r="E622" s="12">
        <v>8.0501894712800004E-3</v>
      </c>
      <c r="F622" s="12">
        <v>0</v>
      </c>
      <c r="G622" s="12">
        <v>0</v>
      </c>
      <c r="I622" s="12">
        <v>0</v>
      </c>
      <c r="J622" s="12">
        <v>2.70556527892E-2</v>
      </c>
      <c r="K622" s="12">
        <v>0</v>
      </c>
      <c r="L622" s="12">
        <v>0</v>
      </c>
      <c r="M622" s="12">
        <v>2.6949074367799999E-2</v>
      </c>
      <c r="N622" s="12">
        <v>0</v>
      </c>
      <c r="P622" s="12">
        <v>4.5807186353899999E-2</v>
      </c>
      <c r="Q622" s="12">
        <v>0</v>
      </c>
      <c r="R622" s="12">
        <v>0</v>
      </c>
      <c r="S622" s="12">
        <v>0</v>
      </c>
      <c r="T622" s="12">
        <v>0</v>
      </c>
      <c r="V622" s="12">
        <v>4.4562446380000002E-2</v>
      </c>
      <c r="W622" s="12">
        <v>2.2213721183299999E-2</v>
      </c>
      <c r="X622" s="12">
        <v>0</v>
      </c>
      <c r="Y622" s="12">
        <v>0</v>
      </c>
      <c r="Z622" s="12">
        <v>0</v>
      </c>
      <c r="AA622" s="12">
        <v>0</v>
      </c>
      <c r="AB622" s="12">
        <v>0</v>
      </c>
      <c r="AC622" s="12">
        <v>0</v>
      </c>
      <c r="AE622" s="12">
        <v>0</v>
      </c>
      <c r="AF622" s="12">
        <v>3.3278149294999997E-2</v>
      </c>
      <c r="AG622" s="12">
        <v>4.8706034127699999E-2</v>
      </c>
      <c r="AH622" s="12">
        <v>0</v>
      </c>
      <c r="AI622" s="12">
        <v>0</v>
      </c>
      <c r="AJ622" s="12">
        <v>0</v>
      </c>
      <c r="AK622" s="12">
        <v>0</v>
      </c>
      <c r="AL622" s="12">
        <v>0</v>
      </c>
      <c r="AM622" s="12">
        <v>0</v>
      </c>
      <c r="AN622" s="12">
        <v>0</v>
      </c>
      <c r="AO622" s="12">
        <v>0</v>
      </c>
      <c r="AP622" s="12">
        <v>0</v>
      </c>
      <c r="AR622" s="12">
        <v>1.00415736529E-2</v>
      </c>
      <c r="AS622" s="12">
        <v>0</v>
      </c>
      <c r="AT622" s="12">
        <v>0</v>
      </c>
      <c r="AU622" s="12">
        <v>0</v>
      </c>
      <c r="AW622" s="12">
        <v>9.1308899584999995E-3</v>
      </c>
      <c r="AX622" s="12">
        <v>9.7529690861399999E-3</v>
      </c>
      <c r="AY622" s="12">
        <v>1.0744663809E-2</v>
      </c>
      <c r="AZ622" s="12">
        <v>9.42475837681E-3</v>
      </c>
      <c r="BA622" s="12">
        <v>9.4735735366999994E-3</v>
      </c>
      <c r="BB622" s="12">
        <v>9.9105185813999994E-3</v>
      </c>
      <c r="BD622" s="12">
        <v>5.4990255899899998E-3</v>
      </c>
      <c r="BE622" s="12">
        <v>1.8503620907400001E-2</v>
      </c>
      <c r="BF622" s="12">
        <v>0</v>
      </c>
      <c r="BH622" s="12">
        <v>7.9008172134100007E-3</v>
      </c>
    </row>
    <row r="623" spans="2:62" ht="32" customHeight="1" x14ac:dyDescent="0.35">
      <c r="B623" s="20" t="s">
        <v>127</v>
      </c>
      <c r="C623" s="12">
        <v>0.99209918278700004</v>
      </c>
      <c r="D623" s="12">
        <v>0.99154881613900003</v>
      </c>
      <c r="E623" s="12">
        <v>0.991949810529</v>
      </c>
      <c r="F623" s="12">
        <v>1</v>
      </c>
      <c r="G623" s="12">
        <v>1</v>
      </c>
      <c r="I623" s="12">
        <v>1</v>
      </c>
      <c r="J623" s="12">
        <v>0.97294434721099998</v>
      </c>
      <c r="K623" s="12">
        <v>1</v>
      </c>
      <c r="L623" s="12">
        <v>1</v>
      </c>
      <c r="M623" s="12">
        <v>0.97305092563200002</v>
      </c>
      <c r="N623" s="12">
        <v>1</v>
      </c>
      <c r="P623" s="12">
        <v>0.95419281364599995</v>
      </c>
      <c r="Q623" s="12">
        <v>1</v>
      </c>
      <c r="R623" s="12">
        <v>1</v>
      </c>
      <c r="S623" s="12">
        <v>1</v>
      </c>
      <c r="T623" s="12">
        <v>1</v>
      </c>
      <c r="V623" s="12">
        <v>0.95543755362000005</v>
      </c>
      <c r="W623" s="12">
        <v>0.97778627881699998</v>
      </c>
      <c r="X623" s="12">
        <v>1</v>
      </c>
      <c r="Y623" s="12">
        <v>1</v>
      </c>
      <c r="Z623" s="12">
        <v>1</v>
      </c>
      <c r="AA623" s="12">
        <v>1</v>
      </c>
      <c r="AB623" s="12">
        <v>1</v>
      </c>
      <c r="AC623" s="12">
        <v>1</v>
      </c>
      <c r="AE623" s="12">
        <v>1</v>
      </c>
      <c r="AF623" s="12">
        <v>0.96672185070500005</v>
      </c>
      <c r="AG623" s="12">
        <v>0.95129396587199999</v>
      </c>
      <c r="AH623" s="12">
        <v>1</v>
      </c>
      <c r="AI623" s="12">
        <v>1</v>
      </c>
      <c r="AJ623" s="12">
        <v>1</v>
      </c>
      <c r="AK623" s="12">
        <v>1</v>
      </c>
      <c r="AL623" s="12">
        <v>1</v>
      </c>
      <c r="AM623" s="12">
        <v>1</v>
      </c>
      <c r="AN623" s="12">
        <v>1</v>
      </c>
      <c r="AO623" s="12">
        <v>1</v>
      </c>
      <c r="AP623" s="12">
        <v>1</v>
      </c>
      <c r="AR623" s="12">
        <v>0.98995842634700004</v>
      </c>
      <c r="AS623" s="12">
        <v>1</v>
      </c>
      <c r="AT623" s="12">
        <v>1</v>
      </c>
      <c r="AU623" s="12">
        <v>1</v>
      </c>
      <c r="AW623" s="12">
        <v>0.99086911004099998</v>
      </c>
      <c r="AX623" s="12">
        <v>0.99024703091400001</v>
      </c>
      <c r="AY623" s="12">
        <v>0.98925533619100003</v>
      </c>
      <c r="AZ623" s="12">
        <v>0.99057524162300004</v>
      </c>
      <c r="BA623" s="12">
        <v>0.99052642646300004</v>
      </c>
      <c r="BB623" s="12">
        <v>0.99008948141899999</v>
      </c>
      <c r="BD623" s="12">
        <v>0.99450097440999996</v>
      </c>
      <c r="BE623" s="12">
        <v>0.98149637909300003</v>
      </c>
      <c r="BF623" s="12">
        <v>1</v>
      </c>
      <c r="BH623" s="12">
        <v>0.99209918278700004</v>
      </c>
    </row>
    <row r="625" spans="2:62" x14ac:dyDescent="0.35">
      <c r="B625" s="25" t="s">
        <v>198</v>
      </c>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row>
    <row r="626" spans="2:62" x14ac:dyDescent="0.35">
      <c r="B626" s="17" t="s">
        <v>15</v>
      </c>
    </row>
    <row r="627" spans="2:62" x14ac:dyDescent="0.35">
      <c r="B627" s="18" t="s">
        <v>74</v>
      </c>
      <c r="C627" s="15">
        <v>500</v>
      </c>
      <c r="D627" s="15">
        <v>252</v>
      </c>
      <c r="E627" s="15">
        <v>220</v>
      </c>
      <c r="F627" s="15">
        <v>24</v>
      </c>
      <c r="G627" s="15">
        <v>4</v>
      </c>
      <c r="I627" s="15">
        <v>66</v>
      </c>
      <c r="J627" s="15">
        <v>69</v>
      </c>
      <c r="K627" s="15">
        <v>149</v>
      </c>
      <c r="L627" s="15">
        <v>116</v>
      </c>
      <c r="M627" s="15">
        <v>89</v>
      </c>
      <c r="N627" s="15">
        <v>11</v>
      </c>
      <c r="P627" s="15">
        <v>98</v>
      </c>
      <c r="Q627" s="15">
        <v>133</v>
      </c>
      <c r="R627" s="15">
        <v>134</v>
      </c>
      <c r="S627" s="15">
        <v>133</v>
      </c>
      <c r="T627" s="15">
        <v>2</v>
      </c>
      <c r="V627" s="15">
        <v>58</v>
      </c>
      <c r="W627" s="15">
        <v>97</v>
      </c>
      <c r="X627" s="15">
        <v>104</v>
      </c>
      <c r="Y627" s="15">
        <v>62</v>
      </c>
      <c r="Z627" s="15">
        <v>65</v>
      </c>
      <c r="AA627" s="15">
        <v>40</v>
      </c>
      <c r="AB627" s="15">
        <v>49</v>
      </c>
      <c r="AC627" s="15">
        <v>25</v>
      </c>
      <c r="AE627" s="15">
        <v>40</v>
      </c>
      <c r="AF627" s="15">
        <v>69</v>
      </c>
      <c r="AG627" s="15">
        <v>35</v>
      </c>
      <c r="AH627" s="15">
        <v>44</v>
      </c>
      <c r="AI627" s="15">
        <v>65</v>
      </c>
      <c r="AJ627" s="15">
        <v>40</v>
      </c>
      <c r="AK627" s="15">
        <v>44</v>
      </c>
      <c r="AL627" s="15">
        <v>56</v>
      </c>
      <c r="AM627" s="15">
        <v>44</v>
      </c>
      <c r="AN627" s="15">
        <v>30</v>
      </c>
      <c r="AO627" s="15">
        <v>10</v>
      </c>
      <c r="AP627" s="15">
        <v>23</v>
      </c>
      <c r="AR627" s="15">
        <v>392</v>
      </c>
      <c r="AS627" s="15">
        <v>88</v>
      </c>
      <c r="AT627" s="15">
        <v>18</v>
      </c>
      <c r="AU627" s="15">
        <v>2</v>
      </c>
      <c r="AW627" s="15">
        <v>406</v>
      </c>
      <c r="AX627" s="15">
        <v>389</v>
      </c>
      <c r="AY627" s="15">
        <v>348</v>
      </c>
      <c r="AZ627" s="15">
        <v>411</v>
      </c>
      <c r="BA627" s="15">
        <v>401</v>
      </c>
      <c r="BB627" s="15">
        <v>385</v>
      </c>
      <c r="BD627" s="15">
        <v>328</v>
      </c>
      <c r="BE627" s="15">
        <v>153</v>
      </c>
      <c r="BF627" s="15">
        <v>19</v>
      </c>
      <c r="BH627" s="15">
        <v>341</v>
      </c>
      <c r="BI627" s="15">
        <v>117</v>
      </c>
      <c r="BJ627" s="15">
        <v>42</v>
      </c>
    </row>
    <row r="628" spans="2:62" x14ac:dyDescent="0.35">
      <c r="B628" s="19" t="s">
        <v>75</v>
      </c>
      <c r="C628" s="10">
        <v>500</v>
      </c>
      <c r="D628" s="10">
        <v>248</v>
      </c>
      <c r="E628" s="10">
        <v>221</v>
      </c>
      <c r="F628" s="10">
        <v>27</v>
      </c>
      <c r="G628" s="10">
        <v>4</v>
      </c>
      <c r="I628" s="10">
        <v>68</v>
      </c>
      <c r="J628" s="10">
        <v>68</v>
      </c>
      <c r="K628" s="10">
        <v>145</v>
      </c>
      <c r="L628" s="10">
        <v>115</v>
      </c>
      <c r="M628" s="10">
        <v>92</v>
      </c>
      <c r="N628" s="10">
        <v>11</v>
      </c>
      <c r="P628" s="10">
        <v>125</v>
      </c>
      <c r="Q628" s="10">
        <v>125</v>
      </c>
      <c r="R628" s="10">
        <v>125</v>
      </c>
      <c r="S628" s="10">
        <v>125</v>
      </c>
      <c r="T628" s="10">
        <v>2</v>
      </c>
      <c r="V628" s="10">
        <v>68</v>
      </c>
      <c r="W628" s="10">
        <v>105</v>
      </c>
      <c r="X628" s="10">
        <v>101</v>
      </c>
      <c r="Y628" s="10">
        <v>59</v>
      </c>
      <c r="Z628" s="10">
        <v>60</v>
      </c>
      <c r="AA628" s="10">
        <v>37</v>
      </c>
      <c r="AB628" s="10">
        <v>44</v>
      </c>
      <c r="AC628" s="10">
        <v>26</v>
      </c>
      <c r="AE628" s="10">
        <v>38</v>
      </c>
      <c r="AF628" s="10">
        <v>67</v>
      </c>
      <c r="AG628" s="10">
        <v>34</v>
      </c>
      <c r="AH628" s="10">
        <v>42</v>
      </c>
      <c r="AI628" s="10">
        <v>63</v>
      </c>
      <c r="AJ628" s="10">
        <v>38</v>
      </c>
      <c r="AK628" s="10">
        <v>42</v>
      </c>
      <c r="AL628" s="10">
        <v>55</v>
      </c>
      <c r="AM628" s="10">
        <v>42</v>
      </c>
      <c r="AN628" s="10">
        <v>42</v>
      </c>
      <c r="AO628" s="10">
        <v>17</v>
      </c>
      <c r="AP628" s="10">
        <v>21</v>
      </c>
      <c r="AR628" s="10">
        <v>395</v>
      </c>
      <c r="AS628" s="10">
        <v>84</v>
      </c>
      <c r="AT628" s="10">
        <v>19</v>
      </c>
      <c r="AU628" s="10">
        <v>2</v>
      </c>
      <c r="AW628" s="10">
        <v>404</v>
      </c>
      <c r="AX628" s="10">
        <v>385</v>
      </c>
      <c r="AY628" s="10">
        <v>346</v>
      </c>
      <c r="AZ628" s="10">
        <v>412</v>
      </c>
      <c r="BA628" s="10">
        <v>399</v>
      </c>
      <c r="BB628" s="10">
        <v>382</v>
      </c>
      <c r="BD628" s="10">
        <v>321</v>
      </c>
      <c r="BE628" s="10">
        <v>160</v>
      </c>
      <c r="BF628" s="10">
        <v>19</v>
      </c>
      <c r="BH628" s="10">
        <v>339</v>
      </c>
      <c r="BI628" s="10">
        <v>119</v>
      </c>
      <c r="BJ628" s="10">
        <v>42</v>
      </c>
    </row>
    <row r="629" spans="2:62" ht="46" customHeight="1" x14ac:dyDescent="0.35">
      <c r="B629" s="20" t="s">
        <v>199</v>
      </c>
      <c r="C629" s="12">
        <v>0.14791708452999999</v>
      </c>
      <c r="D629" s="12">
        <v>0.16605734163499999</v>
      </c>
      <c r="E629" s="12">
        <v>0.119985677323</v>
      </c>
      <c r="F629" s="12">
        <v>0.16984653818100001</v>
      </c>
      <c r="G629" s="12">
        <v>0.39404857826299999</v>
      </c>
      <c r="I629" s="12">
        <v>0.18915907900100001</v>
      </c>
      <c r="J629" s="12">
        <v>0.19072981789999999</v>
      </c>
      <c r="K629" s="12">
        <v>0.1231295516</v>
      </c>
      <c r="L629" s="12">
        <v>0.12932257229800001</v>
      </c>
      <c r="M629" s="12">
        <v>0.15368983806700001</v>
      </c>
      <c r="N629" s="12">
        <v>0.104593641778</v>
      </c>
      <c r="P629" s="12">
        <v>0.24527041545600001</v>
      </c>
      <c r="Q629" s="12">
        <v>0.15835957188800001</v>
      </c>
      <c r="R629" s="12">
        <v>7.8148386311900006E-2</v>
      </c>
      <c r="S629" s="12">
        <v>0.1040031315</v>
      </c>
      <c r="T629" s="12">
        <v>0.51673118137999996</v>
      </c>
      <c r="V629" s="12">
        <v>0.19511783076899999</v>
      </c>
      <c r="W629" s="12">
        <v>0.16943657942400001</v>
      </c>
      <c r="X629" s="12">
        <v>0.16132715088499999</v>
      </c>
      <c r="Y629" s="12">
        <v>9.4605327114800006E-2</v>
      </c>
      <c r="Z629" s="12">
        <v>9.4235964323899996E-2</v>
      </c>
      <c r="AA629" s="12">
        <v>4.94866954658E-2</v>
      </c>
      <c r="AB629" s="12">
        <v>0.14508790787799999</v>
      </c>
      <c r="AC629" s="12">
        <v>0.27665501073999998</v>
      </c>
      <c r="AE629" s="12">
        <v>0.17330518944199999</v>
      </c>
      <c r="AF629" s="12">
        <v>0.146280992621</v>
      </c>
      <c r="AG629" s="12">
        <v>5.2327351940699998E-2</v>
      </c>
      <c r="AH629" s="12">
        <v>0.190056473532</v>
      </c>
      <c r="AI629" s="12">
        <v>0.19354328285700001</v>
      </c>
      <c r="AJ629" s="12">
        <v>0.21706878489100001</v>
      </c>
      <c r="AK629" s="12">
        <v>0.138344955794</v>
      </c>
      <c r="AL629" s="12">
        <v>0.14387974796299999</v>
      </c>
      <c r="AM629" s="12">
        <v>4.8261257422199999E-2</v>
      </c>
      <c r="AN629" s="12">
        <v>0.23095439416499999</v>
      </c>
      <c r="AO629" s="12">
        <v>0.119973955565</v>
      </c>
      <c r="AP629" s="12">
        <v>0</v>
      </c>
      <c r="AR629" s="12">
        <v>0.15680927247400001</v>
      </c>
      <c r="AS629" s="12">
        <v>0.101515332194</v>
      </c>
      <c r="AT629" s="12">
        <v>0.18222305523499999</v>
      </c>
      <c r="AU629" s="12">
        <v>0</v>
      </c>
      <c r="AW629" s="12">
        <v>0.121989802296</v>
      </c>
      <c r="AX629" s="12">
        <v>0.12625527977500001</v>
      </c>
      <c r="AY629" s="12">
        <v>0.120900558681</v>
      </c>
      <c r="AZ629" s="12">
        <v>0.141897030486</v>
      </c>
      <c r="BA629" s="12">
        <v>0.11572824575399999</v>
      </c>
      <c r="BB629" s="12">
        <v>0.113559559608</v>
      </c>
      <c r="BD629" s="12">
        <v>0.117177945206</v>
      </c>
      <c r="BE629" s="12">
        <v>0.20537930524799999</v>
      </c>
      <c r="BF629" s="12">
        <v>0.184351263233</v>
      </c>
      <c r="BH629" s="12">
        <v>0.12437164077600001</v>
      </c>
      <c r="BI629" s="12">
        <v>0.15505558082000001</v>
      </c>
      <c r="BJ629" s="12">
        <v>0.31953056152499998</v>
      </c>
    </row>
    <row r="630" spans="2:62" ht="46" customHeight="1" x14ac:dyDescent="0.35">
      <c r="B630" s="20" t="s">
        <v>200</v>
      </c>
      <c r="C630" s="12">
        <v>0.46967987598599997</v>
      </c>
      <c r="D630" s="12">
        <v>0.43305544805399998</v>
      </c>
      <c r="E630" s="12">
        <v>0.49843513552699997</v>
      </c>
      <c r="F630" s="12">
        <v>0.54868119070700005</v>
      </c>
      <c r="G630" s="12">
        <v>0.60595142173700001</v>
      </c>
      <c r="I630" s="12">
        <v>0.45146815833300002</v>
      </c>
      <c r="J630" s="12">
        <v>0.416248822643</v>
      </c>
      <c r="K630" s="12">
        <v>0.42203173724100002</v>
      </c>
      <c r="L630" s="12">
        <v>0.58074071934000004</v>
      </c>
      <c r="M630" s="12">
        <v>0.46489027284700002</v>
      </c>
      <c r="N630" s="12">
        <v>0.41749385183499998</v>
      </c>
      <c r="P630" s="12">
        <v>0.44418195379300002</v>
      </c>
      <c r="Q630" s="12">
        <v>0.52445699468899998</v>
      </c>
      <c r="R630" s="12">
        <v>0.48022728350600002</v>
      </c>
      <c r="S630" s="12">
        <v>0.43735007586399999</v>
      </c>
      <c r="T630" s="12">
        <v>0</v>
      </c>
      <c r="V630" s="12">
        <v>0.53784832563700002</v>
      </c>
      <c r="W630" s="12">
        <v>0.46587532523000003</v>
      </c>
      <c r="X630" s="12">
        <v>0.54752007665299995</v>
      </c>
      <c r="Y630" s="12">
        <v>0.45663264772500001</v>
      </c>
      <c r="Z630" s="12">
        <v>0.46741863120600002</v>
      </c>
      <c r="AA630" s="12">
        <v>0.41407218122</v>
      </c>
      <c r="AB630" s="12">
        <v>0.28966329897799997</v>
      </c>
      <c r="AC630" s="12">
        <v>0.42347800908599997</v>
      </c>
      <c r="AE630" s="12">
        <v>0.57021250033899995</v>
      </c>
      <c r="AF630" s="12">
        <v>0.52895275917499995</v>
      </c>
      <c r="AG630" s="12">
        <v>0.645160873563</v>
      </c>
      <c r="AH630" s="12">
        <v>0.40932130474200001</v>
      </c>
      <c r="AI630" s="12">
        <v>0.49413228024299999</v>
      </c>
      <c r="AJ630" s="12">
        <v>0.44734732318800002</v>
      </c>
      <c r="AK630" s="12">
        <v>0.33895799305399998</v>
      </c>
      <c r="AL630" s="12">
        <v>0.45756476037600002</v>
      </c>
      <c r="AM630" s="12">
        <v>0.54321458810000001</v>
      </c>
      <c r="AN630" s="12">
        <v>0.33138974576399999</v>
      </c>
      <c r="AO630" s="12">
        <v>0.261841747721</v>
      </c>
      <c r="AP630" s="12">
        <v>0.49456125899300002</v>
      </c>
      <c r="AR630" s="12">
        <v>0.46483845777900001</v>
      </c>
      <c r="AS630" s="12">
        <v>0.51268340014500002</v>
      </c>
      <c r="AT630" s="12">
        <v>0.42877066308799999</v>
      </c>
      <c r="AU630" s="12">
        <v>0</v>
      </c>
      <c r="AW630" s="12">
        <v>0.47825807539499998</v>
      </c>
      <c r="AX630" s="12">
        <v>0.46878813325699997</v>
      </c>
      <c r="AY630" s="12">
        <v>0.469250458747</v>
      </c>
      <c r="AZ630" s="12">
        <v>0.47728463539600002</v>
      </c>
      <c r="BA630" s="12">
        <v>0.46711187314699998</v>
      </c>
      <c r="BB630" s="12">
        <v>0.46599082946999998</v>
      </c>
      <c r="BD630" s="12">
        <v>0.48165623337699998</v>
      </c>
      <c r="BE630" s="12">
        <v>0.45868905334600002</v>
      </c>
      <c r="BF630" s="12">
        <v>0.360200611462</v>
      </c>
      <c r="BH630" s="12">
        <v>0.45729471868499999</v>
      </c>
      <c r="BI630" s="12">
        <v>0.52676146150900005</v>
      </c>
      <c r="BJ630" s="12">
        <v>0.40682156351600002</v>
      </c>
    </row>
    <row r="631" spans="2:62" ht="46" customHeight="1" x14ac:dyDescent="0.35">
      <c r="B631" s="20" t="s">
        <v>201</v>
      </c>
      <c r="C631" s="12">
        <v>0.34100552957199998</v>
      </c>
      <c r="D631" s="12">
        <v>0.36073474446300002</v>
      </c>
      <c r="E631" s="12">
        <v>0.347447708799</v>
      </c>
      <c r="F631" s="12">
        <v>0.161791691411</v>
      </c>
      <c r="G631" s="12">
        <v>0</v>
      </c>
      <c r="I631" s="12">
        <v>0.25320905171500002</v>
      </c>
      <c r="J631" s="12">
        <v>0.34552298875199999</v>
      </c>
      <c r="K631" s="12">
        <v>0.432575301222</v>
      </c>
      <c r="L631" s="12">
        <v>0.27969829755100001</v>
      </c>
      <c r="M631" s="12">
        <v>0.317912045546</v>
      </c>
      <c r="N631" s="12">
        <v>0.477912506387</v>
      </c>
      <c r="P631" s="12">
        <v>0.22135027962100001</v>
      </c>
      <c r="Q631" s="12">
        <v>0.294528803108</v>
      </c>
      <c r="R631" s="12">
        <v>0.41728152048200001</v>
      </c>
      <c r="S631" s="12">
        <v>0.42859077706100002</v>
      </c>
      <c r="T631" s="12">
        <v>0.48326881861999998</v>
      </c>
      <c r="V631" s="12">
        <v>0.15105239693200001</v>
      </c>
      <c r="W631" s="12">
        <v>0.307156272221</v>
      </c>
      <c r="X631" s="12">
        <v>0.269910239607</v>
      </c>
      <c r="Y631" s="12">
        <v>0.41727431319899999</v>
      </c>
      <c r="Z631" s="12">
        <v>0.422119232766</v>
      </c>
      <c r="AA631" s="12">
        <v>0.51302697125800001</v>
      </c>
      <c r="AB631" s="12">
        <v>0.56524879314400001</v>
      </c>
      <c r="AC631" s="12">
        <v>0.26289805010299999</v>
      </c>
      <c r="AE631" s="12">
        <v>0.22518462391899999</v>
      </c>
      <c r="AF631" s="12">
        <v>0.28012911783200001</v>
      </c>
      <c r="AG631" s="12">
        <v>0.27449900468299998</v>
      </c>
      <c r="AH631" s="12">
        <v>0.37865238938000001</v>
      </c>
      <c r="AI631" s="12">
        <v>0.24697530313800001</v>
      </c>
      <c r="AJ631" s="12">
        <v>0.33558389192100002</v>
      </c>
      <c r="AK631" s="12">
        <v>0.472235243877</v>
      </c>
      <c r="AL631" s="12">
        <v>0.36095231056400001</v>
      </c>
      <c r="AM631" s="12">
        <v>0.408524154478</v>
      </c>
      <c r="AN631" s="12">
        <v>0.36594079954300002</v>
      </c>
      <c r="AO631" s="12">
        <v>0.48536589704700001</v>
      </c>
      <c r="AP631" s="12">
        <v>0.45253688124300001</v>
      </c>
      <c r="AR631" s="12">
        <v>0.33598650173900002</v>
      </c>
      <c r="AS631" s="12">
        <v>0.34985115687000001</v>
      </c>
      <c r="AT631" s="12">
        <v>0.38900628167700002</v>
      </c>
      <c r="AU631" s="12">
        <v>0.50032009876399997</v>
      </c>
      <c r="AW631" s="12">
        <v>0.36070101914300001</v>
      </c>
      <c r="AX631" s="12">
        <v>0.36180738330099999</v>
      </c>
      <c r="AY631" s="12">
        <v>0.36868318910800002</v>
      </c>
      <c r="AZ631" s="12">
        <v>0.33818829171199999</v>
      </c>
      <c r="BA631" s="12">
        <v>0.37595130239899999</v>
      </c>
      <c r="BB631" s="12">
        <v>0.38002433605199998</v>
      </c>
      <c r="BD631" s="12">
        <v>0.37209145574199998</v>
      </c>
      <c r="BE631" s="12">
        <v>0.282535742378</v>
      </c>
      <c r="BF631" s="12">
        <v>0.30716417874899998</v>
      </c>
      <c r="BH631" s="12">
        <v>0.39901374481599999</v>
      </c>
      <c r="BI631" s="12">
        <v>0.24072836299700001</v>
      </c>
      <c r="BJ631" s="12">
        <v>0.15565365302199999</v>
      </c>
    </row>
    <row r="632" spans="2:62" ht="32" customHeight="1" x14ac:dyDescent="0.35">
      <c r="B632" s="20" t="s">
        <v>42</v>
      </c>
      <c r="C632" s="12">
        <v>4.1397509911699999E-2</v>
      </c>
      <c r="D632" s="12">
        <v>4.0152465848000002E-2</v>
      </c>
      <c r="E632" s="12">
        <v>3.4131478351300003E-2</v>
      </c>
      <c r="F632" s="12">
        <v>0.119680579701</v>
      </c>
      <c r="G632" s="12">
        <v>0</v>
      </c>
      <c r="I632" s="12">
        <v>0.10616371095</v>
      </c>
      <c r="J632" s="12">
        <v>4.7498370704800001E-2</v>
      </c>
      <c r="K632" s="12">
        <v>2.22634099371E-2</v>
      </c>
      <c r="L632" s="12">
        <v>1.02384108121E-2</v>
      </c>
      <c r="M632" s="12">
        <v>6.3507843540100001E-2</v>
      </c>
      <c r="N632" s="12">
        <v>0</v>
      </c>
      <c r="P632" s="12">
        <v>8.9197351130400004E-2</v>
      </c>
      <c r="Q632" s="12">
        <v>2.2654630315799999E-2</v>
      </c>
      <c r="R632" s="12">
        <v>2.4342809700099999E-2</v>
      </c>
      <c r="S632" s="12">
        <v>3.00560155758E-2</v>
      </c>
      <c r="T632" s="12">
        <v>0</v>
      </c>
      <c r="V632" s="12">
        <v>0.11598144666100001</v>
      </c>
      <c r="W632" s="12">
        <v>5.7531823125300002E-2</v>
      </c>
      <c r="X632" s="12">
        <v>2.1242532855399999E-2</v>
      </c>
      <c r="Y632" s="12">
        <v>3.1487711961400003E-2</v>
      </c>
      <c r="Z632" s="12">
        <v>1.6226171704900001E-2</v>
      </c>
      <c r="AA632" s="12">
        <v>2.3414152056799999E-2</v>
      </c>
      <c r="AB632" s="12">
        <v>0</v>
      </c>
      <c r="AC632" s="12">
        <v>3.6968930071899997E-2</v>
      </c>
      <c r="AE632" s="12">
        <v>3.1297686299899999E-2</v>
      </c>
      <c r="AF632" s="12">
        <v>4.4637130371500001E-2</v>
      </c>
      <c r="AG632" s="12">
        <v>2.8012769812600001E-2</v>
      </c>
      <c r="AH632" s="12">
        <v>2.1969832345700002E-2</v>
      </c>
      <c r="AI632" s="12">
        <v>6.5349133762399994E-2</v>
      </c>
      <c r="AJ632" s="12">
        <v>0</v>
      </c>
      <c r="AK632" s="12">
        <v>5.0461807275300002E-2</v>
      </c>
      <c r="AL632" s="12">
        <v>3.7603181096599998E-2</v>
      </c>
      <c r="AM632" s="12">
        <v>0</v>
      </c>
      <c r="AN632" s="12">
        <v>7.1715060528299998E-2</v>
      </c>
      <c r="AO632" s="12">
        <v>0.13281839966699999</v>
      </c>
      <c r="AP632" s="12">
        <v>5.2901859763799998E-2</v>
      </c>
      <c r="AR632" s="12">
        <v>4.2365768007499999E-2</v>
      </c>
      <c r="AS632" s="12">
        <v>3.59501107901E-2</v>
      </c>
      <c r="AT632" s="12">
        <v>0</v>
      </c>
      <c r="AU632" s="12">
        <v>0.49967990123599998</v>
      </c>
      <c r="AW632" s="12">
        <v>3.9051103166400002E-2</v>
      </c>
      <c r="AX632" s="12">
        <v>4.3149203667099997E-2</v>
      </c>
      <c r="AY632" s="12">
        <v>4.1165793463700001E-2</v>
      </c>
      <c r="AZ632" s="12">
        <v>4.2630042405999997E-2</v>
      </c>
      <c r="BA632" s="12">
        <v>4.1208578700399998E-2</v>
      </c>
      <c r="BB632" s="12">
        <v>4.0425274870100003E-2</v>
      </c>
      <c r="BD632" s="12">
        <v>2.9074365675300001E-2</v>
      </c>
      <c r="BE632" s="12">
        <v>5.3395899027600002E-2</v>
      </c>
      <c r="BF632" s="12">
        <v>0.148283946556</v>
      </c>
      <c r="BH632" s="12">
        <v>1.9319895722500001E-2</v>
      </c>
      <c r="BI632" s="12">
        <v>7.74545946741E-2</v>
      </c>
      <c r="BJ632" s="12">
        <v>0.11799422193799999</v>
      </c>
    </row>
    <row r="634" spans="2:62" x14ac:dyDescent="0.35">
      <c r="B634" s="25" t="s">
        <v>202</v>
      </c>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row>
    <row r="635" spans="2:62" x14ac:dyDescent="0.35">
      <c r="B635" s="17" t="s">
        <v>15</v>
      </c>
    </row>
    <row r="636" spans="2:62" x14ac:dyDescent="0.35">
      <c r="B636" s="18" t="s">
        <v>74</v>
      </c>
      <c r="C636" s="15">
        <v>500</v>
      </c>
      <c r="D636" s="15">
        <v>252</v>
      </c>
      <c r="E636" s="15">
        <v>220</v>
      </c>
      <c r="F636" s="15">
        <v>24</v>
      </c>
      <c r="G636" s="15">
        <v>4</v>
      </c>
      <c r="I636" s="15">
        <v>66</v>
      </c>
      <c r="J636" s="15">
        <v>69</v>
      </c>
      <c r="K636" s="15">
        <v>149</v>
      </c>
      <c r="L636" s="15">
        <v>116</v>
      </c>
      <c r="M636" s="15">
        <v>89</v>
      </c>
      <c r="N636" s="15">
        <v>11</v>
      </c>
      <c r="P636" s="15">
        <v>98</v>
      </c>
      <c r="Q636" s="15">
        <v>133</v>
      </c>
      <c r="R636" s="15">
        <v>134</v>
      </c>
      <c r="S636" s="15">
        <v>133</v>
      </c>
      <c r="T636" s="15">
        <v>2</v>
      </c>
      <c r="V636" s="15">
        <v>58</v>
      </c>
      <c r="W636" s="15">
        <v>97</v>
      </c>
      <c r="X636" s="15">
        <v>104</v>
      </c>
      <c r="Y636" s="15">
        <v>62</v>
      </c>
      <c r="Z636" s="15">
        <v>65</v>
      </c>
      <c r="AA636" s="15">
        <v>40</v>
      </c>
      <c r="AB636" s="15">
        <v>49</v>
      </c>
      <c r="AC636" s="15">
        <v>25</v>
      </c>
      <c r="AE636" s="15">
        <v>40</v>
      </c>
      <c r="AF636" s="15">
        <v>69</v>
      </c>
      <c r="AG636" s="15">
        <v>35</v>
      </c>
      <c r="AH636" s="15">
        <v>44</v>
      </c>
      <c r="AI636" s="15">
        <v>65</v>
      </c>
      <c r="AJ636" s="15">
        <v>40</v>
      </c>
      <c r="AK636" s="15">
        <v>44</v>
      </c>
      <c r="AL636" s="15">
        <v>56</v>
      </c>
      <c r="AM636" s="15">
        <v>44</v>
      </c>
      <c r="AN636" s="15">
        <v>30</v>
      </c>
      <c r="AO636" s="15">
        <v>10</v>
      </c>
      <c r="AP636" s="15">
        <v>23</v>
      </c>
      <c r="AR636" s="15">
        <v>392</v>
      </c>
      <c r="AS636" s="15">
        <v>88</v>
      </c>
      <c r="AT636" s="15">
        <v>18</v>
      </c>
      <c r="AU636" s="15">
        <v>2</v>
      </c>
      <c r="AW636" s="15">
        <v>406</v>
      </c>
      <c r="AX636" s="15">
        <v>389</v>
      </c>
      <c r="AY636" s="15">
        <v>348</v>
      </c>
      <c r="AZ636" s="15">
        <v>411</v>
      </c>
      <c r="BA636" s="15">
        <v>401</v>
      </c>
      <c r="BB636" s="15">
        <v>385</v>
      </c>
      <c r="BD636" s="15">
        <v>328</v>
      </c>
      <c r="BE636" s="15">
        <v>153</v>
      </c>
      <c r="BF636" s="15">
        <v>19</v>
      </c>
      <c r="BH636" s="15">
        <v>341</v>
      </c>
      <c r="BI636" s="15">
        <v>117</v>
      </c>
      <c r="BJ636" s="15">
        <v>42</v>
      </c>
    </row>
    <row r="637" spans="2:62" x14ac:dyDescent="0.35">
      <c r="B637" s="19" t="s">
        <v>75</v>
      </c>
      <c r="C637" s="10">
        <v>500</v>
      </c>
      <c r="D637" s="10">
        <v>248</v>
      </c>
      <c r="E637" s="10">
        <v>221</v>
      </c>
      <c r="F637" s="10">
        <v>27</v>
      </c>
      <c r="G637" s="10">
        <v>4</v>
      </c>
      <c r="I637" s="10">
        <v>68</v>
      </c>
      <c r="J637" s="10">
        <v>68</v>
      </c>
      <c r="K637" s="10">
        <v>145</v>
      </c>
      <c r="L637" s="10">
        <v>115</v>
      </c>
      <c r="M637" s="10">
        <v>92</v>
      </c>
      <c r="N637" s="10">
        <v>11</v>
      </c>
      <c r="P637" s="10">
        <v>125</v>
      </c>
      <c r="Q637" s="10">
        <v>125</v>
      </c>
      <c r="R637" s="10">
        <v>125</v>
      </c>
      <c r="S637" s="10">
        <v>125</v>
      </c>
      <c r="T637" s="10">
        <v>2</v>
      </c>
      <c r="V637" s="10">
        <v>68</v>
      </c>
      <c r="W637" s="10">
        <v>105</v>
      </c>
      <c r="X637" s="10">
        <v>101</v>
      </c>
      <c r="Y637" s="10">
        <v>59</v>
      </c>
      <c r="Z637" s="10">
        <v>60</v>
      </c>
      <c r="AA637" s="10">
        <v>37</v>
      </c>
      <c r="AB637" s="10">
        <v>44</v>
      </c>
      <c r="AC637" s="10">
        <v>26</v>
      </c>
      <c r="AE637" s="10">
        <v>38</v>
      </c>
      <c r="AF637" s="10">
        <v>67</v>
      </c>
      <c r="AG637" s="10">
        <v>34</v>
      </c>
      <c r="AH637" s="10">
        <v>42</v>
      </c>
      <c r="AI637" s="10">
        <v>63</v>
      </c>
      <c r="AJ637" s="10">
        <v>38</v>
      </c>
      <c r="AK637" s="10">
        <v>42</v>
      </c>
      <c r="AL637" s="10">
        <v>55</v>
      </c>
      <c r="AM637" s="10">
        <v>42</v>
      </c>
      <c r="AN637" s="10">
        <v>42</v>
      </c>
      <c r="AO637" s="10">
        <v>17</v>
      </c>
      <c r="AP637" s="10">
        <v>21</v>
      </c>
      <c r="AR637" s="10">
        <v>395</v>
      </c>
      <c r="AS637" s="10">
        <v>84</v>
      </c>
      <c r="AT637" s="10">
        <v>19</v>
      </c>
      <c r="AU637" s="10">
        <v>2</v>
      </c>
      <c r="AW637" s="10">
        <v>404</v>
      </c>
      <c r="AX637" s="10">
        <v>385</v>
      </c>
      <c r="AY637" s="10">
        <v>346</v>
      </c>
      <c r="AZ637" s="10">
        <v>412</v>
      </c>
      <c r="BA637" s="10">
        <v>399</v>
      </c>
      <c r="BB637" s="10">
        <v>382</v>
      </c>
      <c r="BD637" s="10">
        <v>321</v>
      </c>
      <c r="BE637" s="10">
        <v>160</v>
      </c>
      <c r="BF637" s="10">
        <v>19</v>
      </c>
      <c r="BH637" s="10">
        <v>339</v>
      </c>
      <c r="BI637" s="10">
        <v>119</v>
      </c>
      <c r="BJ637" s="10">
        <v>42</v>
      </c>
    </row>
    <row r="638" spans="2:62" ht="32" customHeight="1" x14ac:dyDescent="0.35">
      <c r="B638" s="20" t="s">
        <v>203</v>
      </c>
      <c r="C638" s="12">
        <v>0.28629628912299998</v>
      </c>
      <c r="D638" s="12">
        <v>0.27230690489999998</v>
      </c>
      <c r="E638" s="12">
        <v>0.31611106479399997</v>
      </c>
      <c r="F638" s="12">
        <v>0.183326708935</v>
      </c>
      <c r="G638" s="12">
        <v>0.20424949416099999</v>
      </c>
      <c r="I638" s="12">
        <v>0.20183670144599999</v>
      </c>
      <c r="J638" s="12">
        <v>0.35156416525200002</v>
      </c>
      <c r="K638" s="12">
        <v>0.34427729079000002</v>
      </c>
      <c r="L638" s="12">
        <v>0.236342714919</v>
      </c>
      <c r="M638" s="12">
        <v>0.26831531798899999</v>
      </c>
      <c r="N638" s="12">
        <v>0.31351998089499999</v>
      </c>
      <c r="P638" s="12">
        <v>0.160439142989</v>
      </c>
      <c r="Q638" s="12">
        <v>0.27279214553300002</v>
      </c>
      <c r="R638" s="12">
        <v>0.34245326184300001</v>
      </c>
      <c r="S638" s="12">
        <v>0.37407032960699999</v>
      </c>
      <c r="T638" s="12">
        <v>0</v>
      </c>
      <c r="V638" s="12">
        <v>0.189770517587</v>
      </c>
      <c r="W638" s="12">
        <v>0.21177749489600001</v>
      </c>
      <c r="X638" s="12">
        <v>0.27626264056900002</v>
      </c>
      <c r="Y638" s="12">
        <v>0.33784647674599999</v>
      </c>
      <c r="Z638" s="12">
        <v>0.30636066713799998</v>
      </c>
      <c r="AA638" s="12">
        <v>0.47659495462200002</v>
      </c>
      <c r="AB638" s="12">
        <v>0.428597066267</v>
      </c>
      <c r="AC638" s="12">
        <v>0.20074228851699999</v>
      </c>
      <c r="AE638" s="12">
        <v>0.30993613294599998</v>
      </c>
      <c r="AF638" s="12">
        <v>0.27685586783799998</v>
      </c>
      <c r="AG638" s="12">
        <v>0.27721798659000002</v>
      </c>
      <c r="AH638" s="12">
        <v>0.237834448473</v>
      </c>
      <c r="AI638" s="12">
        <v>0.19182620900700001</v>
      </c>
      <c r="AJ638" s="12">
        <v>0.27386282592400002</v>
      </c>
      <c r="AK638" s="12">
        <v>0.35610526713899998</v>
      </c>
      <c r="AL638" s="12">
        <v>0.26302459714199999</v>
      </c>
      <c r="AM638" s="12">
        <v>0.32737403151400002</v>
      </c>
      <c r="AN638" s="12">
        <v>0.35308440083800002</v>
      </c>
      <c r="AO638" s="12">
        <v>0.400379764581</v>
      </c>
      <c r="AP638" s="12">
        <v>0.305083312188</v>
      </c>
      <c r="AR638" s="12">
        <v>0.28873718231200002</v>
      </c>
      <c r="AS638" s="12">
        <v>0.28220767821699999</v>
      </c>
      <c r="AT638" s="12">
        <v>0.28264849061699998</v>
      </c>
      <c r="AU638" s="12">
        <v>0</v>
      </c>
      <c r="AW638" s="12">
        <v>0.31567116321700001</v>
      </c>
      <c r="AX638" s="12">
        <v>0.317963524281</v>
      </c>
      <c r="AY638" s="12">
        <v>0.33250238505399998</v>
      </c>
      <c r="AZ638" s="12">
        <v>0.28109942066400001</v>
      </c>
      <c r="BA638" s="12">
        <v>0.30546361540599998</v>
      </c>
      <c r="BB638" s="12">
        <v>0.30267539182300002</v>
      </c>
      <c r="BD638" s="12">
        <v>0.32274506670199998</v>
      </c>
      <c r="BE638" s="12">
        <v>0.22457767257700001</v>
      </c>
      <c r="BF638" s="12">
        <v>0.18944719430400001</v>
      </c>
      <c r="BH638" s="12">
        <v>0.325494507283</v>
      </c>
      <c r="BI638" s="12">
        <v>0.21099923431000001</v>
      </c>
      <c r="BJ638" s="12">
        <v>0.18268781004500001</v>
      </c>
    </row>
    <row r="639" spans="2:62" ht="32" customHeight="1" x14ac:dyDescent="0.35">
      <c r="B639" s="20" t="s">
        <v>204</v>
      </c>
      <c r="C639" s="12">
        <v>0.41111062095799999</v>
      </c>
      <c r="D639" s="12">
        <v>0.41147713887199999</v>
      </c>
      <c r="E639" s="12">
        <v>0.41371423925099998</v>
      </c>
      <c r="F639" s="12">
        <v>0.32267052184799999</v>
      </c>
      <c r="G639" s="12">
        <v>0.79575050583899998</v>
      </c>
      <c r="I639" s="12">
        <v>0.31576197579999998</v>
      </c>
      <c r="J639" s="12">
        <v>0.33727565749799998</v>
      </c>
      <c r="K639" s="12">
        <v>0.41384311375299998</v>
      </c>
      <c r="L639" s="12">
        <v>0.46008520540699999</v>
      </c>
      <c r="M639" s="12">
        <v>0.50287032542800003</v>
      </c>
      <c r="N639" s="12">
        <v>0.15071636738499999</v>
      </c>
      <c r="P639" s="12">
        <v>0.33494982694499997</v>
      </c>
      <c r="Q639" s="12">
        <v>0.40900964507600002</v>
      </c>
      <c r="R639" s="12">
        <v>0.50483248994700003</v>
      </c>
      <c r="S639" s="12">
        <v>0.40221247157500001</v>
      </c>
      <c r="T639" s="12">
        <v>0</v>
      </c>
      <c r="V639" s="12">
        <v>0.30438683548500001</v>
      </c>
      <c r="W639" s="12">
        <v>0.44218218312099999</v>
      </c>
      <c r="X639" s="12">
        <v>0.45473043400699997</v>
      </c>
      <c r="Y639" s="12">
        <v>0.381730546565</v>
      </c>
      <c r="Z639" s="12">
        <v>0.51926931787800001</v>
      </c>
      <c r="AA639" s="12">
        <v>0.40059683179700001</v>
      </c>
      <c r="AB639" s="12">
        <v>0.40329346174800002</v>
      </c>
      <c r="AC639" s="12">
        <v>0.23948009071699999</v>
      </c>
      <c r="AE639" s="12">
        <v>0.48365484262899999</v>
      </c>
      <c r="AF639" s="12">
        <v>0.40474134692399999</v>
      </c>
      <c r="AG639" s="12">
        <v>0.41744674525800002</v>
      </c>
      <c r="AH639" s="12">
        <v>0.454221304193</v>
      </c>
      <c r="AI639" s="12">
        <v>0.35742865438799998</v>
      </c>
      <c r="AJ639" s="12">
        <v>0.34652750294000001</v>
      </c>
      <c r="AK639" s="12">
        <v>0.44984429642500001</v>
      </c>
      <c r="AL639" s="12">
        <v>0.47288275343699998</v>
      </c>
      <c r="AM639" s="12">
        <v>0.43415680225600001</v>
      </c>
      <c r="AN639" s="12">
        <v>0.32903431879</v>
      </c>
      <c r="AO639" s="12">
        <v>0.37838974504900003</v>
      </c>
      <c r="AP639" s="12">
        <v>0.38801109292699998</v>
      </c>
      <c r="AR639" s="12">
        <v>0.38161816201600002</v>
      </c>
      <c r="AS639" s="12">
        <v>0.53514419351800002</v>
      </c>
      <c r="AT639" s="12">
        <v>0.51523718265200003</v>
      </c>
      <c r="AU639" s="12">
        <v>0</v>
      </c>
      <c r="AW639" s="12">
        <v>0.43247849665900001</v>
      </c>
      <c r="AX639" s="12">
        <v>0.42450784626299998</v>
      </c>
      <c r="AY639" s="12">
        <v>0.40085259072399998</v>
      </c>
      <c r="AZ639" s="12">
        <v>0.42148621575700002</v>
      </c>
      <c r="BA639" s="12">
        <v>0.415946933879</v>
      </c>
      <c r="BB639" s="12">
        <v>0.42767138997499998</v>
      </c>
      <c r="BD639" s="12">
        <v>0.436099607808</v>
      </c>
      <c r="BE639" s="12">
        <v>0.36007101458500002</v>
      </c>
      <c r="BF639" s="12">
        <v>0.41766228216599999</v>
      </c>
      <c r="BH639" s="12">
        <v>0.42260514777800001</v>
      </c>
      <c r="BI639" s="12">
        <v>0.39615275219500001</v>
      </c>
      <c r="BJ639" s="12">
        <v>0.360276442192</v>
      </c>
    </row>
    <row r="640" spans="2:62" ht="32" customHeight="1" x14ac:dyDescent="0.35">
      <c r="B640" s="20" t="s">
        <v>205</v>
      </c>
      <c r="C640" s="12">
        <v>0.24789148973</v>
      </c>
      <c r="D640" s="12">
        <v>0.27089674934000002</v>
      </c>
      <c r="E640" s="12">
        <v>0.209008660264</v>
      </c>
      <c r="F640" s="12">
        <v>0.39681116112300002</v>
      </c>
      <c r="G640" s="12">
        <v>0</v>
      </c>
      <c r="I640" s="12">
        <v>0.41220957788700002</v>
      </c>
      <c r="J640" s="12">
        <v>0.189774890221</v>
      </c>
      <c r="K640" s="12">
        <v>0.205460357451</v>
      </c>
      <c r="L640" s="12">
        <v>0.27681601777199999</v>
      </c>
      <c r="M640" s="12">
        <v>0.164023842862</v>
      </c>
      <c r="N640" s="12">
        <v>0.53576365171999996</v>
      </c>
      <c r="P640" s="12">
        <v>0.392932473196</v>
      </c>
      <c r="Q640" s="12">
        <v>0.264791183953</v>
      </c>
      <c r="R640" s="12">
        <v>0.137741526349</v>
      </c>
      <c r="S640" s="12">
        <v>0.18409598168300001</v>
      </c>
      <c r="T640" s="12">
        <v>1</v>
      </c>
      <c r="V640" s="12">
        <v>0.38332695590499999</v>
      </c>
      <c r="W640" s="12">
        <v>0.25891627454100002</v>
      </c>
      <c r="X640" s="12">
        <v>0.24784979532400001</v>
      </c>
      <c r="Y640" s="12">
        <v>0.264206979186</v>
      </c>
      <c r="Z640" s="12">
        <v>0.17437001498499999</v>
      </c>
      <c r="AA640" s="12">
        <v>0.12280821358000001</v>
      </c>
      <c r="AB640" s="12">
        <v>0.118576803759</v>
      </c>
      <c r="AC640" s="12">
        <v>0.38084383713800002</v>
      </c>
      <c r="AE640" s="12">
        <v>0.14957796556</v>
      </c>
      <c r="AF640" s="12">
        <v>0.214324631918</v>
      </c>
      <c r="AG640" s="12">
        <v>0.30533526815200002</v>
      </c>
      <c r="AH640" s="12">
        <v>0.23121872654</v>
      </c>
      <c r="AI640" s="12">
        <v>0.420417968644</v>
      </c>
      <c r="AJ640" s="12">
        <v>0.30593429988199999</v>
      </c>
      <c r="AK640" s="12">
        <v>0.16576799865700001</v>
      </c>
      <c r="AL640" s="12">
        <v>0.17020069485799999</v>
      </c>
      <c r="AM640" s="12">
        <v>0.215801180914</v>
      </c>
      <c r="AN640" s="12">
        <v>0.24613930727899999</v>
      </c>
      <c r="AO640" s="12">
        <v>0.221230490369</v>
      </c>
      <c r="AP640" s="12">
        <v>0.30690559488500002</v>
      </c>
      <c r="AR640" s="12">
        <v>0.272708761548</v>
      </c>
      <c r="AS640" s="12">
        <v>0.157288285379</v>
      </c>
      <c r="AT640" s="12">
        <v>0.110087675912</v>
      </c>
      <c r="AU640" s="12">
        <v>0.50032009876399997</v>
      </c>
      <c r="AW640" s="12">
        <v>0.20070862796200001</v>
      </c>
      <c r="AX640" s="12">
        <v>0.21393677214500001</v>
      </c>
      <c r="AY640" s="12">
        <v>0.22149214180900001</v>
      </c>
      <c r="AZ640" s="12">
        <v>0.247805277879</v>
      </c>
      <c r="BA640" s="12">
        <v>0.23276271184899999</v>
      </c>
      <c r="BB640" s="12">
        <v>0.228046031978</v>
      </c>
      <c r="BD640" s="12">
        <v>0.18874769539799999</v>
      </c>
      <c r="BE640" s="12">
        <v>0.35549895043399998</v>
      </c>
      <c r="BF640" s="12">
        <v>0.34268095800499998</v>
      </c>
      <c r="BH640" s="12">
        <v>0.21240242843500001</v>
      </c>
      <c r="BI640" s="12">
        <v>0.30885432153499998</v>
      </c>
      <c r="BJ640" s="12">
        <v>0.36239732138199998</v>
      </c>
    </row>
    <row r="641" spans="2:62" ht="32" customHeight="1" x14ac:dyDescent="0.35">
      <c r="B641" s="20" t="s">
        <v>206</v>
      </c>
      <c r="C641" s="12">
        <v>2.8310614754299999E-2</v>
      </c>
      <c r="D641" s="12">
        <v>1.2670335897600001E-2</v>
      </c>
      <c r="E641" s="12">
        <v>4.3950468637700003E-2</v>
      </c>
      <c r="F641" s="12">
        <v>4.8633870819299999E-2</v>
      </c>
      <c r="G641" s="12">
        <v>0</v>
      </c>
      <c r="I641" s="12">
        <v>2.8285458555899999E-2</v>
      </c>
      <c r="J641" s="12">
        <v>7.0703392664299994E-2</v>
      </c>
      <c r="K641" s="12">
        <v>1.4195849832800001E-2</v>
      </c>
      <c r="L641" s="12">
        <v>1.9569453161300002E-2</v>
      </c>
      <c r="M641" s="12">
        <v>3.3829798794900001E-2</v>
      </c>
      <c r="N641" s="12">
        <v>0</v>
      </c>
      <c r="P641" s="12">
        <v>4.9916805855299999E-2</v>
      </c>
      <c r="Q641" s="12">
        <v>3.1002642214099999E-2</v>
      </c>
      <c r="R641" s="12">
        <v>7.5243522472899999E-3</v>
      </c>
      <c r="S641" s="12">
        <v>2.52505390764E-2</v>
      </c>
      <c r="T641" s="12">
        <v>0</v>
      </c>
      <c r="V641" s="12">
        <v>7.02247890924E-2</v>
      </c>
      <c r="W641" s="12">
        <v>4.13815214876E-2</v>
      </c>
      <c r="X641" s="12">
        <v>9.4752512830599996E-3</v>
      </c>
      <c r="Y641" s="12">
        <v>1.6215997502399999E-2</v>
      </c>
      <c r="Z641" s="12">
        <v>0</v>
      </c>
      <c r="AA641" s="12">
        <v>0</v>
      </c>
      <c r="AB641" s="12">
        <v>3.0712805415199999E-2</v>
      </c>
      <c r="AC641" s="12">
        <v>6.9006389319700004E-2</v>
      </c>
      <c r="AE641" s="12">
        <v>3.1297686299899999E-2</v>
      </c>
      <c r="AF641" s="12">
        <v>5.29748967498E-2</v>
      </c>
      <c r="AG641" s="12">
        <v>0</v>
      </c>
      <c r="AH641" s="12">
        <v>7.6725520794099999E-2</v>
      </c>
      <c r="AI641" s="12">
        <v>3.0327167960100002E-2</v>
      </c>
      <c r="AJ641" s="12">
        <v>5.1725335992E-2</v>
      </c>
      <c r="AK641" s="12">
        <v>0</v>
      </c>
      <c r="AL641" s="12">
        <v>1.76619593121E-2</v>
      </c>
      <c r="AM641" s="12">
        <v>0</v>
      </c>
      <c r="AN641" s="12">
        <v>3.2238940901399997E-2</v>
      </c>
      <c r="AO641" s="12">
        <v>0</v>
      </c>
      <c r="AP641" s="12">
        <v>0</v>
      </c>
      <c r="AR641" s="12">
        <v>3.3430181373699998E-2</v>
      </c>
      <c r="AS641" s="12">
        <v>0</v>
      </c>
      <c r="AT641" s="12">
        <v>4.9333651216699997E-2</v>
      </c>
      <c r="AU641" s="12">
        <v>0</v>
      </c>
      <c r="AW641" s="12">
        <v>2.40642132456E-2</v>
      </c>
      <c r="AX641" s="12">
        <v>1.7697854794499999E-2</v>
      </c>
      <c r="AY641" s="12">
        <v>1.9747276042100002E-2</v>
      </c>
      <c r="AZ641" s="12">
        <v>2.1613260372199999E-2</v>
      </c>
      <c r="BA641" s="12">
        <v>2.5785807310900001E-2</v>
      </c>
      <c r="BB641" s="12">
        <v>2.4721026580799998E-2</v>
      </c>
      <c r="BD641" s="12">
        <v>3.7575979723299999E-2</v>
      </c>
      <c r="BE641" s="12">
        <v>1.30631294082E-2</v>
      </c>
      <c r="BF641" s="12">
        <v>0</v>
      </c>
      <c r="BH641" s="12">
        <v>2.58219414289E-2</v>
      </c>
      <c r="BI641" s="12">
        <v>4.5241053747E-2</v>
      </c>
      <c r="BJ641" s="12">
        <v>0</v>
      </c>
    </row>
    <row r="642" spans="2:62" ht="32" customHeight="1" x14ac:dyDescent="0.35">
      <c r="B642" s="20" t="s">
        <v>207</v>
      </c>
      <c r="C642" s="12">
        <v>5.6846270588599996E-3</v>
      </c>
      <c r="D642" s="12">
        <v>1.1470861072E-2</v>
      </c>
      <c r="E642" s="12">
        <v>0</v>
      </c>
      <c r="F642" s="12">
        <v>0</v>
      </c>
      <c r="G642" s="12">
        <v>0</v>
      </c>
      <c r="I642" s="12">
        <v>0</v>
      </c>
      <c r="J642" s="12">
        <v>0</v>
      </c>
      <c r="K642" s="12">
        <v>0</v>
      </c>
      <c r="L642" s="12">
        <v>0</v>
      </c>
      <c r="M642" s="12">
        <v>3.0960714927000001E-2</v>
      </c>
      <c r="N642" s="12">
        <v>0</v>
      </c>
      <c r="P642" s="12">
        <v>2.2829243502999998E-2</v>
      </c>
      <c r="Q642" s="12">
        <v>0</v>
      </c>
      <c r="R642" s="12">
        <v>0</v>
      </c>
      <c r="S642" s="12">
        <v>0</v>
      </c>
      <c r="T642" s="12">
        <v>0</v>
      </c>
      <c r="V642" s="12">
        <v>0</v>
      </c>
      <c r="W642" s="12">
        <v>1.5867702469599999E-2</v>
      </c>
      <c r="X642" s="12">
        <v>1.16818788163E-2</v>
      </c>
      <c r="Y642" s="12">
        <v>0</v>
      </c>
      <c r="Z642" s="12">
        <v>0</v>
      </c>
      <c r="AA642" s="12">
        <v>0</v>
      </c>
      <c r="AB642" s="12">
        <v>0</v>
      </c>
      <c r="AC642" s="12">
        <v>0</v>
      </c>
      <c r="AE642" s="12">
        <v>0</v>
      </c>
      <c r="AF642" s="12">
        <v>0</v>
      </c>
      <c r="AG642" s="12">
        <v>0</v>
      </c>
      <c r="AH642" s="12">
        <v>0</v>
      </c>
      <c r="AI642" s="12">
        <v>0</v>
      </c>
      <c r="AJ642" s="12">
        <v>0</v>
      </c>
      <c r="AK642" s="12">
        <v>0</v>
      </c>
      <c r="AL642" s="12">
        <v>2.1649253682900001E-2</v>
      </c>
      <c r="AM642" s="12">
        <v>0</v>
      </c>
      <c r="AN642" s="12">
        <v>3.9503032190899998E-2</v>
      </c>
      <c r="AO642" s="12">
        <v>0</v>
      </c>
      <c r="AP642" s="12">
        <v>0</v>
      </c>
      <c r="AR642" s="12">
        <v>7.2005105229899996E-3</v>
      </c>
      <c r="AS642" s="12">
        <v>0</v>
      </c>
      <c r="AT642" s="12">
        <v>0</v>
      </c>
      <c r="AU642" s="12">
        <v>0</v>
      </c>
      <c r="AW642" s="12">
        <v>7.0421614771699996E-3</v>
      </c>
      <c r="AX642" s="12">
        <v>7.3772861238800003E-3</v>
      </c>
      <c r="AY642" s="12">
        <v>8.2046913924600003E-3</v>
      </c>
      <c r="AZ642" s="12">
        <v>2.8698459977900001E-3</v>
      </c>
      <c r="BA642" s="12">
        <v>2.9662220070700001E-3</v>
      </c>
      <c r="BB642" s="12">
        <v>7.4350037059999997E-3</v>
      </c>
      <c r="BD642" s="12">
        <v>3.6816885045199998E-3</v>
      </c>
      <c r="BE642" s="12">
        <v>1.0392738070300001E-2</v>
      </c>
      <c r="BF642" s="12">
        <v>0</v>
      </c>
      <c r="BH642" s="12">
        <v>0</v>
      </c>
      <c r="BI642" s="12">
        <v>2.3816664269899999E-2</v>
      </c>
      <c r="BJ642" s="12">
        <v>0</v>
      </c>
    </row>
    <row r="643" spans="2:62" ht="32" customHeight="1" x14ac:dyDescent="0.35">
      <c r="B643" s="20" t="s">
        <v>42</v>
      </c>
      <c r="C643" s="12">
        <v>2.07063583759E-2</v>
      </c>
      <c r="D643" s="12">
        <v>2.1178009918699999E-2</v>
      </c>
      <c r="E643" s="12">
        <v>1.7215567053400001E-2</v>
      </c>
      <c r="F643" s="12">
        <v>4.8557737274700002E-2</v>
      </c>
      <c r="G643" s="12">
        <v>0</v>
      </c>
      <c r="I643" s="12">
        <v>4.1906286311100001E-2</v>
      </c>
      <c r="J643" s="12">
        <v>5.0681894364299998E-2</v>
      </c>
      <c r="K643" s="12">
        <v>2.22233881731E-2</v>
      </c>
      <c r="L643" s="12">
        <v>7.1866087401699997E-3</v>
      </c>
      <c r="M643" s="12">
        <v>0</v>
      </c>
      <c r="N643" s="12">
        <v>0</v>
      </c>
      <c r="P643" s="12">
        <v>3.8932507512400003E-2</v>
      </c>
      <c r="Q643" s="12">
        <v>2.2404383223799999E-2</v>
      </c>
      <c r="R643" s="12">
        <v>7.4483696127999998E-3</v>
      </c>
      <c r="S643" s="12">
        <v>1.43706780582E-2</v>
      </c>
      <c r="T643" s="12">
        <v>0</v>
      </c>
      <c r="V643" s="12">
        <v>5.2290901930699997E-2</v>
      </c>
      <c r="W643" s="12">
        <v>2.9874823484100001E-2</v>
      </c>
      <c r="X643" s="12">
        <v>0</v>
      </c>
      <c r="Y643" s="12">
        <v>0</v>
      </c>
      <c r="Z643" s="12">
        <v>0</v>
      </c>
      <c r="AA643" s="12">
        <v>0</v>
      </c>
      <c r="AB643" s="12">
        <v>1.8819862811599999E-2</v>
      </c>
      <c r="AC643" s="12">
        <v>0.109927394309</v>
      </c>
      <c r="AE643" s="12">
        <v>2.55333725654E-2</v>
      </c>
      <c r="AF643" s="12">
        <v>5.1103256570300001E-2</v>
      </c>
      <c r="AG643" s="12">
        <v>0</v>
      </c>
      <c r="AH643" s="12">
        <v>0</v>
      </c>
      <c r="AI643" s="12">
        <v>0</v>
      </c>
      <c r="AJ643" s="12">
        <v>2.1950035261599998E-2</v>
      </c>
      <c r="AK643" s="12">
        <v>2.8282437778200002E-2</v>
      </c>
      <c r="AL643" s="12">
        <v>5.4580741567199997E-2</v>
      </c>
      <c r="AM643" s="12">
        <v>2.2667985315499999E-2</v>
      </c>
      <c r="AN643" s="12">
        <v>0</v>
      </c>
      <c r="AO643" s="12">
        <v>0</v>
      </c>
      <c r="AP643" s="12">
        <v>0</v>
      </c>
      <c r="AR643" s="12">
        <v>1.6305202227499999E-2</v>
      </c>
      <c r="AS643" s="12">
        <v>2.5359842886399999E-2</v>
      </c>
      <c r="AT643" s="12">
        <v>4.2692999602299997E-2</v>
      </c>
      <c r="AU643" s="12">
        <v>0.49967990123599998</v>
      </c>
      <c r="AW643" s="12">
        <v>2.0035337439699999E-2</v>
      </c>
      <c r="AX643" s="12">
        <v>1.85167163931E-2</v>
      </c>
      <c r="AY643" s="12">
        <v>1.7200914978800001E-2</v>
      </c>
      <c r="AZ643" s="12">
        <v>2.5125979330699998E-2</v>
      </c>
      <c r="BA643" s="12">
        <v>1.70747095479E-2</v>
      </c>
      <c r="BB643" s="12">
        <v>9.4511559369100002E-3</v>
      </c>
      <c r="BD643" s="12">
        <v>1.11499618653E-2</v>
      </c>
      <c r="BE643" s="12">
        <v>3.6396494926099997E-2</v>
      </c>
      <c r="BF643" s="12">
        <v>5.02095655248E-2</v>
      </c>
      <c r="BH643" s="12">
        <v>1.36759750746E-2</v>
      </c>
      <c r="BI643" s="12">
        <v>1.49359739427E-2</v>
      </c>
      <c r="BJ643" s="12">
        <v>9.4638426381800006E-2</v>
      </c>
    </row>
    <row r="645" spans="2:62" x14ac:dyDescent="0.35">
      <c r="B645" s="25" t="s">
        <v>208</v>
      </c>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row>
    <row r="646" spans="2:62" x14ac:dyDescent="0.35">
      <c r="B646" s="17" t="s">
        <v>15</v>
      </c>
    </row>
    <row r="647" spans="2:62" x14ac:dyDescent="0.35">
      <c r="B647" s="18" t="s">
        <v>74</v>
      </c>
      <c r="C647" s="15">
        <v>500</v>
      </c>
      <c r="D647" s="15">
        <v>252</v>
      </c>
      <c r="E647" s="15">
        <v>220</v>
      </c>
      <c r="F647" s="15">
        <v>24</v>
      </c>
      <c r="G647" s="15">
        <v>4</v>
      </c>
      <c r="I647" s="15">
        <v>66</v>
      </c>
      <c r="J647" s="15">
        <v>69</v>
      </c>
      <c r="K647" s="15">
        <v>149</v>
      </c>
      <c r="L647" s="15">
        <v>116</v>
      </c>
      <c r="M647" s="15">
        <v>89</v>
      </c>
      <c r="N647" s="15">
        <v>11</v>
      </c>
      <c r="P647" s="15">
        <v>98</v>
      </c>
      <c r="Q647" s="15">
        <v>133</v>
      </c>
      <c r="R647" s="15">
        <v>134</v>
      </c>
      <c r="S647" s="15">
        <v>133</v>
      </c>
      <c r="T647" s="15">
        <v>2</v>
      </c>
      <c r="V647" s="15">
        <v>58</v>
      </c>
      <c r="W647" s="15">
        <v>97</v>
      </c>
      <c r="X647" s="15">
        <v>104</v>
      </c>
      <c r="Y647" s="15">
        <v>62</v>
      </c>
      <c r="Z647" s="15">
        <v>65</v>
      </c>
      <c r="AA647" s="15">
        <v>40</v>
      </c>
      <c r="AB647" s="15">
        <v>49</v>
      </c>
      <c r="AC647" s="15">
        <v>25</v>
      </c>
      <c r="AE647" s="15">
        <v>40</v>
      </c>
      <c r="AF647" s="15">
        <v>69</v>
      </c>
      <c r="AG647" s="15">
        <v>35</v>
      </c>
      <c r="AH647" s="15">
        <v>44</v>
      </c>
      <c r="AI647" s="15">
        <v>65</v>
      </c>
      <c r="AJ647" s="15">
        <v>40</v>
      </c>
      <c r="AK647" s="15">
        <v>44</v>
      </c>
      <c r="AL647" s="15">
        <v>56</v>
      </c>
      <c r="AM647" s="15">
        <v>44</v>
      </c>
      <c r="AN647" s="15">
        <v>30</v>
      </c>
      <c r="AO647" s="15">
        <v>10</v>
      </c>
      <c r="AP647" s="15">
        <v>23</v>
      </c>
      <c r="AR647" s="15">
        <v>392</v>
      </c>
      <c r="AS647" s="15">
        <v>88</v>
      </c>
      <c r="AT647" s="15">
        <v>18</v>
      </c>
      <c r="AU647" s="15">
        <v>2</v>
      </c>
      <c r="AW647" s="15">
        <v>406</v>
      </c>
      <c r="AX647" s="15">
        <v>389</v>
      </c>
      <c r="AY647" s="15">
        <v>348</v>
      </c>
      <c r="AZ647" s="15">
        <v>411</v>
      </c>
      <c r="BA647" s="15">
        <v>401</v>
      </c>
      <c r="BB647" s="15">
        <v>385</v>
      </c>
      <c r="BD647" s="15">
        <v>328</v>
      </c>
      <c r="BE647" s="15">
        <v>153</v>
      </c>
      <c r="BF647" s="15">
        <v>19</v>
      </c>
      <c r="BH647" s="15">
        <v>341</v>
      </c>
      <c r="BI647" s="15">
        <v>117</v>
      </c>
      <c r="BJ647" s="15">
        <v>42</v>
      </c>
    </row>
    <row r="648" spans="2:62" x14ac:dyDescent="0.35">
      <c r="B648" s="19" t="s">
        <v>75</v>
      </c>
      <c r="C648" s="10">
        <v>500</v>
      </c>
      <c r="D648" s="10">
        <v>248</v>
      </c>
      <c r="E648" s="10">
        <v>221</v>
      </c>
      <c r="F648" s="10">
        <v>27</v>
      </c>
      <c r="G648" s="10">
        <v>4</v>
      </c>
      <c r="I648" s="10">
        <v>68</v>
      </c>
      <c r="J648" s="10">
        <v>68</v>
      </c>
      <c r="K648" s="10">
        <v>145</v>
      </c>
      <c r="L648" s="10">
        <v>115</v>
      </c>
      <c r="M648" s="10">
        <v>92</v>
      </c>
      <c r="N648" s="10">
        <v>11</v>
      </c>
      <c r="P648" s="10">
        <v>125</v>
      </c>
      <c r="Q648" s="10">
        <v>125</v>
      </c>
      <c r="R648" s="10">
        <v>125</v>
      </c>
      <c r="S648" s="10">
        <v>125</v>
      </c>
      <c r="T648" s="10">
        <v>2</v>
      </c>
      <c r="V648" s="10">
        <v>68</v>
      </c>
      <c r="W648" s="10">
        <v>105</v>
      </c>
      <c r="X648" s="10">
        <v>101</v>
      </c>
      <c r="Y648" s="10">
        <v>59</v>
      </c>
      <c r="Z648" s="10">
        <v>60</v>
      </c>
      <c r="AA648" s="10">
        <v>37</v>
      </c>
      <c r="AB648" s="10">
        <v>44</v>
      </c>
      <c r="AC648" s="10">
        <v>26</v>
      </c>
      <c r="AE648" s="10">
        <v>38</v>
      </c>
      <c r="AF648" s="10">
        <v>67</v>
      </c>
      <c r="AG648" s="10">
        <v>34</v>
      </c>
      <c r="AH648" s="10">
        <v>42</v>
      </c>
      <c r="AI648" s="10">
        <v>63</v>
      </c>
      <c r="AJ648" s="10">
        <v>38</v>
      </c>
      <c r="AK648" s="10">
        <v>42</v>
      </c>
      <c r="AL648" s="10">
        <v>55</v>
      </c>
      <c r="AM648" s="10">
        <v>42</v>
      </c>
      <c r="AN648" s="10">
        <v>42</v>
      </c>
      <c r="AO648" s="10">
        <v>17</v>
      </c>
      <c r="AP648" s="10">
        <v>21</v>
      </c>
      <c r="AR648" s="10">
        <v>395</v>
      </c>
      <c r="AS648" s="10">
        <v>84</v>
      </c>
      <c r="AT648" s="10">
        <v>19</v>
      </c>
      <c r="AU648" s="10">
        <v>2</v>
      </c>
      <c r="AW648" s="10">
        <v>404</v>
      </c>
      <c r="AX648" s="10">
        <v>385</v>
      </c>
      <c r="AY648" s="10">
        <v>346</v>
      </c>
      <c r="AZ648" s="10">
        <v>412</v>
      </c>
      <c r="BA648" s="10">
        <v>399</v>
      </c>
      <c r="BB648" s="10">
        <v>382</v>
      </c>
      <c r="BD648" s="10">
        <v>321</v>
      </c>
      <c r="BE648" s="10">
        <v>160</v>
      </c>
      <c r="BF648" s="10">
        <v>19</v>
      </c>
      <c r="BH648" s="10">
        <v>339</v>
      </c>
      <c r="BI648" s="10">
        <v>119</v>
      </c>
      <c r="BJ648" s="10">
        <v>42</v>
      </c>
    </row>
    <row r="649" spans="2:62" ht="32" customHeight="1" x14ac:dyDescent="0.35">
      <c r="B649" s="20" t="s">
        <v>203</v>
      </c>
      <c r="C649" s="12">
        <v>0.24449241145100001</v>
      </c>
      <c r="D649" s="12">
        <v>0.25753009202499999</v>
      </c>
      <c r="E649" s="12">
        <v>0.236109963374</v>
      </c>
      <c r="F649" s="12">
        <v>0.199712292993</v>
      </c>
      <c r="G649" s="12">
        <v>0.20424949416099999</v>
      </c>
      <c r="I649" s="12">
        <v>0.18414683892</v>
      </c>
      <c r="J649" s="12">
        <v>0.27203064931999998</v>
      </c>
      <c r="K649" s="12">
        <v>0.26600447817</v>
      </c>
      <c r="L649" s="12">
        <v>0.20245100739999999</v>
      </c>
      <c r="M649" s="12">
        <v>0.26998080274000003</v>
      </c>
      <c r="N649" s="12">
        <v>0.38692519908799999</v>
      </c>
      <c r="P649" s="12">
        <v>0.127544443901</v>
      </c>
      <c r="Q649" s="12">
        <v>0.25191205961899998</v>
      </c>
      <c r="R649" s="12">
        <v>0.248841307112</v>
      </c>
      <c r="S649" s="12">
        <v>0.35357430528200001</v>
      </c>
      <c r="T649" s="12">
        <v>0</v>
      </c>
      <c r="V649" s="12">
        <v>0.119067797064</v>
      </c>
      <c r="W649" s="12">
        <v>0.24463085122299999</v>
      </c>
      <c r="X649" s="12">
        <v>0.24928051768699999</v>
      </c>
      <c r="Y649" s="12">
        <v>0.19155937073900001</v>
      </c>
      <c r="Z649" s="12">
        <v>0.27840560658800001</v>
      </c>
      <c r="AA649" s="12">
        <v>0.469163667447</v>
      </c>
      <c r="AB649" s="12">
        <v>0.32985799522800002</v>
      </c>
      <c r="AC649" s="12">
        <v>0.12983009987300001</v>
      </c>
      <c r="AE649" s="12">
        <v>0.21324013931300001</v>
      </c>
      <c r="AF649" s="12">
        <v>0.24063609208600001</v>
      </c>
      <c r="AG649" s="12">
        <v>0.11293492021400001</v>
      </c>
      <c r="AH649" s="12">
        <v>0.27860755196499998</v>
      </c>
      <c r="AI649" s="12">
        <v>0.200648137404</v>
      </c>
      <c r="AJ649" s="12">
        <v>0.21979614959400001</v>
      </c>
      <c r="AK649" s="12">
        <v>0.27215438366200001</v>
      </c>
      <c r="AL649" s="12">
        <v>0.195853337387</v>
      </c>
      <c r="AM649" s="12">
        <v>0.23473644063999999</v>
      </c>
      <c r="AN649" s="12">
        <v>0.37193932250200001</v>
      </c>
      <c r="AO649" s="12">
        <v>0.400379764581</v>
      </c>
      <c r="AP649" s="12">
        <v>0.34238040685299997</v>
      </c>
      <c r="AR649" s="12">
        <v>0.24290685769699999</v>
      </c>
      <c r="AS649" s="12">
        <v>0.25491939426799998</v>
      </c>
      <c r="AT649" s="12">
        <v>0.25582653053100002</v>
      </c>
      <c r="AU649" s="12">
        <v>0</v>
      </c>
      <c r="AW649" s="12">
        <v>0.26656930657200001</v>
      </c>
      <c r="AX649" s="12">
        <v>0.26267320983499998</v>
      </c>
      <c r="AY649" s="12">
        <v>0.27146674526499998</v>
      </c>
      <c r="AZ649" s="12">
        <v>0.25131826600399998</v>
      </c>
      <c r="BA649" s="12">
        <v>0.26505518811200002</v>
      </c>
      <c r="BB649" s="12">
        <v>0.25376228440600002</v>
      </c>
      <c r="BD649" s="12">
        <v>0.27397561522399999</v>
      </c>
      <c r="BE649" s="12">
        <v>0.20892836939199999</v>
      </c>
      <c r="BF649" s="12">
        <v>4.6099412041600001E-2</v>
      </c>
      <c r="BH649" s="12">
        <v>0.26578010640799998</v>
      </c>
      <c r="BI649" s="12">
        <v>0.19743083725400001</v>
      </c>
      <c r="BJ649" s="12">
        <v>0.20594047370099999</v>
      </c>
    </row>
    <row r="650" spans="2:62" ht="32" customHeight="1" x14ac:dyDescent="0.35">
      <c r="B650" s="20" t="s">
        <v>204</v>
      </c>
      <c r="C650" s="12">
        <v>0.40740267699900001</v>
      </c>
      <c r="D650" s="12">
        <v>0.44360803621900002</v>
      </c>
      <c r="E650" s="12">
        <v>0.37244327200400001</v>
      </c>
      <c r="F650" s="12">
        <v>0.42826100518100002</v>
      </c>
      <c r="G650" s="12">
        <v>0</v>
      </c>
      <c r="I650" s="12">
        <v>0.37119188337199999</v>
      </c>
      <c r="J650" s="12">
        <v>0.402954802625</v>
      </c>
      <c r="K650" s="12">
        <v>0.42375319474700002</v>
      </c>
      <c r="L650" s="12">
        <v>0.43713650979399998</v>
      </c>
      <c r="M650" s="12">
        <v>0.38386044920099999</v>
      </c>
      <c r="N650" s="12">
        <v>0.33015013895200002</v>
      </c>
      <c r="P650" s="12">
        <v>0.42242137042</v>
      </c>
      <c r="Q650" s="12">
        <v>0.43256368627899999</v>
      </c>
      <c r="R650" s="12">
        <v>0.41796541013499999</v>
      </c>
      <c r="S650" s="12">
        <v>0.35544930237400002</v>
      </c>
      <c r="T650" s="12">
        <v>0.48326881861999998</v>
      </c>
      <c r="V650" s="12">
        <v>0.43999272431300002</v>
      </c>
      <c r="W650" s="12">
        <v>0.35949423354900001</v>
      </c>
      <c r="X650" s="12">
        <v>0.50413646327100003</v>
      </c>
      <c r="Y650" s="12">
        <v>0.430370941831</v>
      </c>
      <c r="Z650" s="12">
        <v>0.387805527215</v>
      </c>
      <c r="AA650" s="12">
        <v>0.36351492678199998</v>
      </c>
      <c r="AB650" s="12">
        <v>0.36378983104599999</v>
      </c>
      <c r="AC650" s="12">
        <v>0.26764097492700001</v>
      </c>
      <c r="AE650" s="12">
        <v>0.489864811628</v>
      </c>
      <c r="AF650" s="12">
        <v>0.40788807939100002</v>
      </c>
      <c r="AG650" s="12">
        <v>0.44050193491799999</v>
      </c>
      <c r="AH650" s="12">
        <v>0.43740310893599998</v>
      </c>
      <c r="AI650" s="12">
        <v>0.38337947771000003</v>
      </c>
      <c r="AJ650" s="12">
        <v>0.452445223954</v>
      </c>
      <c r="AK650" s="12">
        <v>0.47089639034500003</v>
      </c>
      <c r="AL650" s="12">
        <v>0.33300504907099998</v>
      </c>
      <c r="AM650" s="12">
        <v>0.35382970209300002</v>
      </c>
      <c r="AN650" s="12">
        <v>0.34887141004599997</v>
      </c>
      <c r="AO650" s="12">
        <v>0.37838974504900003</v>
      </c>
      <c r="AP650" s="12">
        <v>0.44931611959099998</v>
      </c>
      <c r="AR650" s="12">
        <v>0.43179866166500003</v>
      </c>
      <c r="AS650" s="12">
        <v>0.34253323425900001</v>
      </c>
      <c r="AT650" s="12">
        <v>0.18284958291699999</v>
      </c>
      <c r="AU650" s="12">
        <v>0.50032009876399997</v>
      </c>
      <c r="AW650" s="12">
        <v>0.403332052213</v>
      </c>
      <c r="AX650" s="12">
        <v>0.41186677020500001</v>
      </c>
      <c r="AY650" s="12">
        <v>0.40873002060899999</v>
      </c>
      <c r="AZ650" s="12">
        <v>0.406922665116</v>
      </c>
      <c r="BA650" s="12">
        <v>0.40256020359</v>
      </c>
      <c r="BB650" s="12">
        <v>0.40245363837499998</v>
      </c>
      <c r="BD650" s="12">
        <v>0.41588933265299999</v>
      </c>
      <c r="BE650" s="12">
        <v>0.40114049389200002</v>
      </c>
      <c r="BF650" s="12">
        <v>0.31706504059500001</v>
      </c>
      <c r="BH650" s="12">
        <v>0.43882404900999999</v>
      </c>
      <c r="BI650" s="12">
        <v>0.354210172431</v>
      </c>
      <c r="BJ650" s="12">
        <v>0.30377322118799999</v>
      </c>
    </row>
    <row r="651" spans="2:62" ht="32" customHeight="1" x14ac:dyDescent="0.35">
      <c r="B651" s="20" t="s">
        <v>205</v>
      </c>
      <c r="C651" s="12">
        <v>0.23255920905300001</v>
      </c>
      <c r="D651" s="12">
        <v>0.2349491172</v>
      </c>
      <c r="E651" s="12">
        <v>0.22387949205999999</v>
      </c>
      <c r="F651" s="12">
        <v>0.28745177697399998</v>
      </c>
      <c r="G651" s="12">
        <v>0.199846829783</v>
      </c>
      <c r="I651" s="12">
        <v>0.311948191077</v>
      </c>
      <c r="J651" s="12">
        <v>0.19831114373700001</v>
      </c>
      <c r="K651" s="12">
        <v>0.21404269560799999</v>
      </c>
      <c r="L651" s="12">
        <v>0.232439814237</v>
      </c>
      <c r="M651" s="12">
        <v>0.23524453695600001</v>
      </c>
      <c r="N651" s="12">
        <v>0.17833102018300001</v>
      </c>
      <c r="P651" s="12">
        <v>0.31785661757900002</v>
      </c>
      <c r="Q651" s="12">
        <v>0.224772294165</v>
      </c>
      <c r="R651" s="12">
        <v>0.201999879248</v>
      </c>
      <c r="S651" s="12">
        <v>0.18932004321699999</v>
      </c>
      <c r="T651" s="12">
        <v>0</v>
      </c>
      <c r="V651" s="12">
        <v>0.29396772118199999</v>
      </c>
      <c r="W651" s="12">
        <v>0.27720569635800002</v>
      </c>
      <c r="X651" s="12">
        <v>0.16495247869900001</v>
      </c>
      <c r="Y651" s="12">
        <v>0.22482056149499999</v>
      </c>
      <c r="Z651" s="12">
        <v>0.27128462776700002</v>
      </c>
      <c r="AA651" s="12">
        <v>0.11915532993400001</v>
      </c>
      <c r="AB651" s="12">
        <v>0.197018976598</v>
      </c>
      <c r="AC651" s="12">
        <v>0.30596146744899999</v>
      </c>
      <c r="AE651" s="12">
        <v>0.1818610229</v>
      </c>
      <c r="AF651" s="12">
        <v>0.207587703072</v>
      </c>
      <c r="AG651" s="12">
        <v>0.38564204908100003</v>
      </c>
      <c r="AH651" s="12">
        <v>0.21931882769700001</v>
      </c>
      <c r="AI651" s="12">
        <v>0.30633379379300002</v>
      </c>
      <c r="AJ651" s="12">
        <v>0.16019174453099999</v>
      </c>
      <c r="AK651" s="12">
        <v>0.133758733154</v>
      </c>
      <c r="AL651" s="12">
        <v>0.31598023864300001</v>
      </c>
      <c r="AM651" s="12">
        <v>0.27126736781400002</v>
      </c>
      <c r="AN651" s="12">
        <v>0.173175435524</v>
      </c>
      <c r="AO651" s="12">
        <v>0.221230490369</v>
      </c>
      <c r="AP651" s="12">
        <v>0.12533114254899999</v>
      </c>
      <c r="AR651" s="12">
        <v>0.23846736298900001</v>
      </c>
      <c r="AS651" s="12">
        <v>0.21300763593399999</v>
      </c>
      <c r="AT651" s="12">
        <v>0.219938227742</v>
      </c>
      <c r="AU651" s="12">
        <v>0</v>
      </c>
      <c r="AW651" s="12">
        <v>0.226728494276</v>
      </c>
      <c r="AX651" s="12">
        <v>0.219785505149</v>
      </c>
      <c r="AY651" s="12">
        <v>0.218877044331</v>
      </c>
      <c r="AZ651" s="12">
        <v>0.239235669092</v>
      </c>
      <c r="BA651" s="12">
        <v>0.23340881611100001</v>
      </c>
      <c r="BB651" s="12">
        <v>0.23397817281200001</v>
      </c>
      <c r="BD651" s="12">
        <v>0.208951833877</v>
      </c>
      <c r="BE651" s="12">
        <v>0.25461894343899999</v>
      </c>
      <c r="BF651" s="12">
        <v>0.44505847769099999</v>
      </c>
      <c r="BH651" s="12">
        <v>0.19718633406300001</v>
      </c>
      <c r="BI651" s="12">
        <v>0.29494270814700002</v>
      </c>
      <c r="BJ651" s="12">
        <v>0.34203757201000001</v>
      </c>
    </row>
    <row r="652" spans="2:62" ht="32" customHeight="1" x14ac:dyDescent="0.35">
      <c r="B652" s="20" t="s">
        <v>206</v>
      </c>
      <c r="C652" s="12">
        <v>7.6629716724699995E-2</v>
      </c>
      <c r="D652" s="12">
        <v>3.9524410762000001E-2</v>
      </c>
      <c r="E652" s="12">
        <v>0.116796730748</v>
      </c>
      <c r="F652" s="12">
        <v>3.6017187577499998E-2</v>
      </c>
      <c r="G652" s="12">
        <v>0.39404857826299999</v>
      </c>
      <c r="I652" s="12">
        <v>4.4391680774700001E-2</v>
      </c>
      <c r="J652" s="12">
        <v>6.5045636865099996E-2</v>
      </c>
      <c r="K652" s="12">
        <v>6.0323727871299998E-2</v>
      </c>
      <c r="L652" s="12">
        <v>0.104279570951</v>
      </c>
      <c r="M652" s="12">
        <v>9.6642105554599997E-2</v>
      </c>
      <c r="N652" s="12">
        <v>0.104593641778</v>
      </c>
      <c r="P652" s="12">
        <v>8.2999013238400005E-2</v>
      </c>
      <c r="Q652" s="12">
        <v>5.32669009905E-2</v>
      </c>
      <c r="R652" s="12">
        <v>0.10884574854700001</v>
      </c>
      <c r="S652" s="12">
        <v>5.4382516605099997E-2</v>
      </c>
      <c r="T652" s="12">
        <v>0.51673118137999996</v>
      </c>
      <c r="V652" s="12">
        <v>8.2337831380500007E-2</v>
      </c>
      <c r="W652" s="12">
        <v>4.8033781279200001E-2</v>
      </c>
      <c r="X652" s="12">
        <v>6.4599100604300005E-2</v>
      </c>
      <c r="Y652" s="12">
        <v>0.15324912593500001</v>
      </c>
      <c r="Z652" s="12">
        <v>6.2504238429700001E-2</v>
      </c>
      <c r="AA652" s="12">
        <v>4.8166075836699997E-2</v>
      </c>
      <c r="AB652" s="12">
        <v>6.9383897712000001E-2</v>
      </c>
      <c r="AC652" s="12">
        <v>0.13467662538200001</v>
      </c>
      <c r="AE652" s="12">
        <v>8.0385601053200001E-2</v>
      </c>
      <c r="AF652" s="12">
        <v>7.8517485274400001E-2</v>
      </c>
      <c r="AG652" s="12">
        <v>0</v>
      </c>
      <c r="AH652" s="12">
        <v>4.2700679056200001E-2</v>
      </c>
      <c r="AI652" s="12">
        <v>7.8712226558599996E-2</v>
      </c>
      <c r="AJ652" s="12">
        <v>0.123666811399</v>
      </c>
      <c r="AK652" s="12">
        <v>0.101011123343</v>
      </c>
      <c r="AL652" s="12">
        <v>0.10058063333099999</v>
      </c>
      <c r="AM652" s="12">
        <v>9.4822459428399994E-2</v>
      </c>
      <c r="AN652" s="12">
        <v>7.3774891026500006E-2</v>
      </c>
      <c r="AO652" s="12">
        <v>0</v>
      </c>
      <c r="AP652" s="12">
        <v>8.2972331006800001E-2</v>
      </c>
      <c r="AR652" s="12">
        <v>5.4253851875200002E-2</v>
      </c>
      <c r="AS652" s="12">
        <v>0.132199237867</v>
      </c>
      <c r="AT652" s="12">
        <v>0.29869265920799998</v>
      </c>
      <c r="AU652" s="12">
        <v>0</v>
      </c>
      <c r="AW652" s="12">
        <v>6.8640735088999996E-2</v>
      </c>
      <c r="AX652" s="12">
        <v>7.1255701589099996E-2</v>
      </c>
      <c r="AY652" s="12">
        <v>7.2182952965199998E-2</v>
      </c>
      <c r="AZ652" s="12">
        <v>6.4145145748300006E-2</v>
      </c>
      <c r="BA652" s="12">
        <v>5.9368461834999997E-2</v>
      </c>
      <c r="BB652" s="12">
        <v>7.91644937273E-2</v>
      </c>
      <c r="BD652" s="12">
        <v>7.0217165484899993E-2</v>
      </c>
      <c r="BE652" s="12">
        <v>8.7764467805899998E-2</v>
      </c>
      <c r="BF652" s="12">
        <v>9.1357938622400006E-2</v>
      </c>
      <c r="BH652" s="12">
        <v>6.8610402830100004E-2</v>
      </c>
      <c r="BI652" s="12">
        <v>0.10816737766499999</v>
      </c>
      <c r="BJ652" s="12">
        <v>5.1499665430000001E-2</v>
      </c>
    </row>
    <row r="653" spans="2:62" ht="32" customHeight="1" x14ac:dyDescent="0.35">
      <c r="B653" s="20" t="s">
        <v>207</v>
      </c>
      <c r="C653" s="12">
        <v>2.6597369954699999E-2</v>
      </c>
      <c r="D653" s="12">
        <v>1.62661362101E-2</v>
      </c>
      <c r="E653" s="12">
        <v>3.7893763046399999E-2</v>
      </c>
      <c r="F653" s="12">
        <v>0</v>
      </c>
      <c r="G653" s="12">
        <v>0.20185509779300001</v>
      </c>
      <c r="I653" s="12">
        <v>6.0602313081600002E-2</v>
      </c>
      <c r="J653" s="12">
        <v>2.8375399056199999E-2</v>
      </c>
      <c r="K653" s="12">
        <v>2.7737832518200001E-2</v>
      </c>
      <c r="L653" s="12">
        <v>1.6506488877499999E-2</v>
      </c>
      <c r="M653" s="12">
        <v>1.42721055476E-2</v>
      </c>
      <c r="N653" s="12">
        <v>0</v>
      </c>
      <c r="P653" s="12">
        <v>2.9230349219500001E-2</v>
      </c>
      <c r="Q653" s="12">
        <v>3.7485058947499997E-2</v>
      </c>
      <c r="R653" s="12">
        <v>1.48992853452E-2</v>
      </c>
      <c r="S653" s="12">
        <v>2.5199320708E-2</v>
      </c>
      <c r="T653" s="12">
        <v>0</v>
      </c>
      <c r="V653" s="12">
        <v>6.46339260596E-2</v>
      </c>
      <c r="W653" s="12">
        <v>4.68919303178E-2</v>
      </c>
      <c r="X653" s="12">
        <v>1.70314397384E-2</v>
      </c>
      <c r="Y653" s="12">
        <v>0</v>
      </c>
      <c r="Z653" s="12">
        <v>0</v>
      </c>
      <c r="AA653" s="12">
        <v>0</v>
      </c>
      <c r="AB653" s="12">
        <v>2.11294366046E-2</v>
      </c>
      <c r="AC653" s="12">
        <v>5.2209955963899997E-2</v>
      </c>
      <c r="AE653" s="12">
        <v>3.4648425104799999E-2</v>
      </c>
      <c r="AF653" s="12">
        <v>1.7482116392200001E-2</v>
      </c>
      <c r="AG653" s="12">
        <v>6.0921095787299998E-2</v>
      </c>
      <c r="AH653" s="12">
        <v>2.1969832345700002E-2</v>
      </c>
      <c r="AI653" s="12">
        <v>3.09263645354E-2</v>
      </c>
      <c r="AJ653" s="12">
        <v>2.1950035261599998E-2</v>
      </c>
      <c r="AK653" s="12">
        <v>2.2179369497100001E-2</v>
      </c>
      <c r="AL653" s="12">
        <v>1.5953927413700001E-2</v>
      </c>
      <c r="AM653" s="12">
        <v>4.5344030025000003E-2</v>
      </c>
      <c r="AN653" s="12">
        <v>3.2238940901399997E-2</v>
      </c>
      <c r="AO653" s="12">
        <v>0</v>
      </c>
      <c r="AP653" s="12">
        <v>0</v>
      </c>
      <c r="AR653" s="12">
        <v>2.39321853838E-2</v>
      </c>
      <c r="AS653" s="12">
        <v>4.5908488296300003E-2</v>
      </c>
      <c r="AT653" s="12">
        <v>0</v>
      </c>
      <c r="AU653" s="12">
        <v>0</v>
      </c>
      <c r="AW653" s="12">
        <v>2.5622456634E-2</v>
      </c>
      <c r="AX653" s="12">
        <v>2.1809211237400001E-2</v>
      </c>
      <c r="AY653" s="12">
        <v>1.8132892646400001E-2</v>
      </c>
      <c r="AZ653" s="12">
        <v>2.5758071241300001E-2</v>
      </c>
      <c r="BA653" s="12">
        <v>2.7123632059000001E-2</v>
      </c>
      <c r="BB653" s="12">
        <v>2.3452207188599999E-2</v>
      </c>
      <c r="BD653" s="12">
        <v>2.54945623472E-2</v>
      </c>
      <c r="BE653" s="12">
        <v>3.1996636557699999E-2</v>
      </c>
      <c r="BF653" s="12">
        <v>0</v>
      </c>
      <c r="BH653" s="12">
        <v>2.2274934179199998E-2</v>
      </c>
      <c r="BI653" s="12">
        <v>3.8293702837600002E-2</v>
      </c>
      <c r="BJ653" s="12">
        <v>2.8278647378299999E-2</v>
      </c>
    </row>
    <row r="654" spans="2:62" ht="32" customHeight="1" x14ac:dyDescent="0.35">
      <c r="B654" s="20" t="s">
        <v>42</v>
      </c>
      <c r="C654" s="12">
        <v>1.23186158175E-2</v>
      </c>
      <c r="D654" s="12">
        <v>8.1222075844E-3</v>
      </c>
      <c r="E654" s="12">
        <v>1.28767787668E-2</v>
      </c>
      <c r="F654" s="12">
        <v>4.8557737274700002E-2</v>
      </c>
      <c r="G654" s="12">
        <v>0</v>
      </c>
      <c r="I654" s="12">
        <v>2.77190927742E-2</v>
      </c>
      <c r="J654" s="12">
        <v>3.3282368397099998E-2</v>
      </c>
      <c r="K654" s="12">
        <v>8.1380710853499998E-3</v>
      </c>
      <c r="L654" s="12">
        <v>7.1866087401699997E-3</v>
      </c>
      <c r="M654" s="12">
        <v>0</v>
      </c>
      <c r="N654" s="12">
        <v>0</v>
      </c>
      <c r="P654" s="12">
        <v>1.99482056431E-2</v>
      </c>
      <c r="Q654" s="12">
        <v>0</v>
      </c>
      <c r="R654" s="12">
        <v>7.4483696127999998E-3</v>
      </c>
      <c r="S654" s="12">
        <v>2.20745118146E-2</v>
      </c>
      <c r="T654" s="12">
        <v>0</v>
      </c>
      <c r="V654" s="12">
        <v>0</v>
      </c>
      <c r="W654" s="12">
        <v>2.3743507272799998E-2</v>
      </c>
      <c r="X654" s="12">
        <v>0</v>
      </c>
      <c r="Y654" s="12">
        <v>0</v>
      </c>
      <c r="Z654" s="12">
        <v>0</v>
      </c>
      <c r="AA654" s="12">
        <v>0</v>
      </c>
      <c r="AB654" s="12">
        <v>1.8819862811599999E-2</v>
      </c>
      <c r="AC654" s="12">
        <v>0.109680876405</v>
      </c>
      <c r="AE654" s="12">
        <v>0</v>
      </c>
      <c r="AF654" s="12">
        <v>4.7888523784599998E-2</v>
      </c>
      <c r="AG654" s="12">
        <v>0</v>
      </c>
      <c r="AH654" s="12">
        <v>0</v>
      </c>
      <c r="AI654" s="12">
        <v>0</v>
      </c>
      <c r="AJ654" s="12">
        <v>2.1950035261599998E-2</v>
      </c>
      <c r="AK654" s="12">
        <v>0</v>
      </c>
      <c r="AL654" s="12">
        <v>3.86268141535E-2</v>
      </c>
      <c r="AM654" s="12">
        <v>0</v>
      </c>
      <c r="AN654" s="12">
        <v>0</v>
      </c>
      <c r="AO654" s="12">
        <v>0</v>
      </c>
      <c r="AP654" s="12">
        <v>0</v>
      </c>
      <c r="AR654" s="12">
        <v>8.6410803912800004E-3</v>
      </c>
      <c r="AS654" s="12">
        <v>1.14320093765E-2</v>
      </c>
      <c r="AT654" s="12">
        <v>4.2692999602299997E-2</v>
      </c>
      <c r="AU654" s="12">
        <v>0.49967990123599998</v>
      </c>
      <c r="AW654" s="12">
        <v>9.1069552157400004E-3</v>
      </c>
      <c r="AX654" s="12">
        <v>1.2609601984200001E-2</v>
      </c>
      <c r="AY654" s="12">
        <v>1.06103441837E-2</v>
      </c>
      <c r="AZ654" s="12">
        <v>1.26201827992E-2</v>
      </c>
      <c r="BA654" s="12">
        <v>1.24836982937E-2</v>
      </c>
      <c r="BB654" s="12">
        <v>7.1892034913600003E-3</v>
      </c>
      <c r="BD654" s="12">
        <v>5.4714904145900002E-3</v>
      </c>
      <c r="BE654" s="12">
        <v>1.5551088913400001E-2</v>
      </c>
      <c r="BF654" s="12">
        <v>0.10041913105</v>
      </c>
      <c r="BH654" s="12">
        <v>7.3241735089900001E-3</v>
      </c>
      <c r="BI654" s="12">
        <v>6.9552016650399999E-3</v>
      </c>
      <c r="BJ654" s="12">
        <v>6.8470420291700002E-2</v>
      </c>
    </row>
    <row r="656" spans="2:62" x14ac:dyDescent="0.35">
      <c r="B656" s="25" t="s">
        <v>209</v>
      </c>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row>
    <row r="657" spans="2:62" x14ac:dyDescent="0.35">
      <c r="B657" s="17" t="s">
        <v>15</v>
      </c>
    </row>
    <row r="658" spans="2:62" x14ac:dyDescent="0.35">
      <c r="B658" s="18" t="s">
        <v>74</v>
      </c>
      <c r="C658" s="15">
        <v>500</v>
      </c>
      <c r="D658" s="15">
        <v>252</v>
      </c>
      <c r="E658" s="15">
        <v>220</v>
      </c>
      <c r="F658" s="15">
        <v>24</v>
      </c>
      <c r="G658" s="15">
        <v>4</v>
      </c>
      <c r="I658" s="15">
        <v>66</v>
      </c>
      <c r="J658" s="15">
        <v>69</v>
      </c>
      <c r="K658" s="15">
        <v>149</v>
      </c>
      <c r="L658" s="15">
        <v>116</v>
      </c>
      <c r="M658" s="15">
        <v>89</v>
      </c>
      <c r="N658" s="15">
        <v>11</v>
      </c>
      <c r="P658" s="15">
        <v>98</v>
      </c>
      <c r="Q658" s="15">
        <v>133</v>
      </c>
      <c r="R658" s="15">
        <v>134</v>
      </c>
      <c r="S658" s="15">
        <v>133</v>
      </c>
      <c r="T658" s="15">
        <v>2</v>
      </c>
      <c r="V658" s="15">
        <v>58</v>
      </c>
      <c r="W658" s="15">
        <v>97</v>
      </c>
      <c r="X658" s="15">
        <v>104</v>
      </c>
      <c r="Y658" s="15">
        <v>62</v>
      </c>
      <c r="Z658" s="15">
        <v>65</v>
      </c>
      <c r="AA658" s="15">
        <v>40</v>
      </c>
      <c r="AB658" s="15">
        <v>49</v>
      </c>
      <c r="AC658" s="15">
        <v>25</v>
      </c>
      <c r="AE658" s="15">
        <v>40</v>
      </c>
      <c r="AF658" s="15">
        <v>69</v>
      </c>
      <c r="AG658" s="15">
        <v>35</v>
      </c>
      <c r="AH658" s="15">
        <v>44</v>
      </c>
      <c r="AI658" s="15">
        <v>65</v>
      </c>
      <c r="AJ658" s="15">
        <v>40</v>
      </c>
      <c r="AK658" s="15">
        <v>44</v>
      </c>
      <c r="AL658" s="15">
        <v>56</v>
      </c>
      <c r="AM658" s="15">
        <v>44</v>
      </c>
      <c r="AN658" s="15">
        <v>30</v>
      </c>
      <c r="AO658" s="15">
        <v>10</v>
      </c>
      <c r="AP658" s="15">
        <v>23</v>
      </c>
      <c r="AR658" s="15">
        <v>392</v>
      </c>
      <c r="AS658" s="15">
        <v>88</v>
      </c>
      <c r="AT658" s="15">
        <v>18</v>
      </c>
      <c r="AU658" s="15">
        <v>2</v>
      </c>
      <c r="AW658" s="15">
        <v>406</v>
      </c>
      <c r="AX658" s="15">
        <v>389</v>
      </c>
      <c r="AY658" s="15">
        <v>348</v>
      </c>
      <c r="AZ658" s="15">
        <v>411</v>
      </c>
      <c r="BA658" s="15">
        <v>401</v>
      </c>
      <c r="BB658" s="15">
        <v>385</v>
      </c>
      <c r="BD658" s="15">
        <v>328</v>
      </c>
      <c r="BE658" s="15">
        <v>153</v>
      </c>
      <c r="BF658" s="15">
        <v>19</v>
      </c>
      <c r="BH658" s="15">
        <v>341</v>
      </c>
      <c r="BI658" s="15">
        <v>117</v>
      </c>
      <c r="BJ658" s="15">
        <v>42</v>
      </c>
    </row>
    <row r="659" spans="2:62" x14ac:dyDescent="0.35">
      <c r="B659" s="19" t="s">
        <v>75</v>
      </c>
      <c r="C659" s="10">
        <v>500</v>
      </c>
      <c r="D659" s="10">
        <v>248</v>
      </c>
      <c r="E659" s="10">
        <v>221</v>
      </c>
      <c r="F659" s="10">
        <v>27</v>
      </c>
      <c r="G659" s="10">
        <v>4</v>
      </c>
      <c r="I659" s="10">
        <v>68</v>
      </c>
      <c r="J659" s="10">
        <v>68</v>
      </c>
      <c r="K659" s="10">
        <v>145</v>
      </c>
      <c r="L659" s="10">
        <v>115</v>
      </c>
      <c r="M659" s="10">
        <v>92</v>
      </c>
      <c r="N659" s="10">
        <v>11</v>
      </c>
      <c r="P659" s="10">
        <v>125</v>
      </c>
      <c r="Q659" s="10">
        <v>125</v>
      </c>
      <c r="R659" s="10">
        <v>125</v>
      </c>
      <c r="S659" s="10">
        <v>125</v>
      </c>
      <c r="T659" s="10">
        <v>2</v>
      </c>
      <c r="V659" s="10">
        <v>68</v>
      </c>
      <c r="W659" s="10">
        <v>105</v>
      </c>
      <c r="X659" s="10">
        <v>101</v>
      </c>
      <c r="Y659" s="10">
        <v>59</v>
      </c>
      <c r="Z659" s="10">
        <v>60</v>
      </c>
      <c r="AA659" s="10">
        <v>37</v>
      </c>
      <c r="AB659" s="10">
        <v>44</v>
      </c>
      <c r="AC659" s="10">
        <v>26</v>
      </c>
      <c r="AE659" s="10">
        <v>38</v>
      </c>
      <c r="AF659" s="10">
        <v>67</v>
      </c>
      <c r="AG659" s="10">
        <v>34</v>
      </c>
      <c r="AH659" s="10">
        <v>42</v>
      </c>
      <c r="AI659" s="10">
        <v>63</v>
      </c>
      <c r="AJ659" s="10">
        <v>38</v>
      </c>
      <c r="AK659" s="10">
        <v>42</v>
      </c>
      <c r="AL659" s="10">
        <v>55</v>
      </c>
      <c r="AM659" s="10">
        <v>42</v>
      </c>
      <c r="AN659" s="10">
        <v>42</v>
      </c>
      <c r="AO659" s="10">
        <v>17</v>
      </c>
      <c r="AP659" s="10">
        <v>21</v>
      </c>
      <c r="AR659" s="10">
        <v>395</v>
      </c>
      <c r="AS659" s="10">
        <v>84</v>
      </c>
      <c r="AT659" s="10">
        <v>19</v>
      </c>
      <c r="AU659" s="10">
        <v>2</v>
      </c>
      <c r="AW659" s="10">
        <v>404</v>
      </c>
      <c r="AX659" s="10">
        <v>385</v>
      </c>
      <c r="AY659" s="10">
        <v>346</v>
      </c>
      <c r="AZ659" s="10">
        <v>412</v>
      </c>
      <c r="BA659" s="10">
        <v>399</v>
      </c>
      <c r="BB659" s="10">
        <v>382</v>
      </c>
      <c r="BD659" s="10">
        <v>321</v>
      </c>
      <c r="BE659" s="10">
        <v>160</v>
      </c>
      <c r="BF659" s="10">
        <v>19</v>
      </c>
      <c r="BH659" s="10">
        <v>339</v>
      </c>
      <c r="BI659" s="10">
        <v>119</v>
      </c>
      <c r="BJ659" s="10">
        <v>42</v>
      </c>
    </row>
    <row r="660" spans="2:62" ht="32" customHeight="1" x14ac:dyDescent="0.35">
      <c r="B660" s="20" t="s">
        <v>203</v>
      </c>
      <c r="C660" s="12">
        <v>0.19823133702000001</v>
      </c>
      <c r="D660" s="12">
        <v>0.18994366279800001</v>
      </c>
      <c r="E660" s="12">
        <v>0.22301418013400001</v>
      </c>
      <c r="F660" s="12">
        <v>0.103240218887</v>
      </c>
      <c r="G660" s="12">
        <v>0</v>
      </c>
      <c r="I660" s="12">
        <v>0.112781829822</v>
      </c>
      <c r="J660" s="12">
        <v>0.18113660813599999</v>
      </c>
      <c r="K660" s="12">
        <v>0.22328517560899999</v>
      </c>
      <c r="L660" s="12">
        <v>0.18544034623899999</v>
      </c>
      <c r="M660" s="12">
        <v>0.26531686920800002</v>
      </c>
      <c r="N660" s="12">
        <v>8.0427713420300001E-2</v>
      </c>
      <c r="P660" s="12">
        <v>0.11511033799000001</v>
      </c>
      <c r="Q660" s="12">
        <v>0.18008952642100001</v>
      </c>
      <c r="R660" s="12">
        <v>0.239063409625</v>
      </c>
      <c r="S660" s="12">
        <v>0.261826147171</v>
      </c>
      <c r="T660" s="12">
        <v>0</v>
      </c>
      <c r="V660" s="12">
        <v>9.5093189742500001E-2</v>
      </c>
      <c r="W660" s="12">
        <v>0.151057688839</v>
      </c>
      <c r="X660" s="12">
        <v>0.20575863041</v>
      </c>
      <c r="Y660" s="12">
        <v>0.149886783632</v>
      </c>
      <c r="Z660" s="12">
        <v>0.28967792938699999</v>
      </c>
      <c r="AA660" s="12">
        <v>0.36773114110600003</v>
      </c>
      <c r="AB660" s="12">
        <v>0.34441412654100001</v>
      </c>
      <c r="AC660" s="12">
        <v>3.6968930071899997E-2</v>
      </c>
      <c r="AE660" s="12">
        <v>0.14203438788700001</v>
      </c>
      <c r="AF660" s="12">
        <v>0.266017688039</v>
      </c>
      <c r="AG660" s="12">
        <v>0.209537999325</v>
      </c>
      <c r="AH660" s="12">
        <v>0.17457500432299999</v>
      </c>
      <c r="AI660" s="12">
        <v>0.204705998217</v>
      </c>
      <c r="AJ660" s="12">
        <v>0.17215468627899999</v>
      </c>
      <c r="AK660" s="12">
        <v>0.130860014291</v>
      </c>
      <c r="AL660" s="12">
        <v>0.21346770713499999</v>
      </c>
      <c r="AM660" s="12">
        <v>0.20595148834300001</v>
      </c>
      <c r="AN660" s="12">
        <v>0.26800788966</v>
      </c>
      <c r="AO660" s="12">
        <v>9.4084771320799995E-2</v>
      </c>
      <c r="AP660" s="12">
        <v>0.16265744267000001</v>
      </c>
      <c r="AR660" s="12">
        <v>0.20171827351800001</v>
      </c>
      <c r="AS660" s="12">
        <v>0.20149773421600001</v>
      </c>
      <c r="AT660" s="12">
        <v>0.13291103486600001</v>
      </c>
      <c r="AU660" s="12">
        <v>0</v>
      </c>
      <c r="AW660" s="12">
        <v>0.221316153993</v>
      </c>
      <c r="AX660" s="12">
        <v>0.220007170142</v>
      </c>
      <c r="AY660" s="12">
        <v>0.22742052358000001</v>
      </c>
      <c r="AZ660" s="12">
        <v>0.206694252478</v>
      </c>
      <c r="BA660" s="12">
        <v>0.21507727076899999</v>
      </c>
      <c r="BB660" s="12">
        <v>0.21829121661199999</v>
      </c>
      <c r="BD660" s="12">
        <v>0.25547160203800001</v>
      </c>
      <c r="BE660" s="12">
        <v>0.100819370453</v>
      </c>
      <c r="BF660" s="12">
        <v>5.02095655248E-2</v>
      </c>
      <c r="BH660" s="12">
        <v>0.22258457230799999</v>
      </c>
      <c r="BI660" s="12">
        <v>0.157101792825</v>
      </c>
      <c r="BJ660" s="12">
        <v>0.117633085964</v>
      </c>
    </row>
    <row r="661" spans="2:62" ht="32" customHeight="1" x14ac:dyDescent="0.35">
      <c r="B661" s="20" t="s">
        <v>204</v>
      </c>
      <c r="C661" s="12">
        <v>0.40488444149899999</v>
      </c>
      <c r="D661" s="12">
        <v>0.42825187917099999</v>
      </c>
      <c r="E661" s="12">
        <v>0.38060443527499999</v>
      </c>
      <c r="F661" s="12">
        <v>0.38917371537899997</v>
      </c>
      <c r="G661" s="12">
        <v>0.40409632394400002</v>
      </c>
      <c r="I661" s="12">
        <v>0.309665749268</v>
      </c>
      <c r="J661" s="12">
        <v>0.38847031298599999</v>
      </c>
      <c r="K661" s="12">
        <v>0.42091529239699998</v>
      </c>
      <c r="L661" s="12">
        <v>0.43264756900700002</v>
      </c>
      <c r="M661" s="12">
        <v>0.405991655452</v>
      </c>
      <c r="N661" s="12">
        <v>0.57626883626299996</v>
      </c>
      <c r="P661" s="12">
        <v>0.36293310212500002</v>
      </c>
      <c r="Q661" s="12">
        <v>0.46784164104699999</v>
      </c>
      <c r="R661" s="12">
        <v>0.36706084950899998</v>
      </c>
      <c r="S661" s="12">
        <v>0.42816474370300001</v>
      </c>
      <c r="T661" s="12">
        <v>0</v>
      </c>
      <c r="V661" s="12">
        <v>0.38077038503900001</v>
      </c>
      <c r="W661" s="12">
        <v>0.39433075662099998</v>
      </c>
      <c r="X661" s="12">
        <v>0.423312078112</v>
      </c>
      <c r="Y661" s="12">
        <v>0.45047004045599998</v>
      </c>
      <c r="Z661" s="12">
        <v>0.43581100467599998</v>
      </c>
      <c r="AA661" s="12">
        <v>0.48558204817900003</v>
      </c>
      <c r="AB661" s="12">
        <v>0.385168186335</v>
      </c>
      <c r="AC661" s="12">
        <v>0.18131896554800001</v>
      </c>
      <c r="AE661" s="12">
        <v>0.49614955414599998</v>
      </c>
      <c r="AF661" s="12">
        <v>0.37366274304199998</v>
      </c>
      <c r="AG661" s="12">
        <v>0.35388897986399998</v>
      </c>
      <c r="AH661" s="12">
        <v>0.42206741972400003</v>
      </c>
      <c r="AI661" s="12">
        <v>0.45275656821999999</v>
      </c>
      <c r="AJ661" s="12">
        <v>0.25686854487100003</v>
      </c>
      <c r="AK661" s="12">
        <v>0.53976477111900001</v>
      </c>
      <c r="AL661" s="12">
        <v>0.41084921689199999</v>
      </c>
      <c r="AM661" s="12">
        <v>0.44918478552800001</v>
      </c>
      <c r="AN661" s="12">
        <v>0.196321516462</v>
      </c>
      <c r="AO661" s="12">
        <v>0.47972465027900002</v>
      </c>
      <c r="AP661" s="12">
        <v>0.49393961061000002</v>
      </c>
      <c r="AR661" s="12">
        <v>0.37280149303400001</v>
      </c>
      <c r="AS661" s="12">
        <v>0.52411385446600001</v>
      </c>
      <c r="AT661" s="12">
        <v>0.581723380347</v>
      </c>
      <c r="AU661" s="12">
        <v>0</v>
      </c>
      <c r="AW661" s="12">
        <v>0.42626106035900002</v>
      </c>
      <c r="AX661" s="12">
        <v>0.43443726609299999</v>
      </c>
      <c r="AY661" s="12">
        <v>0.42766090248100003</v>
      </c>
      <c r="AZ661" s="12">
        <v>0.38946563762800002</v>
      </c>
      <c r="BA661" s="12">
        <v>0.404308936442</v>
      </c>
      <c r="BB661" s="12">
        <v>0.41709290442399999</v>
      </c>
      <c r="BD661" s="12">
        <v>0.429625114556</v>
      </c>
      <c r="BE661" s="12">
        <v>0.35498935369899998</v>
      </c>
      <c r="BF661" s="12">
        <v>0.40604262321899998</v>
      </c>
      <c r="BH661" s="12">
        <v>0.44909633976800001</v>
      </c>
      <c r="BI661" s="12">
        <v>0.32823612742199998</v>
      </c>
      <c r="BJ661" s="12">
        <v>0.26424854758400002</v>
      </c>
    </row>
    <row r="662" spans="2:62" ht="32" customHeight="1" x14ac:dyDescent="0.35">
      <c r="B662" s="20" t="s">
        <v>205</v>
      </c>
      <c r="C662" s="12">
        <v>0.32188647233599998</v>
      </c>
      <c r="D662" s="12">
        <v>0.34453554549199999</v>
      </c>
      <c r="E662" s="12">
        <v>0.29276517717799999</v>
      </c>
      <c r="F662" s="12">
        <v>0.37245732409400001</v>
      </c>
      <c r="G662" s="12">
        <v>0.20185509779300001</v>
      </c>
      <c r="I662" s="12">
        <v>0.40569589129099998</v>
      </c>
      <c r="J662" s="12">
        <v>0.335126523698</v>
      </c>
      <c r="K662" s="12">
        <v>0.32000772566899999</v>
      </c>
      <c r="L662" s="12">
        <v>0.29729586168400002</v>
      </c>
      <c r="M662" s="12">
        <v>0.281207864305</v>
      </c>
      <c r="N662" s="12">
        <v>0.34330345031699999</v>
      </c>
      <c r="P662" s="12">
        <v>0.46030349283600003</v>
      </c>
      <c r="Q662" s="12">
        <v>0.28087461868199998</v>
      </c>
      <c r="R662" s="12">
        <v>0.32224477713999999</v>
      </c>
      <c r="S662" s="12">
        <v>0.22154709337199999</v>
      </c>
      <c r="T662" s="12">
        <v>0.48326881861999998</v>
      </c>
      <c r="V662" s="12">
        <v>0.462920688212</v>
      </c>
      <c r="W662" s="12">
        <v>0.34444006609700001</v>
      </c>
      <c r="X662" s="12">
        <v>0.32435621031200002</v>
      </c>
      <c r="Y662" s="12">
        <v>0.31893948733600003</v>
      </c>
      <c r="Z662" s="12">
        <v>0.19759956965200001</v>
      </c>
      <c r="AA662" s="12">
        <v>0.146686810715</v>
      </c>
      <c r="AB662" s="12">
        <v>0.23046838770700001</v>
      </c>
      <c r="AC662" s="12">
        <v>0.55251029696499998</v>
      </c>
      <c r="AE662" s="12">
        <v>0.31420797908800002</v>
      </c>
      <c r="AF662" s="12">
        <v>0.29954341476099999</v>
      </c>
      <c r="AG662" s="12">
        <v>0.37423563254499997</v>
      </c>
      <c r="AH662" s="12">
        <v>0.33567678486199998</v>
      </c>
      <c r="AI662" s="12">
        <v>0.32707425129500001</v>
      </c>
      <c r="AJ662" s="12">
        <v>0.471609969543</v>
      </c>
      <c r="AK662" s="12">
        <v>0.237495085258</v>
      </c>
      <c r="AL662" s="12">
        <v>0.301726063657</v>
      </c>
      <c r="AM662" s="12">
        <v>0.229461555023</v>
      </c>
      <c r="AN662" s="12">
        <v>0.33846778507500003</v>
      </c>
      <c r="AO662" s="12">
        <v>0.42619057840000002</v>
      </c>
      <c r="AP662" s="12">
        <v>0.30024439234599998</v>
      </c>
      <c r="AR662" s="12">
        <v>0.353632164162</v>
      </c>
      <c r="AS662" s="12">
        <v>0.21910566983599999</v>
      </c>
      <c r="AT662" s="12">
        <v>0.103270255192</v>
      </c>
      <c r="AU662" s="12">
        <v>0.50032009876399997</v>
      </c>
      <c r="AW662" s="12">
        <v>0.28440258073399999</v>
      </c>
      <c r="AX662" s="12">
        <v>0.29302911705899998</v>
      </c>
      <c r="AY662" s="12">
        <v>0.286558325675</v>
      </c>
      <c r="AZ662" s="12">
        <v>0.33361474707599997</v>
      </c>
      <c r="BA662" s="12">
        <v>0.30577155618099999</v>
      </c>
      <c r="BB662" s="12">
        <v>0.29956160357700001</v>
      </c>
      <c r="BD662" s="12">
        <v>0.25166129139600002</v>
      </c>
      <c r="BE662" s="12">
        <v>0.46518965290699998</v>
      </c>
      <c r="BF662" s="12">
        <v>0.30456680100200001</v>
      </c>
      <c r="BH662" s="12">
        <v>0.27412395501100001</v>
      </c>
      <c r="BI662" s="12">
        <v>0.41254292746400001</v>
      </c>
      <c r="BJ662" s="12">
        <v>0.45126782547599997</v>
      </c>
    </row>
    <row r="663" spans="2:62" ht="32" customHeight="1" x14ac:dyDescent="0.35">
      <c r="B663" s="20" t="s">
        <v>206</v>
      </c>
      <c r="C663" s="12">
        <v>5.1427916949700003E-2</v>
      </c>
      <c r="D663" s="12">
        <v>3.3919066770599998E-2</v>
      </c>
      <c r="E663" s="12">
        <v>7.3958886658999995E-2</v>
      </c>
      <c r="F663" s="12">
        <v>3.6017187577499998E-2</v>
      </c>
      <c r="G663" s="12">
        <v>0</v>
      </c>
      <c r="I663" s="12">
        <v>8.8530052502799994E-2</v>
      </c>
      <c r="J663" s="12">
        <v>7.6107810037399998E-2</v>
      </c>
      <c r="K663" s="12">
        <v>3.5791806325600001E-2</v>
      </c>
      <c r="L663" s="12">
        <v>4.2946327417600003E-2</v>
      </c>
      <c r="M663" s="12">
        <v>4.7483611035599997E-2</v>
      </c>
      <c r="N663" s="12">
        <v>0</v>
      </c>
      <c r="P663" s="12">
        <v>3.7185412931700003E-2</v>
      </c>
      <c r="Q663" s="12">
        <v>4.8449932654699997E-2</v>
      </c>
      <c r="R663" s="12">
        <v>5.7090514422199999E-2</v>
      </c>
      <c r="S663" s="12">
        <v>5.5558861289799998E-2</v>
      </c>
      <c r="T663" s="12">
        <v>0.51673118137999996</v>
      </c>
      <c r="V663" s="12">
        <v>2.78712496628E-2</v>
      </c>
      <c r="W663" s="12">
        <v>7.9401513710499999E-2</v>
      </c>
      <c r="X663" s="12">
        <v>3.7850250522299997E-2</v>
      </c>
      <c r="Y663" s="12">
        <v>8.07036885762E-2</v>
      </c>
      <c r="Z663" s="12">
        <v>7.6911496285800005E-2</v>
      </c>
      <c r="AA663" s="12">
        <v>0</v>
      </c>
      <c r="AB663" s="12">
        <v>2.11294366046E-2</v>
      </c>
      <c r="AC663" s="12">
        <v>5.2209955963899997E-2</v>
      </c>
      <c r="AE663" s="12">
        <v>4.7608078879000003E-2</v>
      </c>
      <c r="AF663" s="12">
        <v>2.7155013979300001E-2</v>
      </c>
      <c r="AG663" s="12">
        <v>6.2337388266799999E-2</v>
      </c>
      <c r="AH663" s="12">
        <v>4.4825311718900002E-2</v>
      </c>
      <c r="AI663" s="12">
        <v>1.54631822677E-2</v>
      </c>
      <c r="AJ663" s="12">
        <v>5.4066676330500003E-2</v>
      </c>
      <c r="AK663" s="12">
        <v>9.1880129331099999E-2</v>
      </c>
      <c r="AL663" s="12">
        <v>3.9317492533499997E-2</v>
      </c>
      <c r="AM663" s="12">
        <v>9.2726126397200001E-2</v>
      </c>
      <c r="AN663" s="12">
        <v>0.123427917776</v>
      </c>
      <c r="AO663" s="12">
        <v>0</v>
      </c>
      <c r="AP663" s="12">
        <v>0</v>
      </c>
      <c r="AR663" s="12">
        <v>5.0946819485200003E-2</v>
      </c>
      <c r="AS663" s="12">
        <v>5.5282741481999999E-2</v>
      </c>
      <c r="AT663" s="12">
        <v>4.9638145962000002E-2</v>
      </c>
      <c r="AU663" s="12">
        <v>0</v>
      </c>
      <c r="AW663" s="12">
        <v>4.42917521676E-2</v>
      </c>
      <c r="AX663" s="12">
        <v>3.5714356479299998E-2</v>
      </c>
      <c r="AY663" s="12">
        <v>3.7396891630700001E-2</v>
      </c>
      <c r="AZ663" s="12">
        <v>4.37676291585E-2</v>
      </c>
      <c r="BA663" s="12">
        <v>4.9658775672700002E-2</v>
      </c>
      <c r="BB663" s="12">
        <v>4.8164678415699998E-2</v>
      </c>
      <c r="BD663" s="12">
        <v>4.4834030479499999E-2</v>
      </c>
      <c r="BE663" s="12">
        <v>5.91646540028E-2</v>
      </c>
      <c r="BF663" s="12">
        <v>9.7613506107399994E-2</v>
      </c>
      <c r="BH663" s="12">
        <v>3.4256897110200003E-2</v>
      </c>
      <c r="BI663" s="12">
        <v>7.5829899170599999E-2</v>
      </c>
      <c r="BJ663" s="12">
        <v>0.121458694295</v>
      </c>
    </row>
    <row r="664" spans="2:62" ht="32" customHeight="1" x14ac:dyDescent="0.35">
      <c r="B664" s="20" t="s">
        <v>207</v>
      </c>
      <c r="C664" s="12">
        <v>7.5216092585000003E-3</v>
      </c>
      <c r="D664" s="12">
        <v>0</v>
      </c>
      <c r="E664" s="12">
        <v>1.7017925281000001E-2</v>
      </c>
      <c r="F664" s="12">
        <v>0</v>
      </c>
      <c r="G664" s="12">
        <v>0</v>
      </c>
      <c r="I664" s="12">
        <v>4.2284977357700003E-2</v>
      </c>
      <c r="J664" s="12">
        <v>0</v>
      </c>
      <c r="K664" s="12">
        <v>0</v>
      </c>
      <c r="L664" s="12">
        <v>7.6449965778499999E-3</v>
      </c>
      <c r="M664" s="12">
        <v>0</v>
      </c>
      <c r="N664" s="12">
        <v>0</v>
      </c>
      <c r="P664" s="12">
        <v>0</v>
      </c>
      <c r="Q664" s="12">
        <v>1.5461798262699999E-2</v>
      </c>
      <c r="R664" s="12">
        <v>7.0920796914400001E-3</v>
      </c>
      <c r="S664" s="12">
        <v>7.6526153880099998E-3</v>
      </c>
      <c r="T664" s="12">
        <v>0</v>
      </c>
      <c r="V664" s="12">
        <v>0</v>
      </c>
      <c r="W664" s="12">
        <v>1.8331450035199998E-2</v>
      </c>
      <c r="X664" s="12">
        <v>8.7228306435899999E-3</v>
      </c>
      <c r="Y664" s="12">
        <v>0</v>
      </c>
      <c r="Z664" s="12">
        <v>0</v>
      </c>
      <c r="AA664" s="12">
        <v>0</v>
      </c>
      <c r="AB664" s="12">
        <v>0</v>
      </c>
      <c r="AC664" s="12">
        <v>3.7013733638799999E-2</v>
      </c>
      <c r="AE664" s="12">
        <v>0</v>
      </c>
      <c r="AF664" s="12">
        <v>0</v>
      </c>
      <c r="AG664" s="12">
        <v>0</v>
      </c>
      <c r="AH664" s="12">
        <v>2.28554793731E-2</v>
      </c>
      <c r="AI664" s="12">
        <v>0</v>
      </c>
      <c r="AJ664" s="12">
        <v>2.3350087715299998E-2</v>
      </c>
      <c r="AK664" s="12">
        <v>0</v>
      </c>
      <c r="AL664" s="12">
        <v>1.76619593121E-2</v>
      </c>
      <c r="AM664" s="12">
        <v>2.26760447095E-2</v>
      </c>
      <c r="AN664" s="12">
        <v>0</v>
      </c>
      <c r="AO664" s="12">
        <v>0</v>
      </c>
      <c r="AP664" s="12">
        <v>0</v>
      </c>
      <c r="AR664" s="12">
        <v>9.5273491215600008E-3</v>
      </c>
      <c r="AS664" s="12">
        <v>0</v>
      </c>
      <c r="AT664" s="12">
        <v>0</v>
      </c>
      <c r="AU664" s="12">
        <v>0</v>
      </c>
      <c r="AW664" s="12">
        <v>9.3178297218100004E-3</v>
      </c>
      <c r="AX664" s="12">
        <v>9.7612496013099997E-3</v>
      </c>
      <c r="AY664" s="12">
        <v>8.0839636412000006E-3</v>
      </c>
      <c r="AZ664" s="12">
        <v>6.98413475451E-3</v>
      </c>
      <c r="BA664" s="12">
        <v>9.4335488092899995E-3</v>
      </c>
      <c r="BB664" s="12">
        <v>9.8376185689799996E-3</v>
      </c>
      <c r="BD664" s="12">
        <v>8.7191028456900001E-3</v>
      </c>
      <c r="BE664" s="12">
        <v>6.0129817223099997E-3</v>
      </c>
      <c r="BF664" s="12">
        <v>0</v>
      </c>
      <c r="BH664" s="12">
        <v>8.2808708847499999E-3</v>
      </c>
      <c r="BI664" s="12">
        <v>7.9836097679199993E-3</v>
      </c>
      <c r="BJ664" s="12">
        <v>0</v>
      </c>
    </row>
    <row r="665" spans="2:62" ht="32" customHeight="1" x14ac:dyDescent="0.35">
      <c r="B665" s="20" t="s">
        <v>42</v>
      </c>
      <c r="C665" s="12">
        <v>1.60482229368E-2</v>
      </c>
      <c r="D665" s="12">
        <v>3.3498457686300001E-3</v>
      </c>
      <c r="E665" s="12">
        <v>1.26393954727E-2</v>
      </c>
      <c r="F665" s="12">
        <v>9.9111554062599999E-2</v>
      </c>
      <c r="G665" s="12">
        <v>0.39404857826299999</v>
      </c>
      <c r="I665" s="12">
        <v>4.1041499758599997E-2</v>
      </c>
      <c r="J665" s="12">
        <v>1.9158745142899999E-2</v>
      </c>
      <c r="K665" s="12">
        <v>0</v>
      </c>
      <c r="L665" s="12">
        <v>3.4024899074199998E-2</v>
      </c>
      <c r="M665" s="12">
        <v>0</v>
      </c>
      <c r="N665" s="12">
        <v>0</v>
      </c>
      <c r="P665" s="12">
        <v>2.4467654117200002E-2</v>
      </c>
      <c r="Q665" s="12">
        <v>7.2824829323199997E-3</v>
      </c>
      <c r="R665" s="12">
        <v>7.4483696127999998E-3</v>
      </c>
      <c r="S665" s="12">
        <v>2.52505390764E-2</v>
      </c>
      <c r="T665" s="12">
        <v>0</v>
      </c>
      <c r="V665" s="12">
        <v>3.3344487344000001E-2</v>
      </c>
      <c r="W665" s="12">
        <v>1.2438524697899999E-2</v>
      </c>
      <c r="X665" s="12">
        <v>0</v>
      </c>
      <c r="Y665" s="12">
        <v>0</v>
      </c>
      <c r="Z665" s="12">
        <v>0</v>
      </c>
      <c r="AA665" s="12">
        <v>0</v>
      </c>
      <c r="AB665" s="12">
        <v>1.8819862811599999E-2</v>
      </c>
      <c r="AC665" s="12">
        <v>0.13997811781200001</v>
      </c>
      <c r="AE665" s="12">
        <v>0</v>
      </c>
      <c r="AF665" s="12">
        <v>3.3621140178100001E-2</v>
      </c>
      <c r="AG665" s="12">
        <v>0</v>
      </c>
      <c r="AH665" s="12">
        <v>0</v>
      </c>
      <c r="AI665" s="12">
        <v>0</v>
      </c>
      <c r="AJ665" s="12">
        <v>2.1950035261599998E-2</v>
      </c>
      <c r="AK665" s="12">
        <v>0</v>
      </c>
      <c r="AL665" s="12">
        <v>1.6977560470599999E-2</v>
      </c>
      <c r="AM665" s="12">
        <v>0</v>
      </c>
      <c r="AN665" s="12">
        <v>7.3774891026500006E-2</v>
      </c>
      <c r="AO665" s="12">
        <v>0</v>
      </c>
      <c r="AP665" s="12">
        <v>4.3158554373099997E-2</v>
      </c>
      <c r="AR665" s="12">
        <v>1.13739006785E-2</v>
      </c>
      <c r="AS665" s="12">
        <v>0</v>
      </c>
      <c r="AT665" s="12">
        <v>0.13245718363299999</v>
      </c>
      <c r="AU665" s="12">
        <v>0.49967990123599998</v>
      </c>
      <c r="AW665" s="12">
        <v>1.4410623024100001E-2</v>
      </c>
      <c r="AX665" s="12">
        <v>7.0508406255400001E-3</v>
      </c>
      <c r="AY665" s="12">
        <v>1.2879392991999999E-2</v>
      </c>
      <c r="AZ665" s="12">
        <v>1.94735989054E-2</v>
      </c>
      <c r="BA665" s="12">
        <v>1.5749912126499999E-2</v>
      </c>
      <c r="BB665" s="12">
        <v>7.0519784028900004E-3</v>
      </c>
      <c r="BD665" s="12">
        <v>9.6888586846699994E-3</v>
      </c>
      <c r="BE665" s="12">
        <v>1.3823987216799999E-2</v>
      </c>
      <c r="BF665" s="12">
        <v>0.14156750414700001</v>
      </c>
      <c r="BH665" s="12">
        <v>1.16573649182E-2</v>
      </c>
      <c r="BI665" s="12">
        <v>1.8305643350000001E-2</v>
      </c>
      <c r="BJ665" s="12">
        <v>4.5391846681399999E-2</v>
      </c>
    </row>
    <row r="667" spans="2:62" x14ac:dyDescent="0.35">
      <c r="B667" s="25" t="s">
        <v>210</v>
      </c>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row>
    <row r="668" spans="2:62" x14ac:dyDescent="0.35">
      <c r="B668" s="17" t="s">
        <v>15</v>
      </c>
    </row>
    <row r="669" spans="2:62" x14ac:dyDescent="0.35">
      <c r="B669" s="18" t="s">
        <v>74</v>
      </c>
      <c r="C669" s="15">
        <v>500</v>
      </c>
      <c r="D669" s="15">
        <v>252</v>
      </c>
      <c r="E669" s="15">
        <v>220</v>
      </c>
      <c r="F669" s="15">
        <v>24</v>
      </c>
      <c r="G669" s="15">
        <v>4</v>
      </c>
      <c r="I669" s="15">
        <v>66</v>
      </c>
      <c r="J669" s="15">
        <v>69</v>
      </c>
      <c r="K669" s="15">
        <v>149</v>
      </c>
      <c r="L669" s="15">
        <v>116</v>
      </c>
      <c r="M669" s="15">
        <v>89</v>
      </c>
      <c r="N669" s="15">
        <v>11</v>
      </c>
      <c r="P669" s="15">
        <v>98</v>
      </c>
      <c r="Q669" s="15">
        <v>133</v>
      </c>
      <c r="R669" s="15">
        <v>134</v>
      </c>
      <c r="S669" s="15">
        <v>133</v>
      </c>
      <c r="T669" s="15">
        <v>2</v>
      </c>
      <c r="V669" s="15">
        <v>58</v>
      </c>
      <c r="W669" s="15">
        <v>97</v>
      </c>
      <c r="X669" s="15">
        <v>104</v>
      </c>
      <c r="Y669" s="15">
        <v>62</v>
      </c>
      <c r="Z669" s="15">
        <v>65</v>
      </c>
      <c r="AA669" s="15">
        <v>40</v>
      </c>
      <c r="AB669" s="15">
        <v>49</v>
      </c>
      <c r="AC669" s="15">
        <v>25</v>
      </c>
      <c r="AE669" s="15">
        <v>40</v>
      </c>
      <c r="AF669" s="15">
        <v>69</v>
      </c>
      <c r="AG669" s="15">
        <v>35</v>
      </c>
      <c r="AH669" s="15">
        <v>44</v>
      </c>
      <c r="AI669" s="15">
        <v>65</v>
      </c>
      <c r="AJ669" s="15">
        <v>40</v>
      </c>
      <c r="AK669" s="15">
        <v>44</v>
      </c>
      <c r="AL669" s="15">
        <v>56</v>
      </c>
      <c r="AM669" s="15">
        <v>44</v>
      </c>
      <c r="AN669" s="15">
        <v>30</v>
      </c>
      <c r="AO669" s="15">
        <v>10</v>
      </c>
      <c r="AP669" s="15">
        <v>23</v>
      </c>
      <c r="AR669" s="15">
        <v>392</v>
      </c>
      <c r="AS669" s="15">
        <v>88</v>
      </c>
      <c r="AT669" s="15">
        <v>18</v>
      </c>
      <c r="AU669" s="15">
        <v>2</v>
      </c>
      <c r="AW669" s="15">
        <v>406</v>
      </c>
      <c r="AX669" s="15">
        <v>389</v>
      </c>
      <c r="AY669" s="15">
        <v>348</v>
      </c>
      <c r="AZ669" s="15">
        <v>411</v>
      </c>
      <c r="BA669" s="15">
        <v>401</v>
      </c>
      <c r="BB669" s="15">
        <v>385</v>
      </c>
      <c r="BD669" s="15">
        <v>328</v>
      </c>
      <c r="BE669" s="15">
        <v>153</v>
      </c>
      <c r="BF669" s="15">
        <v>19</v>
      </c>
      <c r="BH669" s="15">
        <v>341</v>
      </c>
      <c r="BI669" s="15">
        <v>117</v>
      </c>
      <c r="BJ669" s="15">
        <v>42</v>
      </c>
    </row>
    <row r="670" spans="2:62" x14ac:dyDescent="0.35">
      <c r="B670" s="19" t="s">
        <v>75</v>
      </c>
      <c r="C670" s="10">
        <v>500</v>
      </c>
      <c r="D670" s="10">
        <v>248</v>
      </c>
      <c r="E670" s="10">
        <v>221</v>
      </c>
      <c r="F670" s="10">
        <v>27</v>
      </c>
      <c r="G670" s="10">
        <v>4</v>
      </c>
      <c r="I670" s="10">
        <v>68</v>
      </c>
      <c r="J670" s="10">
        <v>68</v>
      </c>
      <c r="K670" s="10">
        <v>145</v>
      </c>
      <c r="L670" s="10">
        <v>115</v>
      </c>
      <c r="M670" s="10">
        <v>92</v>
      </c>
      <c r="N670" s="10">
        <v>11</v>
      </c>
      <c r="P670" s="10">
        <v>125</v>
      </c>
      <c r="Q670" s="10">
        <v>125</v>
      </c>
      <c r="R670" s="10">
        <v>125</v>
      </c>
      <c r="S670" s="10">
        <v>125</v>
      </c>
      <c r="T670" s="10">
        <v>2</v>
      </c>
      <c r="V670" s="10">
        <v>68</v>
      </c>
      <c r="W670" s="10">
        <v>105</v>
      </c>
      <c r="X670" s="10">
        <v>101</v>
      </c>
      <c r="Y670" s="10">
        <v>59</v>
      </c>
      <c r="Z670" s="10">
        <v>60</v>
      </c>
      <c r="AA670" s="10">
        <v>37</v>
      </c>
      <c r="AB670" s="10">
        <v>44</v>
      </c>
      <c r="AC670" s="10">
        <v>26</v>
      </c>
      <c r="AE670" s="10">
        <v>38</v>
      </c>
      <c r="AF670" s="10">
        <v>67</v>
      </c>
      <c r="AG670" s="10">
        <v>34</v>
      </c>
      <c r="AH670" s="10">
        <v>42</v>
      </c>
      <c r="AI670" s="10">
        <v>63</v>
      </c>
      <c r="AJ670" s="10">
        <v>38</v>
      </c>
      <c r="AK670" s="10">
        <v>42</v>
      </c>
      <c r="AL670" s="10">
        <v>55</v>
      </c>
      <c r="AM670" s="10">
        <v>42</v>
      </c>
      <c r="AN670" s="10">
        <v>42</v>
      </c>
      <c r="AO670" s="10">
        <v>17</v>
      </c>
      <c r="AP670" s="10">
        <v>21</v>
      </c>
      <c r="AR670" s="10">
        <v>395</v>
      </c>
      <c r="AS670" s="10">
        <v>84</v>
      </c>
      <c r="AT670" s="10">
        <v>19</v>
      </c>
      <c r="AU670" s="10">
        <v>2</v>
      </c>
      <c r="AW670" s="10">
        <v>404</v>
      </c>
      <c r="AX670" s="10">
        <v>385</v>
      </c>
      <c r="AY670" s="10">
        <v>346</v>
      </c>
      <c r="AZ670" s="10">
        <v>412</v>
      </c>
      <c r="BA670" s="10">
        <v>399</v>
      </c>
      <c r="BB670" s="10">
        <v>382</v>
      </c>
      <c r="BD670" s="10">
        <v>321</v>
      </c>
      <c r="BE670" s="10">
        <v>160</v>
      </c>
      <c r="BF670" s="10">
        <v>19</v>
      </c>
      <c r="BH670" s="10">
        <v>339</v>
      </c>
      <c r="BI670" s="10">
        <v>119</v>
      </c>
      <c r="BJ670" s="10">
        <v>42</v>
      </c>
    </row>
    <row r="671" spans="2:62" ht="32" customHeight="1" x14ac:dyDescent="0.35">
      <c r="B671" s="20" t="s">
        <v>203</v>
      </c>
      <c r="C671" s="12">
        <v>0.26159819886800001</v>
      </c>
      <c r="D671" s="12">
        <v>0.25084388537399999</v>
      </c>
      <c r="E671" s="12">
        <v>0.28820743546100003</v>
      </c>
      <c r="F671" s="12">
        <v>0.184828103652</v>
      </c>
      <c r="G671" s="12">
        <v>0</v>
      </c>
      <c r="I671" s="12">
        <v>0.27116834122900002</v>
      </c>
      <c r="J671" s="12">
        <v>0.29914093094900002</v>
      </c>
      <c r="K671" s="12">
        <v>0.24460340061999999</v>
      </c>
      <c r="L671" s="12">
        <v>0.26420624491400002</v>
      </c>
      <c r="M671" s="12">
        <v>0.25757110206799999</v>
      </c>
      <c r="N671" s="12">
        <v>0.20355310939499999</v>
      </c>
      <c r="P671" s="12">
        <v>0.13533390478099999</v>
      </c>
      <c r="Q671" s="12">
        <v>0.23528521405200001</v>
      </c>
      <c r="R671" s="12">
        <v>0.31068427015599998</v>
      </c>
      <c r="S671" s="12">
        <v>0.36926491093699998</v>
      </c>
      <c r="T671" s="12">
        <v>0</v>
      </c>
      <c r="V671" s="12">
        <v>0.14193552051399999</v>
      </c>
      <c r="W671" s="12">
        <v>0.21807307385800001</v>
      </c>
      <c r="X671" s="12">
        <v>0.31627905266700002</v>
      </c>
      <c r="Y671" s="12">
        <v>0.25269019568399997</v>
      </c>
      <c r="Z671" s="12">
        <v>0.26772228134199999</v>
      </c>
      <c r="AA671" s="12">
        <v>0.40708605720399998</v>
      </c>
      <c r="AB671" s="12">
        <v>0.3611736129</v>
      </c>
      <c r="AC671" s="12">
        <v>0.16589293579100001</v>
      </c>
      <c r="AE671" s="12">
        <v>0.38613381723500001</v>
      </c>
      <c r="AF671" s="12">
        <v>0.27475611224500002</v>
      </c>
      <c r="AG671" s="12">
        <v>0.199586890608</v>
      </c>
      <c r="AH671" s="12">
        <v>0.172278290044</v>
      </c>
      <c r="AI671" s="12">
        <v>0.30994277518199997</v>
      </c>
      <c r="AJ671" s="12">
        <v>0.225280074724</v>
      </c>
      <c r="AK671" s="12">
        <v>0.24653906980199999</v>
      </c>
      <c r="AL671" s="12">
        <v>0.20612389034299999</v>
      </c>
      <c r="AM671" s="12">
        <v>0.24222111198499999</v>
      </c>
      <c r="AN671" s="12">
        <v>0.31969893872999999</v>
      </c>
      <c r="AO671" s="12">
        <v>0.30250225143800002</v>
      </c>
      <c r="AP671" s="12">
        <v>0.25770648151999997</v>
      </c>
      <c r="AR671" s="12">
        <v>0.25985357688400001</v>
      </c>
      <c r="AS671" s="12">
        <v>0.29085889785699998</v>
      </c>
      <c r="AT671" s="12">
        <v>0.196575826323</v>
      </c>
      <c r="AU671" s="12">
        <v>0</v>
      </c>
      <c r="AW671" s="12">
        <v>0.28942889798900001</v>
      </c>
      <c r="AX671" s="12">
        <v>0.291612781549</v>
      </c>
      <c r="AY671" s="12">
        <v>0.285180878714</v>
      </c>
      <c r="AZ671" s="12">
        <v>0.27224184942599999</v>
      </c>
      <c r="BA671" s="12">
        <v>0.272285717772</v>
      </c>
      <c r="BB671" s="12">
        <v>0.301191766719</v>
      </c>
      <c r="BD671" s="12">
        <v>0.32891182434799998</v>
      </c>
      <c r="BE671" s="12">
        <v>0.151506941506</v>
      </c>
      <c r="BF671" s="12">
        <v>5.02095655248E-2</v>
      </c>
      <c r="BH671" s="12">
        <v>0.30076550450099998</v>
      </c>
      <c r="BI671" s="12">
        <v>0.15148047394899999</v>
      </c>
      <c r="BJ671" s="12">
        <v>0.25823037622400002</v>
      </c>
    </row>
    <row r="672" spans="2:62" ht="32" customHeight="1" x14ac:dyDescent="0.35">
      <c r="B672" s="20" t="s">
        <v>204</v>
      </c>
      <c r="C672" s="12">
        <v>0.38823920862200001</v>
      </c>
      <c r="D672" s="12">
        <v>0.40956224849599998</v>
      </c>
      <c r="E672" s="12">
        <v>0.35289990578500002</v>
      </c>
      <c r="F672" s="12">
        <v>0.512927552801</v>
      </c>
      <c r="G672" s="12">
        <v>0.20424949416099999</v>
      </c>
      <c r="I672" s="12">
        <v>0.42023666218299999</v>
      </c>
      <c r="J672" s="12">
        <v>0.41639385871500001</v>
      </c>
      <c r="K672" s="12">
        <v>0.38723245705100001</v>
      </c>
      <c r="L672" s="12">
        <v>0.32200160054299998</v>
      </c>
      <c r="M672" s="12">
        <v>0.43410895176800002</v>
      </c>
      <c r="N672" s="12">
        <v>0.34410481845000002</v>
      </c>
      <c r="P672" s="12">
        <v>0.35237859479400002</v>
      </c>
      <c r="Q672" s="12">
        <v>0.41218966749800001</v>
      </c>
      <c r="R672" s="12">
        <v>0.42019104958300002</v>
      </c>
      <c r="S672" s="12">
        <v>0.37439440983</v>
      </c>
      <c r="T672" s="12">
        <v>0</v>
      </c>
      <c r="V672" s="12">
        <v>0.40213020801900001</v>
      </c>
      <c r="W672" s="12">
        <v>0.304031823433</v>
      </c>
      <c r="X672" s="12">
        <v>0.40806362889100001</v>
      </c>
      <c r="Y672" s="12">
        <v>0.451907142348</v>
      </c>
      <c r="Z672" s="12">
        <v>0.35724146871000001</v>
      </c>
      <c r="AA672" s="12">
        <v>0.41492469337100002</v>
      </c>
      <c r="AB672" s="12">
        <v>0.42434401595600002</v>
      </c>
      <c r="AC672" s="12">
        <v>0.44110658769900002</v>
      </c>
      <c r="AE672" s="12">
        <v>0.30450190061900001</v>
      </c>
      <c r="AF672" s="12">
        <v>0.40734489957800002</v>
      </c>
      <c r="AG672" s="12">
        <v>0.409855591879</v>
      </c>
      <c r="AH672" s="12">
        <v>0.49640468905899998</v>
      </c>
      <c r="AI672" s="12">
        <v>0.31310198813700002</v>
      </c>
      <c r="AJ672" s="12">
        <v>0.414875430361</v>
      </c>
      <c r="AK672" s="12">
        <v>0.391400480838</v>
      </c>
      <c r="AL672" s="12">
        <v>0.32664304544</v>
      </c>
      <c r="AM672" s="12">
        <v>0.431271676775</v>
      </c>
      <c r="AN672" s="12">
        <v>0.43508631378000001</v>
      </c>
      <c r="AO672" s="12">
        <v>0.46680183575200002</v>
      </c>
      <c r="AP672" s="12">
        <v>0.31559567078599998</v>
      </c>
      <c r="AR672" s="12">
        <v>0.40588666096499998</v>
      </c>
      <c r="AS672" s="12">
        <v>0.341654679796</v>
      </c>
      <c r="AT672" s="12">
        <v>0.26930113499500002</v>
      </c>
      <c r="AU672" s="12">
        <v>0</v>
      </c>
      <c r="AW672" s="12">
        <v>0.38495985789600001</v>
      </c>
      <c r="AX672" s="12">
        <v>0.38274668162600001</v>
      </c>
      <c r="AY672" s="12">
        <v>0.38824936763500001</v>
      </c>
      <c r="AZ672" s="12">
        <v>0.38818501335700001</v>
      </c>
      <c r="BA672" s="12">
        <v>0.38903553766900001</v>
      </c>
      <c r="BB672" s="12">
        <v>0.37683700178399998</v>
      </c>
      <c r="BD672" s="12">
        <v>0.36349713681000001</v>
      </c>
      <c r="BE672" s="12">
        <v>0.44721470450099998</v>
      </c>
      <c r="BF672" s="12">
        <v>0.31118948155300002</v>
      </c>
      <c r="BH672" s="12">
        <v>0.39665255835199997</v>
      </c>
      <c r="BI672" s="12">
        <v>0.456389593506</v>
      </c>
      <c r="BJ672" s="12">
        <v>0.123897499445</v>
      </c>
    </row>
    <row r="673" spans="2:62" ht="32" customHeight="1" x14ac:dyDescent="0.35">
      <c r="B673" s="20" t="s">
        <v>205</v>
      </c>
      <c r="C673" s="12">
        <v>0.26439761264700001</v>
      </c>
      <c r="D673" s="12">
        <v>0.26518131777100001</v>
      </c>
      <c r="E673" s="12">
        <v>0.25817380367300002</v>
      </c>
      <c r="F673" s="12">
        <v>0.25368660627200001</v>
      </c>
      <c r="G673" s="12">
        <v>0.59590367605600003</v>
      </c>
      <c r="I673" s="12">
        <v>0.23964067298799999</v>
      </c>
      <c r="J673" s="12">
        <v>0.233738166848</v>
      </c>
      <c r="K673" s="12">
        <v>0.26143816808300002</v>
      </c>
      <c r="L673" s="12">
        <v>0.30794888656199998</v>
      </c>
      <c r="M673" s="12">
        <v>0.26503306712800001</v>
      </c>
      <c r="N673" s="12">
        <v>0.18634977103</v>
      </c>
      <c r="P673" s="12">
        <v>0.393221332393</v>
      </c>
      <c r="Q673" s="12">
        <v>0.25108212534899998</v>
      </c>
      <c r="R673" s="12">
        <v>0.195316250794</v>
      </c>
      <c r="S673" s="12">
        <v>0.21394311513299999</v>
      </c>
      <c r="T673" s="12">
        <v>0.51673118137999996</v>
      </c>
      <c r="V673" s="12">
        <v>0.31807641353999999</v>
      </c>
      <c r="W673" s="12">
        <v>0.359051492207</v>
      </c>
      <c r="X673" s="12">
        <v>0.23581050180400001</v>
      </c>
      <c r="Y673" s="12">
        <v>0.20209235561300001</v>
      </c>
      <c r="Z673" s="12">
        <v>0.27258040414200002</v>
      </c>
      <c r="AA673" s="12">
        <v>0.13027048251600001</v>
      </c>
      <c r="AB673" s="12">
        <v>0.17589717841800001</v>
      </c>
      <c r="AC673" s="12">
        <v>0.31901525120800001</v>
      </c>
      <c r="AE673" s="12">
        <v>0.19728992773699999</v>
      </c>
      <c r="AF673" s="12">
        <v>0.24744197503599999</v>
      </c>
      <c r="AG673" s="12">
        <v>0.27960092112500001</v>
      </c>
      <c r="AH673" s="12">
        <v>0.25680178063499998</v>
      </c>
      <c r="AI673" s="12">
        <v>0.32916440855000001</v>
      </c>
      <c r="AJ673" s="12">
        <v>0.23946894823000001</v>
      </c>
      <c r="AK673" s="12">
        <v>0.21917892557900001</v>
      </c>
      <c r="AL673" s="12">
        <v>0.36706413060900001</v>
      </c>
      <c r="AM673" s="12">
        <v>0.24748581858099999</v>
      </c>
      <c r="AN673" s="12">
        <v>0.217231924647</v>
      </c>
      <c r="AO673" s="12">
        <v>0.13281839966699999</v>
      </c>
      <c r="AP673" s="12">
        <v>0.33780982629900003</v>
      </c>
      <c r="AR673" s="12">
        <v>0.26447812798699999</v>
      </c>
      <c r="AS673" s="12">
        <v>0.25107242316299999</v>
      </c>
      <c r="AT673" s="12">
        <v>0.346370477934</v>
      </c>
      <c r="AU673" s="12">
        <v>0</v>
      </c>
      <c r="AW673" s="12">
        <v>0.24890090772099999</v>
      </c>
      <c r="AX673" s="12">
        <v>0.23989494828399999</v>
      </c>
      <c r="AY673" s="12">
        <v>0.25302701605599998</v>
      </c>
      <c r="AZ673" s="12">
        <v>0.26009791065499999</v>
      </c>
      <c r="BA673" s="12">
        <v>0.26101856763800002</v>
      </c>
      <c r="BB673" s="12">
        <v>0.237520100451</v>
      </c>
      <c r="BD673" s="12">
        <v>0.223572488673</v>
      </c>
      <c r="BE673" s="12">
        <v>0.32136959853500002</v>
      </c>
      <c r="BF673" s="12">
        <v>0.47451228202500001</v>
      </c>
      <c r="BH673" s="12">
        <v>0.21557895856299999</v>
      </c>
      <c r="BI673" s="12">
        <v>0.31241741656200001</v>
      </c>
      <c r="BJ673" s="12">
        <v>0.52482841337800001</v>
      </c>
    </row>
    <row r="674" spans="2:62" ht="32" customHeight="1" x14ac:dyDescent="0.35">
      <c r="B674" s="20" t="s">
        <v>206</v>
      </c>
      <c r="C674" s="12">
        <v>5.54625205089E-2</v>
      </c>
      <c r="D674" s="12">
        <v>4.5390866113700003E-2</v>
      </c>
      <c r="E674" s="12">
        <v>7.0586451164299999E-2</v>
      </c>
      <c r="F674" s="12">
        <v>0</v>
      </c>
      <c r="G674" s="12">
        <v>0.199846829783</v>
      </c>
      <c r="I674" s="12">
        <v>4.2045911814199997E-2</v>
      </c>
      <c r="J674" s="12">
        <v>1.4140740024999999E-2</v>
      </c>
      <c r="K674" s="12">
        <v>7.1246337900100001E-2</v>
      </c>
      <c r="L674" s="12">
        <v>8.7373988280200002E-2</v>
      </c>
      <c r="M674" s="12">
        <v>1.42721055476E-2</v>
      </c>
      <c r="N674" s="12">
        <v>0.188681151932</v>
      </c>
      <c r="P674" s="12">
        <v>8.8643237997200003E-2</v>
      </c>
      <c r="Q674" s="12">
        <v>5.3311366278699999E-2</v>
      </c>
      <c r="R674" s="12">
        <v>5.1706998009500002E-2</v>
      </c>
      <c r="S674" s="12">
        <v>2.1360041739399999E-2</v>
      </c>
      <c r="T674" s="12">
        <v>0.48326881861999998</v>
      </c>
      <c r="V674" s="12">
        <v>0.120405686439</v>
      </c>
      <c r="W674" s="12">
        <v>5.2595867628699999E-2</v>
      </c>
      <c r="X674" s="12">
        <v>2.3147995070899999E-2</v>
      </c>
      <c r="Y674" s="12">
        <v>4.8957312752300003E-2</v>
      </c>
      <c r="Z674" s="12">
        <v>8.6945526040900001E-2</v>
      </c>
      <c r="AA674" s="12">
        <v>4.77187669085E-2</v>
      </c>
      <c r="AB674" s="12">
        <v>1.9765329914199999E-2</v>
      </c>
      <c r="AC674" s="12">
        <v>3.7016295230200003E-2</v>
      </c>
      <c r="AE674" s="12">
        <v>3.4648425104799999E-2</v>
      </c>
      <c r="AF674" s="12">
        <v>3.6835872963799997E-2</v>
      </c>
      <c r="AG674" s="12">
        <v>0.110956596388</v>
      </c>
      <c r="AH674" s="12">
        <v>4.3500678213700003E-2</v>
      </c>
      <c r="AI674" s="12">
        <v>3.2926842438800001E-2</v>
      </c>
      <c r="AJ674" s="12">
        <v>5.3125388445799997E-2</v>
      </c>
      <c r="AK674" s="12">
        <v>0.120702154284</v>
      </c>
      <c r="AL674" s="12">
        <v>6.82610787809E-2</v>
      </c>
      <c r="AM674" s="12">
        <v>5.8545555842400003E-2</v>
      </c>
      <c r="AN674" s="12">
        <v>2.79828228432E-2</v>
      </c>
      <c r="AO674" s="12">
        <v>0</v>
      </c>
      <c r="AP674" s="12">
        <v>8.8888021394799996E-2</v>
      </c>
      <c r="AR674" s="12">
        <v>4.77102097441E-2</v>
      </c>
      <c r="AS674" s="12">
        <v>8.0602442198599994E-2</v>
      </c>
      <c r="AT674" s="12">
        <v>6.0449529949500001E-2</v>
      </c>
      <c r="AU674" s="12">
        <v>0.50032009876399997</v>
      </c>
      <c r="AW674" s="12">
        <v>5.1778889588399997E-2</v>
      </c>
      <c r="AX674" s="12">
        <v>6.4045834420100006E-2</v>
      </c>
      <c r="AY674" s="12">
        <v>5.2144652654E-2</v>
      </c>
      <c r="AZ674" s="12">
        <v>5.1968128287499998E-2</v>
      </c>
      <c r="BA674" s="12">
        <v>4.1992628476999999E-2</v>
      </c>
      <c r="BB674" s="12">
        <v>5.5092267232600002E-2</v>
      </c>
      <c r="BD674" s="12">
        <v>5.5987217692399997E-2</v>
      </c>
      <c r="BE674" s="12">
        <v>5.2948718407699998E-2</v>
      </c>
      <c r="BF674" s="12">
        <v>6.7656633410900002E-2</v>
      </c>
      <c r="BH674" s="12">
        <v>5.9313094762299998E-2</v>
      </c>
      <c r="BI674" s="12">
        <v>5.3988143722899999E-2</v>
      </c>
      <c r="BJ674" s="12">
        <v>2.8278647378299999E-2</v>
      </c>
    </row>
    <row r="675" spans="2:62" ht="32" customHeight="1" x14ac:dyDescent="0.35">
      <c r="B675" s="20" t="s">
        <v>207</v>
      </c>
      <c r="C675" s="12">
        <v>2.0513725335899999E-2</v>
      </c>
      <c r="D675" s="12">
        <v>2.2151967429999999E-2</v>
      </c>
      <c r="E675" s="12">
        <v>2.1575222952500001E-2</v>
      </c>
      <c r="F675" s="12">
        <v>0</v>
      </c>
      <c r="G675" s="12">
        <v>0</v>
      </c>
      <c r="I675" s="12">
        <v>1.2815195277200001E-2</v>
      </c>
      <c r="J675" s="12">
        <v>1.7427558320100001E-2</v>
      </c>
      <c r="K675" s="12">
        <v>2.94773788443E-2</v>
      </c>
      <c r="L675" s="12">
        <v>1.12826709608E-2</v>
      </c>
      <c r="M675" s="12">
        <v>1.88637171853E-2</v>
      </c>
      <c r="N675" s="12">
        <v>7.7311149192600001E-2</v>
      </c>
      <c r="P675" s="12">
        <v>1.9972652166299999E-2</v>
      </c>
      <c r="Q675" s="12">
        <v>4.1126403141899998E-2</v>
      </c>
      <c r="R675" s="12">
        <v>1.4616431938700001E-2</v>
      </c>
      <c r="S675" s="12">
        <v>6.6668443017499999E-3</v>
      </c>
      <c r="T675" s="12">
        <v>0</v>
      </c>
      <c r="V675" s="12">
        <v>1.7452171487800001E-2</v>
      </c>
      <c r="W675" s="12">
        <v>4.5471196087600002E-2</v>
      </c>
      <c r="X675" s="12">
        <v>1.6698821566399999E-2</v>
      </c>
      <c r="Y675" s="12">
        <v>4.4352993603100001E-2</v>
      </c>
      <c r="Z675" s="12">
        <v>0</v>
      </c>
      <c r="AA675" s="12">
        <v>0</v>
      </c>
      <c r="AB675" s="12">
        <v>0</v>
      </c>
      <c r="AC675" s="12">
        <v>0</v>
      </c>
      <c r="AE675" s="12">
        <v>5.4361807802300002E-2</v>
      </c>
      <c r="AF675" s="12">
        <v>0</v>
      </c>
      <c r="AG675" s="12">
        <v>0</v>
      </c>
      <c r="AH675" s="12">
        <v>3.1014562047799999E-2</v>
      </c>
      <c r="AI675" s="12">
        <v>1.48639856924E-2</v>
      </c>
      <c r="AJ675" s="12">
        <v>4.5300122976899997E-2</v>
      </c>
      <c r="AK675" s="12">
        <v>0</v>
      </c>
      <c r="AL675" s="12">
        <v>3.1907854827400002E-2</v>
      </c>
      <c r="AM675" s="12">
        <v>2.04758368166E-2</v>
      </c>
      <c r="AN675" s="12">
        <v>0</v>
      </c>
      <c r="AO675" s="12">
        <v>9.7877513142899997E-2</v>
      </c>
      <c r="AP675" s="12">
        <v>0</v>
      </c>
      <c r="AR675" s="12">
        <v>1.42050078084E-2</v>
      </c>
      <c r="AS675" s="12">
        <v>3.5811556985399999E-2</v>
      </c>
      <c r="AT675" s="12">
        <v>8.4610031196799995E-2</v>
      </c>
      <c r="AU675" s="12">
        <v>0</v>
      </c>
      <c r="AW675" s="12">
        <v>1.8189602268399999E-2</v>
      </c>
      <c r="AX675" s="12">
        <v>1.4637076515399999E-2</v>
      </c>
      <c r="AY675" s="12">
        <v>1.3543287231199999E-2</v>
      </c>
      <c r="AZ675" s="12">
        <v>1.78906602151E-2</v>
      </c>
      <c r="BA675" s="12">
        <v>2.5728168343499998E-2</v>
      </c>
      <c r="BB675" s="12">
        <v>1.9959476240799998E-2</v>
      </c>
      <c r="BD675" s="12">
        <v>1.9830203344499999E-2</v>
      </c>
      <c r="BE675" s="12">
        <v>1.88132792306E-2</v>
      </c>
      <c r="BF675" s="12">
        <v>4.6222471961600002E-2</v>
      </c>
      <c r="BH675" s="12">
        <v>2.11047760764E-2</v>
      </c>
      <c r="BI675" s="12">
        <v>1.87691705942E-2</v>
      </c>
      <c r="BJ675" s="12">
        <v>2.0700760598500002E-2</v>
      </c>
    </row>
    <row r="676" spans="2:62" ht="32" customHeight="1" x14ac:dyDescent="0.35">
      <c r="B676" s="20" t="s">
        <v>42</v>
      </c>
      <c r="C676" s="12">
        <v>9.7887340180400004E-3</v>
      </c>
      <c r="D676" s="12">
        <v>6.8697148147699996E-3</v>
      </c>
      <c r="E676" s="12">
        <v>8.5571809637599999E-3</v>
      </c>
      <c r="F676" s="12">
        <v>4.8557737274700002E-2</v>
      </c>
      <c r="G676" s="12">
        <v>0</v>
      </c>
      <c r="I676" s="12">
        <v>1.40932165084E-2</v>
      </c>
      <c r="J676" s="12">
        <v>1.9158745142899999E-2</v>
      </c>
      <c r="K676" s="12">
        <v>6.0022575014999999E-3</v>
      </c>
      <c r="L676" s="12">
        <v>7.1866087401699997E-3</v>
      </c>
      <c r="M676" s="12">
        <v>1.0151056303E-2</v>
      </c>
      <c r="N676" s="12">
        <v>0</v>
      </c>
      <c r="P676" s="12">
        <v>1.04502778684E-2</v>
      </c>
      <c r="Q676" s="12">
        <v>7.0052236799399998E-3</v>
      </c>
      <c r="R676" s="12">
        <v>7.4849995190900001E-3</v>
      </c>
      <c r="S676" s="12">
        <v>1.43706780582E-2</v>
      </c>
      <c r="T676" s="12">
        <v>0</v>
      </c>
      <c r="V676" s="12">
        <v>0</v>
      </c>
      <c r="W676" s="12">
        <v>2.0776546786000001E-2</v>
      </c>
      <c r="X676" s="12">
        <v>0</v>
      </c>
      <c r="Y676" s="12">
        <v>0</v>
      </c>
      <c r="Z676" s="12">
        <v>1.5510319764900001E-2</v>
      </c>
      <c r="AA676" s="12">
        <v>0</v>
      </c>
      <c r="AB676" s="12">
        <v>1.8819862811599999E-2</v>
      </c>
      <c r="AC676" s="12">
        <v>3.6968930071899997E-2</v>
      </c>
      <c r="AE676" s="12">
        <v>2.30641215024E-2</v>
      </c>
      <c r="AF676" s="12">
        <v>3.3621140178100001E-2</v>
      </c>
      <c r="AG676" s="12">
        <v>0</v>
      </c>
      <c r="AH676" s="12">
        <v>0</v>
      </c>
      <c r="AI676" s="12">
        <v>0</v>
      </c>
      <c r="AJ676" s="12">
        <v>2.1950035261599998E-2</v>
      </c>
      <c r="AK676" s="12">
        <v>2.2179369497100001E-2</v>
      </c>
      <c r="AL676" s="12">
        <v>0</v>
      </c>
      <c r="AM676" s="12">
        <v>0</v>
      </c>
      <c r="AN676" s="12">
        <v>0</v>
      </c>
      <c r="AO676" s="12">
        <v>0</v>
      </c>
      <c r="AP676" s="12">
        <v>0</v>
      </c>
      <c r="AR676" s="12">
        <v>7.8664166108399994E-3</v>
      </c>
      <c r="AS676" s="12">
        <v>0</v>
      </c>
      <c r="AT676" s="12">
        <v>4.2692999602299997E-2</v>
      </c>
      <c r="AU676" s="12">
        <v>0.49967990123599998</v>
      </c>
      <c r="AW676" s="12">
        <v>6.7418445379999999E-3</v>
      </c>
      <c r="AX676" s="12">
        <v>7.0626776055499997E-3</v>
      </c>
      <c r="AY676" s="12">
        <v>7.8547977108299992E-3</v>
      </c>
      <c r="AZ676" s="12">
        <v>9.6164380595899993E-3</v>
      </c>
      <c r="BA676" s="12">
        <v>9.9393801005199997E-3</v>
      </c>
      <c r="BB676" s="12">
        <v>9.3993875732699995E-3</v>
      </c>
      <c r="BD676" s="12">
        <v>8.2011291310500004E-3</v>
      </c>
      <c r="BE676" s="12">
        <v>8.1467578191200003E-3</v>
      </c>
      <c r="BF676" s="12">
        <v>5.02095655248E-2</v>
      </c>
      <c r="BH676" s="12">
        <v>6.5851077447000002E-3</v>
      </c>
      <c r="BI676" s="12">
        <v>6.9552016650399999E-3</v>
      </c>
      <c r="BJ676" s="12">
        <v>4.40643029757E-2</v>
      </c>
    </row>
    <row r="678" spans="2:62" x14ac:dyDescent="0.35">
      <c r="B678" s="25" t="s">
        <v>211</v>
      </c>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row>
    <row r="679" spans="2:62" x14ac:dyDescent="0.35">
      <c r="B679" s="17" t="s">
        <v>15</v>
      </c>
    </row>
    <row r="680" spans="2:62" x14ac:dyDescent="0.35">
      <c r="B680" s="18" t="s">
        <v>74</v>
      </c>
      <c r="C680" s="15">
        <v>500</v>
      </c>
      <c r="D680" s="15">
        <v>252</v>
      </c>
      <c r="E680" s="15">
        <v>220</v>
      </c>
      <c r="F680" s="15">
        <v>24</v>
      </c>
      <c r="G680" s="15">
        <v>4</v>
      </c>
      <c r="I680" s="15">
        <v>66</v>
      </c>
      <c r="J680" s="15">
        <v>69</v>
      </c>
      <c r="K680" s="15">
        <v>149</v>
      </c>
      <c r="L680" s="15">
        <v>116</v>
      </c>
      <c r="M680" s="15">
        <v>89</v>
      </c>
      <c r="N680" s="15">
        <v>11</v>
      </c>
      <c r="P680" s="15">
        <v>98</v>
      </c>
      <c r="Q680" s="15">
        <v>133</v>
      </c>
      <c r="R680" s="15">
        <v>134</v>
      </c>
      <c r="S680" s="15">
        <v>133</v>
      </c>
      <c r="T680" s="15">
        <v>2</v>
      </c>
      <c r="V680" s="15">
        <v>58</v>
      </c>
      <c r="W680" s="15">
        <v>97</v>
      </c>
      <c r="X680" s="15">
        <v>104</v>
      </c>
      <c r="Y680" s="15">
        <v>62</v>
      </c>
      <c r="Z680" s="15">
        <v>65</v>
      </c>
      <c r="AA680" s="15">
        <v>40</v>
      </c>
      <c r="AB680" s="15">
        <v>49</v>
      </c>
      <c r="AC680" s="15">
        <v>25</v>
      </c>
      <c r="AE680" s="15">
        <v>40</v>
      </c>
      <c r="AF680" s="15">
        <v>69</v>
      </c>
      <c r="AG680" s="15">
        <v>35</v>
      </c>
      <c r="AH680" s="15">
        <v>44</v>
      </c>
      <c r="AI680" s="15">
        <v>65</v>
      </c>
      <c r="AJ680" s="15">
        <v>40</v>
      </c>
      <c r="AK680" s="15">
        <v>44</v>
      </c>
      <c r="AL680" s="15">
        <v>56</v>
      </c>
      <c r="AM680" s="15">
        <v>44</v>
      </c>
      <c r="AN680" s="15">
        <v>30</v>
      </c>
      <c r="AO680" s="15">
        <v>10</v>
      </c>
      <c r="AP680" s="15">
        <v>23</v>
      </c>
      <c r="AR680" s="15">
        <v>392</v>
      </c>
      <c r="AS680" s="15">
        <v>88</v>
      </c>
      <c r="AT680" s="15">
        <v>18</v>
      </c>
      <c r="AU680" s="15">
        <v>2</v>
      </c>
      <c r="AW680" s="15">
        <v>406</v>
      </c>
      <c r="AX680" s="15">
        <v>389</v>
      </c>
      <c r="AY680" s="15">
        <v>348</v>
      </c>
      <c r="AZ680" s="15">
        <v>411</v>
      </c>
      <c r="BA680" s="15">
        <v>401</v>
      </c>
      <c r="BB680" s="15">
        <v>385</v>
      </c>
      <c r="BD680" s="15">
        <v>328</v>
      </c>
      <c r="BE680" s="15">
        <v>153</v>
      </c>
      <c r="BF680" s="15">
        <v>19</v>
      </c>
      <c r="BH680" s="15">
        <v>341</v>
      </c>
      <c r="BI680" s="15">
        <v>117</v>
      </c>
      <c r="BJ680" s="15">
        <v>42</v>
      </c>
    </row>
    <row r="681" spans="2:62" x14ac:dyDescent="0.35">
      <c r="B681" s="19" t="s">
        <v>75</v>
      </c>
      <c r="C681" s="10">
        <v>500</v>
      </c>
      <c r="D681" s="10">
        <v>248</v>
      </c>
      <c r="E681" s="10">
        <v>221</v>
      </c>
      <c r="F681" s="10">
        <v>27</v>
      </c>
      <c r="G681" s="10">
        <v>4</v>
      </c>
      <c r="I681" s="10">
        <v>68</v>
      </c>
      <c r="J681" s="10">
        <v>68</v>
      </c>
      <c r="K681" s="10">
        <v>145</v>
      </c>
      <c r="L681" s="10">
        <v>115</v>
      </c>
      <c r="M681" s="10">
        <v>92</v>
      </c>
      <c r="N681" s="10">
        <v>11</v>
      </c>
      <c r="P681" s="10">
        <v>125</v>
      </c>
      <c r="Q681" s="10">
        <v>125</v>
      </c>
      <c r="R681" s="10">
        <v>125</v>
      </c>
      <c r="S681" s="10">
        <v>125</v>
      </c>
      <c r="T681" s="10">
        <v>2</v>
      </c>
      <c r="V681" s="10">
        <v>68</v>
      </c>
      <c r="W681" s="10">
        <v>105</v>
      </c>
      <c r="X681" s="10">
        <v>101</v>
      </c>
      <c r="Y681" s="10">
        <v>59</v>
      </c>
      <c r="Z681" s="10">
        <v>60</v>
      </c>
      <c r="AA681" s="10">
        <v>37</v>
      </c>
      <c r="AB681" s="10">
        <v>44</v>
      </c>
      <c r="AC681" s="10">
        <v>26</v>
      </c>
      <c r="AE681" s="10">
        <v>38</v>
      </c>
      <c r="AF681" s="10">
        <v>67</v>
      </c>
      <c r="AG681" s="10">
        <v>34</v>
      </c>
      <c r="AH681" s="10">
        <v>42</v>
      </c>
      <c r="AI681" s="10">
        <v>63</v>
      </c>
      <c r="AJ681" s="10">
        <v>38</v>
      </c>
      <c r="AK681" s="10">
        <v>42</v>
      </c>
      <c r="AL681" s="10">
        <v>55</v>
      </c>
      <c r="AM681" s="10">
        <v>42</v>
      </c>
      <c r="AN681" s="10">
        <v>42</v>
      </c>
      <c r="AO681" s="10">
        <v>17</v>
      </c>
      <c r="AP681" s="10">
        <v>21</v>
      </c>
      <c r="AR681" s="10">
        <v>395</v>
      </c>
      <c r="AS681" s="10">
        <v>84</v>
      </c>
      <c r="AT681" s="10">
        <v>19</v>
      </c>
      <c r="AU681" s="10">
        <v>2</v>
      </c>
      <c r="AW681" s="10">
        <v>404</v>
      </c>
      <c r="AX681" s="10">
        <v>385</v>
      </c>
      <c r="AY681" s="10">
        <v>346</v>
      </c>
      <c r="AZ681" s="10">
        <v>412</v>
      </c>
      <c r="BA681" s="10">
        <v>399</v>
      </c>
      <c r="BB681" s="10">
        <v>382</v>
      </c>
      <c r="BD681" s="10">
        <v>321</v>
      </c>
      <c r="BE681" s="10">
        <v>160</v>
      </c>
      <c r="BF681" s="10">
        <v>19</v>
      </c>
      <c r="BH681" s="10">
        <v>339</v>
      </c>
      <c r="BI681" s="10">
        <v>119</v>
      </c>
      <c r="BJ681" s="10">
        <v>42</v>
      </c>
    </row>
    <row r="682" spans="2:62" ht="32" customHeight="1" x14ac:dyDescent="0.35">
      <c r="B682" s="20" t="s">
        <v>203</v>
      </c>
      <c r="C682" s="12">
        <v>0.290380478582</v>
      </c>
      <c r="D682" s="12">
        <v>0.286181282476</v>
      </c>
      <c r="E682" s="12">
        <v>0.29404084798399999</v>
      </c>
      <c r="F682" s="12">
        <v>0.28188832896499999</v>
      </c>
      <c r="G682" s="12">
        <v>0.39404857826299999</v>
      </c>
      <c r="I682" s="12">
        <v>0.32000768037799998</v>
      </c>
      <c r="J682" s="12">
        <v>0.29489718721899999</v>
      </c>
      <c r="K682" s="12">
        <v>0.334125062247</v>
      </c>
      <c r="L682" s="12">
        <v>0.228496814805</v>
      </c>
      <c r="M682" s="12">
        <v>0.29106784007699998</v>
      </c>
      <c r="N682" s="12">
        <v>0.15071636738499999</v>
      </c>
      <c r="P682" s="12">
        <v>0.20933000416700001</v>
      </c>
      <c r="Q682" s="12">
        <v>0.25198642623</v>
      </c>
      <c r="R682" s="12">
        <v>0.31807491040199998</v>
      </c>
      <c r="S682" s="12">
        <v>0.38676548683500001</v>
      </c>
      <c r="T682" s="12">
        <v>0</v>
      </c>
      <c r="V682" s="12">
        <v>0.201551464352</v>
      </c>
      <c r="W682" s="12">
        <v>0.25524671960200002</v>
      </c>
      <c r="X682" s="12">
        <v>0.25548503279899998</v>
      </c>
      <c r="Y682" s="12">
        <v>0.23519952335899999</v>
      </c>
      <c r="Z682" s="12">
        <v>0.35141695997200001</v>
      </c>
      <c r="AA682" s="12">
        <v>0.51473778238000001</v>
      </c>
      <c r="AB682" s="12">
        <v>0.38993803097700003</v>
      </c>
      <c r="AC682" s="12">
        <v>0.29574222717100002</v>
      </c>
      <c r="AE682" s="12">
        <v>0.236794681501</v>
      </c>
      <c r="AF682" s="12">
        <v>0.33903412223899998</v>
      </c>
      <c r="AG682" s="12">
        <v>0.23756072527200001</v>
      </c>
      <c r="AH682" s="12">
        <v>0.26496404394200002</v>
      </c>
      <c r="AI682" s="12">
        <v>0.26441718424600003</v>
      </c>
      <c r="AJ682" s="12">
        <v>0.22527227334899999</v>
      </c>
      <c r="AK682" s="12">
        <v>0.31131896875999998</v>
      </c>
      <c r="AL682" s="12">
        <v>0.21043218758000001</v>
      </c>
      <c r="AM682" s="12">
        <v>0.28415145185000001</v>
      </c>
      <c r="AN682" s="12">
        <v>0.46319920743100002</v>
      </c>
      <c r="AO682" s="12">
        <v>0.33403268245000001</v>
      </c>
      <c r="AP682" s="12">
        <v>0.35945978900999997</v>
      </c>
      <c r="AR682" s="12">
        <v>0.29504719441100002</v>
      </c>
      <c r="AS682" s="12">
        <v>0.28967885310699998</v>
      </c>
      <c r="AT682" s="12">
        <v>0.227328397603</v>
      </c>
      <c r="AU682" s="12">
        <v>0</v>
      </c>
      <c r="AW682" s="12">
        <v>0.30288287348699999</v>
      </c>
      <c r="AX682" s="12">
        <v>0.29754774946000001</v>
      </c>
      <c r="AY682" s="12">
        <v>0.30536127755300002</v>
      </c>
      <c r="AZ682" s="12">
        <v>0.29343891793100002</v>
      </c>
      <c r="BA682" s="12">
        <v>0.29279148130400001</v>
      </c>
      <c r="BB682" s="12">
        <v>0.30160074040899998</v>
      </c>
      <c r="BD682" s="12">
        <v>0.30789734046799999</v>
      </c>
      <c r="BE682" s="12">
        <v>0.26164305285200001</v>
      </c>
      <c r="BF682" s="12">
        <v>0.236112419401</v>
      </c>
      <c r="BH682" s="12">
        <v>0.30842736087</v>
      </c>
      <c r="BI682" s="12">
        <v>0.226875513301</v>
      </c>
      <c r="BJ682" s="12">
        <v>0.32548857447500001</v>
      </c>
    </row>
    <row r="683" spans="2:62" ht="32" customHeight="1" x14ac:dyDescent="0.35">
      <c r="B683" s="20" t="s">
        <v>204</v>
      </c>
      <c r="C683" s="12">
        <v>0.41832866085600001</v>
      </c>
      <c r="D683" s="12">
        <v>0.46599912494500001</v>
      </c>
      <c r="E683" s="12">
        <v>0.37941482837500001</v>
      </c>
      <c r="F683" s="12">
        <v>0.33382277469100002</v>
      </c>
      <c r="G683" s="12">
        <v>0.20424949416099999</v>
      </c>
      <c r="I683" s="12">
        <v>0.34226975427400003</v>
      </c>
      <c r="J683" s="12">
        <v>0.417066908924</v>
      </c>
      <c r="K683" s="12">
        <v>0.39572862756100002</v>
      </c>
      <c r="L683" s="12">
        <v>0.45642005779400002</v>
      </c>
      <c r="M683" s="12">
        <v>0.455695451586</v>
      </c>
      <c r="N683" s="12">
        <v>0.481029070615</v>
      </c>
      <c r="P683" s="12">
        <v>0.37922940312300002</v>
      </c>
      <c r="Q683" s="12">
        <v>0.42108989153499998</v>
      </c>
      <c r="R683" s="12">
        <v>0.45946000980500001</v>
      </c>
      <c r="S683" s="12">
        <v>0.41249879548899998</v>
      </c>
      <c r="T683" s="12">
        <v>0.48326881861999998</v>
      </c>
      <c r="V683" s="12">
        <v>0.37823810202000002</v>
      </c>
      <c r="W683" s="12">
        <v>0.37728652235499999</v>
      </c>
      <c r="X683" s="12">
        <v>0.48112382311200003</v>
      </c>
      <c r="Y683" s="12">
        <v>0.44960630597099999</v>
      </c>
      <c r="Z683" s="12">
        <v>0.42333503058799998</v>
      </c>
      <c r="AA683" s="12">
        <v>0.38820410061999999</v>
      </c>
      <c r="AB683" s="12">
        <v>0.43742158732500003</v>
      </c>
      <c r="AC683" s="12">
        <v>0.37110613595500003</v>
      </c>
      <c r="AE683" s="12">
        <v>0.449114344971</v>
      </c>
      <c r="AF683" s="12">
        <v>0.42190475052499998</v>
      </c>
      <c r="AG683" s="12">
        <v>0.41258024830099999</v>
      </c>
      <c r="AH683" s="12">
        <v>0.50377473271499995</v>
      </c>
      <c r="AI683" s="12">
        <v>0.34406059548399998</v>
      </c>
      <c r="AJ683" s="12">
        <v>0.50405265262999999</v>
      </c>
      <c r="AK683" s="12">
        <v>0.50141177577999996</v>
      </c>
      <c r="AL683" s="12">
        <v>0.43848309243400002</v>
      </c>
      <c r="AM683" s="12">
        <v>0.45568637312299998</v>
      </c>
      <c r="AN683" s="12">
        <v>0.25715081661799999</v>
      </c>
      <c r="AO683" s="12">
        <v>0.34685931403699999</v>
      </c>
      <c r="AP683" s="12">
        <v>0.344525259518</v>
      </c>
      <c r="AR683" s="12">
        <v>0.40428697513900003</v>
      </c>
      <c r="AS683" s="12">
        <v>0.48652622538899998</v>
      </c>
      <c r="AT683" s="12">
        <v>0.40102530113500001</v>
      </c>
      <c r="AU683" s="12">
        <v>0.50032009876399997</v>
      </c>
      <c r="AW683" s="12">
        <v>0.43266495007200001</v>
      </c>
      <c r="AX683" s="12">
        <v>0.42820280543599998</v>
      </c>
      <c r="AY683" s="12">
        <v>0.40947381279900003</v>
      </c>
      <c r="AZ683" s="12">
        <v>0.41060064616000003</v>
      </c>
      <c r="BA683" s="12">
        <v>0.42699592125000002</v>
      </c>
      <c r="BB683" s="12">
        <v>0.40729838018499998</v>
      </c>
      <c r="BD683" s="12">
        <v>0.43642416590599997</v>
      </c>
      <c r="BE683" s="12">
        <v>0.388440784378</v>
      </c>
      <c r="BF683" s="12">
        <v>0.363949641524</v>
      </c>
      <c r="BH683" s="12">
        <v>0.44121700696400001</v>
      </c>
      <c r="BI683" s="12">
        <v>0.36582274189300001</v>
      </c>
      <c r="BJ683" s="12">
        <v>0.38235027314499997</v>
      </c>
    </row>
    <row r="684" spans="2:62" ht="32" customHeight="1" x14ac:dyDescent="0.35">
      <c r="B684" s="20" t="s">
        <v>205</v>
      </c>
      <c r="C684" s="12">
        <v>0.242307209212</v>
      </c>
      <c r="D684" s="12">
        <v>0.223461062308</v>
      </c>
      <c r="E684" s="12">
        <v>0.248916465364</v>
      </c>
      <c r="F684" s="12">
        <v>0.33573115907000001</v>
      </c>
      <c r="G684" s="12">
        <v>0.40170192757599998</v>
      </c>
      <c r="I684" s="12">
        <v>0.29581674525899998</v>
      </c>
      <c r="J684" s="12">
        <v>0.226663327468</v>
      </c>
      <c r="K684" s="12">
        <v>0.21756098033499999</v>
      </c>
      <c r="L684" s="12">
        <v>0.24848379254399999</v>
      </c>
      <c r="M684" s="12">
        <v>0.22993967414399999</v>
      </c>
      <c r="N684" s="12">
        <v>0.36825456200099999</v>
      </c>
      <c r="P684" s="12">
        <v>0.34138068860699999</v>
      </c>
      <c r="Q684" s="12">
        <v>0.28888035853299998</v>
      </c>
      <c r="R684" s="12">
        <v>0.156470340954</v>
      </c>
      <c r="S684" s="12">
        <v>0.18636503961799999</v>
      </c>
      <c r="T684" s="12">
        <v>0</v>
      </c>
      <c r="V684" s="12">
        <v>0.36417665119199999</v>
      </c>
      <c r="W684" s="12">
        <v>0.28376950399899997</v>
      </c>
      <c r="X684" s="12">
        <v>0.24616520922400001</v>
      </c>
      <c r="Y684" s="12">
        <v>0.21898236189500001</v>
      </c>
      <c r="Z684" s="12">
        <v>0.18020402125500001</v>
      </c>
      <c r="AA684" s="12">
        <v>9.7058117000399999E-2</v>
      </c>
      <c r="AB684" s="12">
        <v>0.15382051888699999</v>
      </c>
      <c r="AC684" s="12">
        <v>0.29618270680199998</v>
      </c>
      <c r="AE684" s="12">
        <v>0.241938937272</v>
      </c>
      <c r="AF684" s="12">
        <v>0.168604114094</v>
      </c>
      <c r="AG684" s="12">
        <v>0.34985902642700001</v>
      </c>
      <c r="AH684" s="12">
        <v>0.18643591162500001</v>
      </c>
      <c r="AI684" s="12">
        <v>0.34224096299200002</v>
      </c>
      <c r="AJ684" s="12">
        <v>0.218949738029</v>
      </c>
      <c r="AK684" s="12">
        <v>8.7160429625999999E-2</v>
      </c>
      <c r="AL684" s="12">
        <v>0.25948049758399999</v>
      </c>
      <c r="AM684" s="12">
        <v>0.26016217502700001</v>
      </c>
      <c r="AN684" s="12">
        <v>0.27964997595199997</v>
      </c>
      <c r="AO684" s="12">
        <v>0.31910800351200003</v>
      </c>
      <c r="AP684" s="12">
        <v>0.25452878596900003</v>
      </c>
      <c r="AR684" s="12">
        <v>0.269476651984</v>
      </c>
      <c r="AS684" s="12">
        <v>0.12955606380000001</v>
      </c>
      <c r="AT684" s="12">
        <v>0.20116945037699999</v>
      </c>
      <c r="AU684" s="12">
        <v>0</v>
      </c>
      <c r="AW684" s="12">
        <v>0.21825501086499999</v>
      </c>
      <c r="AX684" s="12">
        <v>0.225279205866</v>
      </c>
      <c r="AY684" s="12">
        <v>0.240763783679</v>
      </c>
      <c r="AZ684" s="12">
        <v>0.25104333165699999</v>
      </c>
      <c r="BA684" s="12">
        <v>0.23758262143200001</v>
      </c>
      <c r="BB684" s="12">
        <v>0.24994527654199999</v>
      </c>
      <c r="BD684" s="12">
        <v>0.20622702105499999</v>
      </c>
      <c r="BE684" s="12">
        <v>0.30201999271800001</v>
      </c>
      <c r="BF684" s="12">
        <v>0.349728373551</v>
      </c>
      <c r="BH684" s="12">
        <v>0.208841554382</v>
      </c>
      <c r="BI684" s="12">
        <v>0.34493959218600001</v>
      </c>
      <c r="BJ684" s="12">
        <v>0.22064850406100001</v>
      </c>
    </row>
    <row r="685" spans="2:62" ht="32" customHeight="1" x14ac:dyDescent="0.35">
      <c r="B685" s="20" t="s">
        <v>206</v>
      </c>
      <c r="C685" s="12">
        <v>3.91982873122E-2</v>
      </c>
      <c r="D685" s="12">
        <v>1.7628079352699999E-2</v>
      </c>
      <c r="E685" s="12">
        <v>6.89221526118E-2</v>
      </c>
      <c r="F685" s="12">
        <v>0</v>
      </c>
      <c r="G685" s="12">
        <v>0</v>
      </c>
      <c r="I685" s="12">
        <v>2.78126035806E-2</v>
      </c>
      <c r="J685" s="12">
        <v>4.2213831246999997E-2</v>
      </c>
      <c r="K685" s="12">
        <v>4.5946104205399997E-2</v>
      </c>
      <c r="L685" s="12">
        <v>5.9412726117199999E-2</v>
      </c>
      <c r="M685" s="12">
        <v>1.41725271776E-2</v>
      </c>
      <c r="N685" s="12">
        <v>0</v>
      </c>
      <c r="P685" s="12">
        <v>5.9609626234399998E-2</v>
      </c>
      <c r="Q685" s="12">
        <v>3.0294695666500001E-2</v>
      </c>
      <c r="R685" s="12">
        <v>5.9266677385099997E-2</v>
      </c>
      <c r="S685" s="12">
        <v>0</v>
      </c>
      <c r="T685" s="12">
        <v>0.51673118137999996</v>
      </c>
      <c r="V685" s="12">
        <v>5.6033782436399997E-2</v>
      </c>
      <c r="W685" s="12">
        <v>6.2035864429399998E-2</v>
      </c>
      <c r="X685" s="12">
        <v>1.7225934864500001E-2</v>
      </c>
      <c r="Y685" s="12">
        <v>9.6211808774699994E-2</v>
      </c>
      <c r="Z685" s="12">
        <v>3.1102185747200001E-2</v>
      </c>
      <c r="AA685" s="12">
        <v>0</v>
      </c>
      <c r="AB685" s="12">
        <v>0</v>
      </c>
      <c r="AC685" s="12">
        <v>0</v>
      </c>
      <c r="AE685" s="12">
        <v>7.2152036255700006E-2</v>
      </c>
      <c r="AF685" s="12">
        <v>3.6835872963799997E-2</v>
      </c>
      <c r="AG685" s="12">
        <v>0</v>
      </c>
      <c r="AH685" s="12">
        <v>4.4825311718900002E-2</v>
      </c>
      <c r="AI685" s="12">
        <v>4.9281257278100003E-2</v>
      </c>
      <c r="AJ685" s="12">
        <v>2.9775300730399999E-2</v>
      </c>
      <c r="AK685" s="12">
        <v>0.100108825833</v>
      </c>
      <c r="AL685" s="12">
        <v>5.8606548548700003E-2</v>
      </c>
      <c r="AM685" s="12">
        <v>0</v>
      </c>
      <c r="AN685" s="12">
        <v>0</v>
      </c>
      <c r="AO685" s="12">
        <v>0</v>
      </c>
      <c r="AP685" s="12">
        <v>4.1486165503400001E-2</v>
      </c>
      <c r="AR685" s="12">
        <v>2.5771004491100001E-2</v>
      </c>
      <c r="AS685" s="12">
        <v>8.27403764126E-2</v>
      </c>
      <c r="AT685" s="12">
        <v>0.12778385128299999</v>
      </c>
      <c r="AU685" s="12">
        <v>0</v>
      </c>
      <c r="AW685" s="12">
        <v>3.7298586860000003E-2</v>
      </c>
      <c r="AX685" s="12">
        <v>3.9648192093600002E-2</v>
      </c>
      <c r="AY685" s="12">
        <v>3.4033557369699999E-2</v>
      </c>
      <c r="AZ685" s="12">
        <v>3.3043125732699997E-2</v>
      </c>
      <c r="BA685" s="12">
        <v>3.27771542364E-2</v>
      </c>
      <c r="BB685" s="12">
        <v>3.4284187857799998E-2</v>
      </c>
      <c r="BD685" s="12">
        <v>4.1255589521800001E-2</v>
      </c>
      <c r="BE685" s="12">
        <v>3.97494122326E-2</v>
      </c>
      <c r="BF685" s="12">
        <v>0</v>
      </c>
      <c r="BH685" s="12">
        <v>3.4832176320300001E-2</v>
      </c>
      <c r="BI685" s="12">
        <v>5.5406950955100003E-2</v>
      </c>
      <c r="BJ685" s="12">
        <v>2.8278647378299999E-2</v>
      </c>
    </row>
    <row r="686" spans="2:62" ht="32" customHeight="1" x14ac:dyDescent="0.35">
      <c r="B686" s="20" t="s">
        <v>207</v>
      </c>
      <c r="C686" s="12">
        <v>1.9294577396100001E-3</v>
      </c>
      <c r="D686" s="12">
        <v>0</v>
      </c>
      <c r="E686" s="12">
        <v>4.36547107371E-3</v>
      </c>
      <c r="F686" s="12">
        <v>0</v>
      </c>
      <c r="G686" s="12">
        <v>0</v>
      </c>
      <c r="I686" s="12">
        <v>0</v>
      </c>
      <c r="J686" s="12">
        <v>0</v>
      </c>
      <c r="K686" s="12">
        <v>6.6392256515800004E-3</v>
      </c>
      <c r="L686" s="12">
        <v>0</v>
      </c>
      <c r="M686" s="12">
        <v>0</v>
      </c>
      <c r="N686" s="12">
        <v>0</v>
      </c>
      <c r="P686" s="12">
        <v>0</v>
      </c>
      <c r="Q686" s="12">
        <v>7.7486280352399997E-3</v>
      </c>
      <c r="R686" s="12">
        <v>0</v>
      </c>
      <c r="S686" s="12">
        <v>0</v>
      </c>
      <c r="T686" s="12">
        <v>0</v>
      </c>
      <c r="V686" s="12">
        <v>0</v>
      </c>
      <c r="W686" s="12">
        <v>9.2228649166300001E-3</v>
      </c>
      <c r="X686" s="12">
        <v>0</v>
      </c>
      <c r="Y686" s="12">
        <v>0</v>
      </c>
      <c r="Z686" s="12">
        <v>0</v>
      </c>
      <c r="AA686" s="12">
        <v>0</v>
      </c>
      <c r="AB686" s="12">
        <v>0</v>
      </c>
      <c r="AC686" s="12">
        <v>0</v>
      </c>
      <c r="AE686" s="12">
        <v>0</v>
      </c>
      <c r="AF686" s="12">
        <v>0</v>
      </c>
      <c r="AG686" s="12">
        <v>0</v>
      </c>
      <c r="AH686" s="12">
        <v>0</v>
      </c>
      <c r="AI686" s="12">
        <v>0</v>
      </c>
      <c r="AJ686" s="12">
        <v>0</v>
      </c>
      <c r="AK686" s="12">
        <v>0</v>
      </c>
      <c r="AL686" s="12">
        <v>1.76619593121E-2</v>
      </c>
      <c r="AM686" s="12">
        <v>0</v>
      </c>
      <c r="AN686" s="12">
        <v>0</v>
      </c>
      <c r="AO686" s="12">
        <v>0</v>
      </c>
      <c r="AP686" s="12">
        <v>0</v>
      </c>
      <c r="AR686" s="12">
        <v>0</v>
      </c>
      <c r="AS686" s="12">
        <v>1.14984812912E-2</v>
      </c>
      <c r="AT686" s="12">
        <v>0</v>
      </c>
      <c r="AU686" s="12">
        <v>0</v>
      </c>
      <c r="AW686" s="12">
        <v>2.3902276833699999E-3</v>
      </c>
      <c r="AX686" s="12">
        <v>2.5039746075999998E-3</v>
      </c>
      <c r="AY686" s="12">
        <v>2.7848098291099999E-3</v>
      </c>
      <c r="AZ686" s="12">
        <v>2.3412864012600002E-3</v>
      </c>
      <c r="BA686" s="12">
        <v>0</v>
      </c>
      <c r="BB686" s="12">
        <v>0</v>
      </c>
      <c r="BD686" s="12">
        <v>3.0036061990600001E-3</v>
      </c>
      <c r="BE686" s="12">
        <v>0</v>
      </c>
      <c r="BF686" s="12">
        <v>0</v>
      </c>
      <c r="BH686" s="12">
        <v>2.84498250925E-3</v>
      </c>
      <c r="BI686" s="12">
        <v>0</v>
      </c>
      <c r="BJ686" s="12">
        <v>0</v>
      </c>
    </row>
    <row r="687" spans="2:62" ht="32" customHeight="1" x14ac:dyDescent="0.35">
      <c r="B687" s="20" t="s">
        <v>42</v>
      </c>
      <c r="C687" s="12">
        <v>7.8559062984300005E-3</v>
      </c>
      <c r="D687" s="12">
        <v>6.7304509186799999E-3</v>
      </c>
      <c r="E687" s="12">
        <v>4.3402345913100002E-3</v>
      </c>
      <c r="F687" s="12">
        <v>4.8557737274700002E-2</v>
      </c>
      <c r="G687" s="12">
        <v>0</v>
      </c>
      <c r="I687" s="12">
        <v>1.40932165084E-2</v>
      </c>
      <c r="J687" s="12">
        <v>1.9158745142899999E-2</v>
      </c>
      <c r="K687" s="12">
        <v>0</v>
      </c>
      <c r="L687" s="12">
        <v>7.1866087401699997E-3</v>
      </c>
      <c r="M687" s="12">
        <v>9.1245070160000004E-3</v>
      </c>
      <c r="N687" s="12">
        <v>0</v>
      </c>
      <c r="P687" s="12">
        <v>1.04502778684E-2</v>
      </c>
      <c r="Q687" s="12">
        <v>0</v>
      </c>
      <c r="R687" s="12">
        <v>6.7280614537300002E-3</v>
      </c>
      <c r="S687" s="12">
        <v>1.43706780582E-2</v>
      </c>
      <c r="T687" s="12">
        <v>0</v>
      </c>
      <c r="V687" s="12">
        <v>0</v>
      </c>
      <c r="W687" s="12">
        <v>1.2438524697899999E-2</v>
      </c>
      <c r="X687" s="12">
        <v>0</v>
      </c>
      <c r="Y687" s="12">
        <v>0</v>
      </c>
      <c r="Z687" s="12">
        <v>1.39418024382E-2</v>
      </c>
      <c r="AA687" s="12">
        <v>0</v>
      </c>
      <c r="AB687" s="12">
        <v>1.8819862811599999E-2</v>
      </c>
      <c r="AC687" s="12">
        <v>3.6968930071899997E-2</v>
      </c>
      <c r="AE687" s="12">
        <v>0</v>
      </c>
      <c r="AF687" s="12">
        <v>3.3621140178100001E-2</v>
      </c>
      <c r="AG687" s="12">
        <v>0</v>
      </c>
      <c r="AH687" s="12">
        <v>0</v>
      </c>
      <c r="AI687" s="12">
        <v>0</v>
      </c>
      <c r="AJ687" s="12">
        <v>2.1950035261599998E-2</v>
      </c>
      <c r="AK687" s="12">
        <v>0</v>
      </c>
      <c r="AL687" s="12">
        <v>1.53357145414E-2</v>
      </c>
      <c r="AM687" s="12">
        <v>0</v>
      </c>
      <c r="AN687" s="12">
        <v>0</v>
      </c>
      <c r="AO687" s="12">
        <v>0</v>
      </c>
      <c r="AP687" s="12">
        <v>0</v>
      </c>
      <c r="AR687" s="12">
        <v>5.4181739750300004E-3</v>
      </c>
      <c r="AS687" s="12">
        <v>0</v>
      </c>
      <c r="AT687" s="12">
        <v>4.2692999602299997E-2</v>
      </c>
      <c r="AU687" s="12">
        <v>0.49967990123599998</v>
      </c>
      <c r="AW687" s="12">
        <v>6.5083510330799996E-3</v>
      </c>
      <c r="AX687" s="12">
        <v>6.8180725365799997E-3</v>
      </c>
      <c r="AY687" s="12">
        <v>7.5827587699200004E-3</v>
      </c>
      <c r="AZ687" s="12">
        <v>9.5326921177999995E-3</v>
      </c>
      <c r="BA687" s="12">
        <v>9.8528217779599997E-3</v>
      </c>
      <c r="BB687" s="12">
        <v>6.8714150062799996E-3</v>
      </c>
      <c r="BD687" s="12">
        <v>5.1922768503600003E-3</v>
      </c>
      <c r="BE687" s="12">
        <v>8.1467578191200003E-3</v>
      </c>
      <c r="BF687" s="12">
        <v>5.02095655248E-2</v>
      </c>
      <c r="BH687" s="12">
        <v>3.8369189537299998E-3</v>
      </c>
      <c r="BI687" s="12">
        <v>6.9552016650399999E-3</v>
      </c>
      <c r="BJ687" s="12">
        <v>4.3234000940099999E-2</v>
      </c>
    </row>
    <row r="689" spans="2:62" x14ac:dyDescent="0.35">
      <c r="B689" s="25" t="s">
        <v>212</v>
      </c>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row>
    <row r="690" spans="2:62" x14ac:dyDescent="0.35">
      <c r="B690" s="17" t="s">
        <v>15</v>
      </c>
    </row>
    <row r="691" spans="2:62" x14ac:dyDescent="0.35">
      <c r="B691" s="18" t="s">
        <v>74</v>
      </c>
      <c r="C691" s="15">
        <v>500</v>
      </c>
      <c r="D691" s="15">
        <v>252</v>
      </c>
      <c r="E691" s="15">
        <v>220</v>
      </c>
      <c r="F691" s="15">
        <v>24</v>
      </c>
      <c r="G691" s="15">
        <v>4</v>
      </c>
      <c r="I691" s="15">
        <v>66</v>
      </c>
      <c r="J691" s="15">
        <v>69</v>
      </c>
      <c r="K691" s="15">
        <v>149</v>
      </c>
      <c r="L691" s="15">
        <v>116</v>
      </c>
      <c r="M691" s="15">
        <v>89</v>
      </c>
      <c r="N691" s="15">
        <v>11</v>
      </c>
      <c r="P691" s="15">
        <v>98</v>
      </c>
      <c r="Q691" s="15">
        <v>133</v>
      </c>
      <c r="R691" s="15">
        <v>134</v>
      </c>
      <c r="S691" s="15">
        <v>133</v>
      </c>
      <c r="T691" s="15">
        <v>2</v>
      </c>
      <c r="V691" s="15">
        <v>58</v>
      </c>
      <c r="W691" s="15">
        <v>97</v>
      </c>
      <c r="X691" s="15">
        <v>104</v>
      </c>
      <c r="Y691" s="15">
        <v>62</v>
      </c>
      <c r="Z691" s="15">
        <v>65</v>
      </c>
      <c r="AA691" s="15">
        <v>40</v>
      </c>
      <c r="AB691" s="15">
        <v>49</v>
      </c>
      <c r="AC691" s="15">
        <v>25</v>
      </c>
      <c r="AE691" s="15">
        <v>40</v>
      </c>
      <c r="AF691" s="15">
        <v>69</v>
      </c>
      <c r="AG691" s="15">
        <v>35</v>
      </c>
      <c r="AH691" s="15">
        <v>44</v>
      </c>
      <c r="AI691" s="15">
        <v>65</v>
      </c>
      <c r="AJ691" s="15">
        <v>40</v>
      </c>
      <c r="AK691" s="15">
        <v>44</v>
      </c>
      <c r="AL691" s="15">
        <v>56</v>
      </c>
      <c r="AM691" s="15">
        <v>44</v>
      </c>
      <c r="AN691" s="15">
        <v>30</v>
      </c>
      <c r="AO691" s="15">
        <v>10</v>
      </c>
      <c r="AP691" s="15">
        <v>23</v>
      </c>
      <c r="AR691" s="15">
        <v>392</v>
      </c>
      <c r="AS691" s="15">
        <v>88</v>
      </c>
      <c r="AT691" s="15">
        <v>18</v>
      </c>
      <c r="AU691" s="15">
        <v>2</v>
      </c>
      <c r="AW691" s="15">
        <v>406</v>
      </c>
      <c r="AX691" s="15">
        <v>389</v>
      </c>
      <c r="AY691" s="15">
        <v>348</v>
      </c>
      <c r="AZ691" s="15">
        <v>411</v>
      </c>
      <c r="BA691" s="15">
        <v>401</v>
      </c>
      <c r="BB691" s="15">
        <v>385</v>
      </c>
      <c r="BD691" s="15">
        <v>328</v>
      </c>
      <c r="BE691" s="15">
        <v>153</v>
      </c>
      <c r="BF691" s="15">
        <v>19</v>
      </c>
      <c r="BH691" s="15">
        <v>341</v>
      </c>
      <c r="BI691" s="15">
        <v>117</v>
      </c>
      <c r="BJ691" s="15">
        <v>42</v>
      </c>
    </row>
    <row r="692" spans="2:62" x14ac:dyDescent="0.35">
      <c r="B692" s="19" t="s">
        <v>75</v>
      </c>
      <c r="C692" s="10">
        <v>500</v>
      </c>
      <c r="D692" s="10">
        <v>248</v>
      </c>
      <c r="E692" s="10">
        <v>221</v>
      </c>
      <c r="F692" s="10">
        <v>27</v>
      </c>
      <c r="G692" s="10">
        <v>4</v>
      </c>
      <c r="I692" s="10">
        <v>68</v>
      </c>
      <c r="J692" s="10">
        <v>68</v>
      </c>
      <c r="K692" s="10">
        <v>145</v>
      </c>
      <c r="L692" s="10">
        <v>115</v>
      </c>
      <c r="M692" s="10">
        <v>92</v>
      </c>
      <c r="N692" s="10">
        <v>11</v>
      </c>
      <c r="P692" s="10">
        <v>125</v>
      </c>
      <c r="Q692" s="10">
        <v>125</v>
      </c>
      <c r="R692" s="10">
        <v>125</v>
      </c>
      <c r="S692" s="10">
        <v>125</v>
      </c>
      <c r="T692" s="10">
        <v>2</v>
      </c>
      <c r="V692" s="10">
        <v>68</v>
      </c>
      <c r="W692" s="10">
        <v>105</v>
      </c>
      <c r="X692" s="10">
        <v>101</v>
      </c>
      <c r="Y692" s="10">
        <v>59</v>
      </c>
      <c r="Z692" s="10">
        <v>60</v>
      </c>
      <c r="AA692" s="10">
        <v>37</v>
      </c>
      <c r="AB692" s="10">
        <v>44</v>
      </c>
      <c r="AC692" s="10">
        <v>26</v>
      </c>
      <c r="AE692" s="10">
        <v>38</v>
      </c>
      <c r="AF692" s="10">
        <v>67</v>
      </c>
      <c r="AG692" s="10">
        <v>34</v>
      </c>
      <c r="AH692" s="10">
        <v>42</v>
      </c>
      <c r="AI692" s="10">
        <v>63</v>
      </c>
      <c r="AJ692" s="10">
        <v>38</v>
      </c>
      <c r="AK692" s="10">
        <v>42</v>
      </c>
      <c r="AL692" s="10">
        <v>55</v>
      </c>
      <c r="AM692" s="10">
        <v>42</v>
      </c>
      <c r="AN692" s="10">
        <v>42</v>
      </c>
      <c r="AO692" s="10">
        <v>17</v>
      </c>
      <c r="AP692" s="10">
        <v>21</v>
      </c>
      <c r="AR692" s="10">
        <v>395</v>
      </c>
      <c r="AS692" s="10">
        <v>84</v>
      </c>
      <c r="AT692" s="10">
        <v>19</v>
      </c>
      <c r="AU692" s="10">
        <v>2</v>
      </c>
      <c r="AW692" s="10">
        <v>404</v>
      </c>
      <c r="AX692" s="10">
        <v>385</v>
      </c>
      <c r="AY692" s="10">
        <v>346</v>
      </c>
      <c r="AZ692" s="10">
        <v>412</v>
      </c>
      <c r="BA692" s="10">
        <v>399</v>
      </c>
      <c r="BB692" s="10">
        <v>382</v>
      </c>
      <c r="BD692" s="10">
        <v>321</v>
      </c>
      <c r="BE692" s="10">
        <v>160</v>
      </c>
      <c r="BF692" s="10">
        <v>19</v>
      </c>
      <c r="BH692" s="10">
        <v>339</v>
      </c>
      <c r="BI692" s="10">
        <v>119</v>
      </c>
      <c r="BJ692" s="10">
        <v>42</v>
      </c>
    </row>
    <row r="693" spans="2:62" ht="32" customHeight="1" x14ac:dyDescent="0.35">
      <c r="B693" s="20" t="s">
        <v>203</v>
      </c>
      <c r="C693" s="12">
        <v>0.224684132935</v>
      </c>
      <c r="D693" s="12">
        <v>0.22084987678699999</v>
      </c>
      <c r="E693" s="12">
        <v>0.248224900503</v>
      </c>
      <c r="F693" s="12">
        <v>0.103126321241</v>
      </c>
      <c r="G693" s="12">
        <v>0</v>
      </c>
      <c r="I693" s="12">
        <v>0.16260183220499999</v>
      </c>
      <c r="J693" s="12">
        <v>0.25391830016</v>
      </c>
      <c r="K693" s="12">
        <v>0.24592091714</v>
      </c>
      <c r="L693" s="12">
        <v>0.200716753691</v>
      </c>
      <c r="M693" s="12">
        <v>0.26076760905099999</v>
      </c>
      <c r="N693" s="12">
        <v>0.102944376272</v>
      </c>
      <c r="P693" s="12">
        <v>7.8949102872599999E-2</v>
      </c>
      <c r="Q693" s="12">
        <v>0.217481713769</v>
      </c>
      <c r="R693" s="12">
        <v>0.26599336044799998</v>
      </c>
      <c r="S693" s="12">
        <v>0.339898654583</v>
      </c>
      <c r="T693" s="12">
        <v>0</v>
      </c>
      <c r="V693" s="12">
        <v>0.11805537758</v>
      </c>
      <c r="W693" s="12">
        <v>0.178477791365</v>
      </c>
      <c r="X693" s="12">
        <v>0.21662751180100001</v>
      </c>
      <c r="Y693" s="12">
        <v>0.14560251839999999</v>
      </c>
      <c r="Z693" s="12">
        <v>0.28830963564099998</v>
      </c>
      <c r="AA693" s="12">
        <v>0.53248291871999998</v>
      </c>
      <c r="AB693" s="12">
        <v>0.36631261073100002</v>
      </c>
      <c r="AC693" s="12">
        <v>7.4532139709799994E-2</v>
      </c>
      <c r="AE693" s="12">
        <v>0.187602005495</v>
      </c>
      <c r="AF693" s="12">
        <v>0.30354551372400002</v>
      </c>
      <c r="AG693" s="12">
        <v>0.15723055965400001</v>
      </c>
      <c r="AH693" s="12">
        <v>0.17669963698499999</v>
      </c>
      <c r="AI693" s="12">
        <v>0.234189947885</v>
      </c>
      <c r="AJ693" s="12">
        <v>0.19550477399399999</v>
      </c>
      <c r="AK693" s="12">
        <v>0.25488011610799999</v>
      </c>
      <c r="AL693" s="12">
        <v>0.16277151387399999</v>
      </c>
      <c r="AM693" s="12">
        <v>0.233612321185</v>
      </c>
      <c r="AN693" s="12">
        <v>0.28136934030999999</v>
      </c>
      <c r="AO693" s="12">
        <v>0.214058726886</v>
      </c>
      <c r="AP693" s="12">
        <v>0.244830030846</v>
      </c>
      <c r="AR693" s="12">
        <v>0.237576069581</v>
      </c>
      <c r="AS693" s="12">
        <v>0.17553351755900001</v>
      </c>
      <c r="AT693" s="12">
        <v>0.19722407126300001</v>
      </c>
      <c r="AU693" s="12">
        <v>0</v>
      </c>
      <c r="AW693" s="12">
        <v>0.26272189250200001</v>
      </c>
      <c r="AX693" s="12">
        <v>0.26479945174899999</v>
      </c>
      <c r="AY693" s="12">
        <v>0.274377762149</v>
      </c>
      <c r="AZ693" s="12">
        <v>0.22498792018899999</v>
      </c>
      <c r="BA693" s="12">
        <v>0.248561398057</v>
      </c>
      <c r="BB693" s="12">
        <v>0.24670798264999999</v>
      </c>
      <c r="BD693" s="12">
        <v>0.28252546489699998</v>
      </c>
      <c r="BE693" s="12">
        <v>0.12922743754300001</v>
      </c>
      <c r="BF693" s="12">
        <v>5.02095655248E-2</v>
      </c>
      <c r="BH693" s="12">
        <v>0.26801627020500002</v>
      </c>
      <c r="BI693" s="12">
        <v>0.117135894027</v>
      </c>
      <c r="BJ693" s="12">
        <v>0.17995629580299999</v>
      </c>
    </row>
    <row r="694" spans="2:62" ht="32" customHeight="1" x14ac:dyDescent="0.35">
      <c r="B694" s="20" t="s">
        <v>204</v>
      </c>
      <c r="C694" s="12">
        <v>0.38085417532400001</v>
      </c>
      <c r="D694" s="12">
        <v>0.42779261040599997</v>
      </c>
      <c r="E694" s="12">
        <v>0.35339131750199998</v>
      </c>
      <c r="F694" s="12">
        <v>0.20248123968500001</v>
      </c>
      <c r="G694" s="12">
        <v>0.20424949416099999</v>
      </c>
      <c r="I694" s="12">
        <v>0.40781714442200001</v>
      </c>
      <c r="J694" s="12">
        <v>0.41457491534800001</v>
      </c>
      <c r="K694" s="12">
        <v>0.39885888273699999</v>
      </c>
      <c r="L694" s="12">
        <v>0.35413981100500003</v>
      </c>
      <c r="M694" s="12">
        <v>0.33601873551599998</v>
      </c>
      <c r="N694" s="12">
        <v>0.42115364856900001</v>
      </c>
      <c r="P694" s="12">
        <v>0.34558590471799999</v>
      </c>
      <c r="Q694" s="12">
        <v>0.36849549446399998</v>
      </c>
      <c r="R694" s="12">
        <v>0.39715864298600001</v>
      </c>
      <c r="S694" s="12">
        <v>0.41054196595199999</v>
      </c>
      <c r="T694" s="12">
        <v>0.48326881861999998</v>
      </c>
      <c r="V694" s="12">
        <v>0.28247681666000002</v>
      </c>
      <c r="W694" s="12">
        <v>0.36382545240800002</v>
      </c>
      <c r="X694" s="12">
        <v>0.41206005125</v>
      </c>
      <c r="Y694" s="12">
        <v>0.43403573070899998</v>
      </c>
      <c r="Z694" s="12">
        <v>0.37648077759199999</v>
      </c>
      <c r="AA694" s="12">
        <v>0.29039832954599998</v>
      </c>
      <c r="AB694" s="12">
        <v>0.48270732092300001</v>
      </c>
      <c r="AC694" s="12">
        <v>0.42950162900599997</v>
      </c>
      <c r="AE694" s="12">
        <v>0.41347333848399997</v>
      </c>
      <c r="AF694" s="12">
        <v>0.17665531984499999</v>
      </c>
      <c r="AG694" s="12">
        <v>0.50453927477399996</v>
      </c>
      <c r="AH694" s="12">
        <v>0.40658198400599999</v>
      </c>
      <c r="AI694" s="12">
        <v>0.40930430000700002</v>
      </c>
      <c r="AJ694" s="12">
        <v>0.356243145554</v>
      </c>
      <c r="AK694" s="12">
        <v>0.37161391503000002</v>
      </c>
      <c r="AL694" s="12">
        <v>0.47168123075899998</v>
      </c>
      <c r="AM694" s="12">
        <v>0.424506191925</v>
      </c>
      <c r="AN694" s="12">
        <v>0.36645060791900003</v>
      </c>
      <c r="AO694" s="12">
        <v>0.346827880187</v>
      </c>
      <c r="AP694" s="12">
        <v>0.436228036461</v>
      </c>
      <c r="AR694" s="12">
        <v>0.39623637005200002</v>
      </c>
      <c r="AS694" s="12">
        <v>0.34657858535800001</v>
      </c>
      <c r="AT694" s="12">
        <v>0.20466415434900001</v>
      </c>
      <c r="AU694" s="12">
        <v>0.50032009876399997</v>
      </c>
      <c r="AW694" s="12">
        <v>0.37709066886699999</v>
      </c>
      <c r="AX694" s="12">
        <v>0.38283619766100002</v>
      </c>
      <c r="AY694" s="12">
        <v>0.37009278171999999</v>
      </c>
      <c r="AZ694" s="12">
        <v>0.38996052348600002</v>
      </c>
      <c r="BA694" s="12">
        <v>0.392869582238</v>
      </c>
      <c r="BB694" s="12">
        <v>0.38516897837300001</v>
      </c>
      <c r="BD694" s="12">
        <v>0.36132599835700002</v>
      </c>
      <c r="BE694" s="12">
        <v>0.40613513389200001</v>
      </c>
      <c r="BF694" s="12">
        <v>0.49783688508599999</v>
      </c>
      <c r="BH694" s="12">
        <v>0.39295609531699999</v>
      </c>
      <c r="BI694" s="12">
        <v>0.35238601626799998</v>
      </c>
      <c r="BJ694" s="12">
        <v>0.36385929803200001</v>
      </c>
    </row>
    <row r="695" spans="2:62" ht="32" customHeight="1" x14ac:dyDescent="0.35">
      <c r="B695" s="20" t="s">
        <v>205</v>
      </c>
      <c r="C695" s="12">
        <v>0.28606162710299998</v>
      </c>
      <c r="D695" s="12">
        <v>0.29586170954500002</v>
      </c>
      <c r="E695" s="12">
        <v>0.25793357198</v>
      </c>
      <c r="F695" s="12">
        <v>0.44167266365699998</v>
      </c>
      <c r="G695" s="12">
        <v>0.199846829783</v>
      </c>
      <c r="I695" s="12">
        <v>0.28921270062299997</v>
      </c>
      <c r="J695" s="12">
        <v>0.23036277137700001</v>
      </c>
      <c r="K695" s="12">
        <v>0.28002996968900001</v>
      </c>
      <c r="L695" s="12">
        <v>0.32091606344899998</v>
      </c>
      <c r="M695" s="12">
        <v>0.29964355183399999</v>
      </c>
      <c r="N695" s="12">
        <v>0.21356947076800001</v>
      </c>
      <c r="P695" s="12">
        <v>0.41139048499500003</v>
      </c>
      <c r="Q695" s="12">
        <v>0.33204498575699998</v>
      </c>
      <c r="R695" s="12">
        <v>0.22432214328899999</v>
      </c>
      <c r="S695" s="12">
        <v>0.17280705803800001</v>
      </c>
      <c r="T695" s="12">
        <v>0.51673118137999996</v>
      </c>
      <c r="V695" s="12">
        <v>0.344870041121</v>
      </c>
      <c r="W695" s="12">
        <v>0.34988193446600002</v>
      </c>
      <c r="X695" s="12">
        <v>0.32656187980099999</v>
      </c>
      <c r="Y695" s="12">
        <v>0.35865271458199999</v>
      </c>
      <c r="Z695" s="12">
        <v>0.21433345948999999</v>
      </c>
      <c r="AA695" s="12">
        <v>0.14194261278799999</v>
      </c>
      <c r="AB695" s="12">
        <v>6.2805903571400007E-2</v>
      </c>
      <c r="AC695" s="12">
        <v>0.30250744013199998</v>
      </c>
      <c r="AE695" s="12">
        <v>0.22617808325700001</v>
      </c>
      <c r="AF695" s="12">
        <v>0.36625463396699998</v>
      </c>
      <c r="AG695" s="12">
        <v>0.27730906978499997</v>
      </c>
      <c r="AH695" s="12">
        <v>0.32839238907700002</v>
      </c>
      <c r="AI695" s="12">
        <v>0.29236050913799999</v>
      </c>
      <c r="AJ695" s="12">
        <v>0.249059717269</v>
      </c>
      <c r="AK695" s="12">
        <v>0.29694277223299997</v>
      </c>
      <c r="AL695" s="12">
        <v>0.31425745751900003</v>
      </c>
      <c r="AM695" s="12">
        <v>0.292306462569</v>
      </c>
      <c r="AN695" s="12">
        <v>0.14344557534899999</v>
      </c>
      <c r="AO695" s="12">
        <v>0.30629499325999998</v>
      </c>
      <c r="AP695" s="12">
        <v>0.275768033508</v>
      </c>
      <c r="AR695" s="12">
        <v>0.26775161557600002</v>
      </c>
      <c r="AS695" s="12">
        <v>0.370392389933</v>
      </c>
      <c r="AT695" s="12">
        <v>0.32213588094000001</v>
      </c>
      <c r="AU695" s="12">
        <v>0</v>
      </c>
      <c r="AW695" s="12">
        <v>0.249967883389</v>
      </c>
      <c r="AX695" s="12">
        <v>0.25265212659000003</v>
      </c>
      <c r="AY695" s="12">
        <v>0.25738178245799997</v>
      </c>
      <c r="AZ695" s="12">
        <v>0.28213446053899999</v>
      </c>
      <c r="BA695" s="12">
        <v>0.27292889361900002</v>
      </c>
      <c r="BB695" s="12">
        <v>0.26022348817300001</v>
      </c>
      <c r="BD695" s="12">
        <v>0.239869264763</v>
      </c>
      <c r="BE695" s="12">
        <v>0.38183065218399997</v>
      </c>
      <c r="BF695" s="12">
        <v>0.26206360195</v>
      </c>
      <c r="BH695" s="12">
        <v>0.24645737652300001</v>
      </c>
      <c r="BI695" s="12">
        <v>0.35547267737900001</v>
      </c>
      <c r="BJ695" s="12">
        <v>0.40988481450300002</v>
      </c>
    </row>
    <row r="696" spans="2:62" ht="32" customHeight="1" x14ac:dyDescent="0.35">
      <c r="B696" s="20" t="s">
        <v>206</v>
      </c>
      <c r="C696" s="12">
        <v>7.3408554985299995E-2</v>
      </c>
      <c r="D696" s="12">
        <v>4.4083745419099998E-2</v>
      </c>
      <c r="E696" s="12">
        <v>8.4009305059000006E-2</v>
      </c>
      <c r="F696" s="12">
        <v>0.20416203814200001</v>
      </c>
      <c r="G696" s="12">
        <v>0.39404857826299999</v>
      </c>
      <c r="I696" s="12">
        <v>7.1827941904199999E-2</v>
      </c>
      <c r="J696" s="12">
        <v>4.7898217715200003E-2</v>
      </c>
      <c r="K696" s="12">
        <v>5.5879828930500003E-2</v>
      </c>
      <c r="L696" s="12">
        <v>0.10939576653700001</v>
      </c>
      <c r="M696" s="12">
        <v>5.2416541172200001E-2</v>
      </c>
      <c r="N696" s="12">
        <v>0.26233250439</v>
      </c>
      <c r="P696" s="12">
        <v>0.123606650586</v>
      </c>
      <c r="Q696" s="12">
        <v>3.6134474141499999E-2</v>
      </c>
      <c r="R696" s="12">
        <v>9.0564796219400001E-2</v>
      </c>
      <c r="S696" s="12">
        <v>4.4500010955099999E-2</v>
      </c>
      <c r="T696" s="12">
        <v>0</v>
      </c>
      <c r="V696" s="12">
        <v>0.20453535454300001</v>
      </c>
      <c r="W696" s="12">
        <v>4.6748769677E-2</v>
      </c>
      <c r="X696" s="12">
        <v>2.7196103509400001E-2</v>
      </c>
      <c r="Y696" s="12">
        <v>4.5493038806899998E-2</v>
      </c>
      <c r="Z696" s="12">
        <v>0.120876127278</v>
      </c>
      <c r="AA696" s="12">
        <v>3.5176138946299999E-2</v>
      </c>
      <c r="AB696" s="12">
        <v>1.8876166632999999E-2</v>
      </c>
      <c r="AC696" s="12">
        <v>0.11947612744199999</v>
      </c>
      <c r="AE696" s="12">
        <v>0.113554190284</v>
      </c>
      <c r="AF696" s="12">
        <v>8.63073229957E-2</v>
      </c>
      <c r="AG696" s="12">
        <v>3.4324618454100002E-2</v>
      </c>
      <c r="AH696" s="12">
        <v>2.0645198840599999E-2</v>
      </c>
      <c r="AI696" s="12">
        <v>6.4145242970500005E-2</v>
      </c>
      <c r="AJ696" s="12">
        <v>0.124116939476</v>
      </c>
      <c r="AK696" s="12">
        <v>5.3489733005799997E-2</v>
      </c>
      <c r="AL696" s="12">
        <v>1.7668238850599999E-2</v>
      </c>
      <c r="AM696" s="12">
        <v>4.9575024321199999E-2</v>
      </c>
      <c r="AN696" s="12">
        <v>0.176495535521</v>
      </c>
      <c r="AO696" s="12">
        <v>0.13281839966699999</v>
      </c>
      <c r="AP696" s="12">
        <v>4.31738991851E-2</v>
      </c>
      <c r="AR696" s="12">
        <v>6.3354854827100002E-2</v>
      </c>
      <c r="AS696" s="12">
        <v>8.5341562075900004E-2</v>
      </c>
      <c r="AT696" s="12">
        <v>0.23328289384600001</v>
      </c>
      <c r="AU696" s="12">
        <v>0</v>
      </c>
      <c r="AW696" s="12">
        <v>7.2394958464900003E-2</v>
      </c>
      <c r="AX696" s="12">
        <v>6.8376808300700004E-2</v>
      </c>
      <c r="AY696" s="12">
        <v>6.9231741858000004E-2</v>
      </c>
      <c r="AZ696" s="12">
        <v>6.9497571196400001E-2</v>
      </c>
      <c r="BA696" s="12">
        <v>5.7414246209700003E-2</v>
      </c>
      <c r="BB696" s="12">
        <v>7.3024474757600003E-2</v>
      </c>
      <c r="BD696" s="12">
        <v>7.8787906549000003E-2</v>
      </c>
      <c r="BE696" s="12">
        <v>6.0443038639299999E-2</v>
      </c>
      <c r="BF696" s="12">
        <v>9.1357938622400006E-2</v>
      </c>
      <c r="BH696" s="12">
        <v>5.9569470000900002E-2</v>
      </c>
      <c r="BI696" s="12">
        <v>0.130208792781</v>
      </c>
      <c r="BJ696" s="12">
        <v>2.3221018051700001E-2</v>
      </c>
    </row>
    <row r="697" spans="2:62" ht="32" customHeight="1" x14ac:dyDescent="0.35">
      <c r="B697" s="20" t="s">
        <v>207</v>
      </c>
      <c r="C697" s="12">
        <v>2.2711940395500001E-2</v>
      </c>
      <c r="D697" s="12">
        <v>3.51813440094E-3</v>
      </c>
      <c r="E697" s="12">
        <v>4.33965072986E-2</v>
      </c>
      <c r="F697" s="12">
        <v>0</v>
      </c>
      <c r="G697" s="12">
        <v>0.20185509779300001</v>
      </c>
      <c r="I697" s="12">
        <v>5.4447164336999997E-2</v>
      </c>
      <c r="J697" s="12">
        <v>3.4087050256799999E-2</v>
      </c>
      <c r="K697" s="12">
        <v>1.26711758519E-2</v>
      </c>
      <c r="L697" s="12">
        <v>7.6449965778499999E-3</v>
      </c>
      <c r="M697" s="12">
        <v>2.8444632725200002E-2</v>
      </c>
      <c r="N697" s="12">
        <v>0</v>
      </c>
      <c r="P697" s="12">
        <v>2.0973981006900001E-2</v>
      </c>
      <c r="Q697" s="12">
        <v>3.03936081562E-2</v>
      </c>
      <c r="R697" s="12">
        <v>2.1961057057000001E-2</v>
      </c>
      <c r="S697" s="12">
        <v>1.7881632414199999E-2</v>
      </c>
      <c r="T697" s="12">
        <v>0</v>
      </c>
      <c r="V697" s="12">
        <v>1.9320605712400001E-2</v>
      </c>
      <c r="W697" s="12">
        <v>3.9404662468900002E-2</v>
      </c>
      <c r="X697" s="12">
        <v>1.75544536386E-2</v>
      </c>
      <c r="Y697" s="12">
        <v>1.6215997502399999E-2</v>
      </c>
      <c r="Z697" s="12">
        <v>0</v>
      </c>
      <c r="AA697" s="12">
        <v>0</v>
      </c>
      <c r="AB697" s="12">
        <v>5.0478135329400001E-2</v>
      </c>
      <c r="AC697" s="12">
        <v>3.7013733638799999E-2</v>
      </c>
      <c r="AE697" s="12">
        <v>5.9192382481399998E-2</v>
      </c>
      <c r="AF697" s="12">
        <v>1.93537565717E-2</v>
      </c>
      <c r="AG697" s="12">
        <v>2.6596477333199999E-2</v>
      </c>
      <c r="AH697" s="12">
        <v>6.7680791091999995E-2</v>
      </c>
      <c r="AI697" s="12">
        <v>0</v>
      </c>
      <c r="AJ697" s="12">
        <v>2.3350087715299998E-2</v>
      </c>
      <c r="AK697" s="12">
        <v>2.3073463622399999E-2</v>
      </c>
      <c r="AL697" s="12">
        <v>1.5959599686000001E-2</v>
      </c>
      <c r="AM697" s="12">
        <v>0</v>
      </c>
      <c r="AN697" s="12">
        <v>3.2238940901399997E-2</v>
      </c>
      <c r="AO697" s="12">
        <v>0</v>
      </c>
      <c r="AP697" s="12">
        <v>0</v>
      </c>
      <c r="AR697" s="12">
        <v>2.6503596874000002E-2</v>
      </c>
      <c r="AS697" s="12">
        <v>1.0655463783799999E-2</v>
      </c>
      <c r="AT697" s="12">
        <v>0</v>
      </c>
      <c r="AU697" s="12">
        <v>0</v>
      </c>
      <c r="AW697" s="12">
        <v>2.5836176682000001E-2</v>
      </c>
      <c r="AX697" s="12">
        <v>1.8776486809200001E-2</v>
      </c>
      <c r="AY697" s="12">
        <v>2.0966387617599998E-2</v>
      </c>
      <c r="AZ697" s="12">
        <v>2.0845895228799999E-2</v>
      </c>
      <c r="BA697" s="12">
        <v>2.0474245263199999E-2</v>
      </c>
      <c r="BB697" s="12">
        <v>2.4741454942900001E-2</v>
      </c>
      <c r="BD697" s="12">
        <v>2.5412728125099999E-2</v>
      </c>
      <c r="BE697" s="12">
        <v>1.42169799231E-2</v>
      </c>
      <c r="BF697" s="12">
        <v>4.83224432922E-2</v>
      </c>
      <c r="BH697" s="12">
        <v>2.0170912902100002E-2</v>
      </c>
      <c r="BI697" s="12">
        <v>3.7841417880199998E-2</v>
      </c>
      <c r="BJ697" s="12">
        <v>0</v>
      </c>
    </row>
    <row r="698" spans="2:62" ht="32" customHeight="1" x14ac:dyDescent="0.35">
      <c r="B698" s="20" t="s">
        <v>42</v>
      </c>
      <c r="C698" s="12">
        <v>1.2279569257499999E-2</v>
      </c>
      <c r="D698" s="12">
        <v>7.8939234419900008E-3</v>
      </c>
      <c r="E698" s="12">
        <v>1.3044397658100001E-2</v>
      </c>
      <c r="F698" s="12">
        <v>4.8557737274700002E-2</v>
      </c>
      <c r="G698" s="12">
        <v>0</v>
      </c>
      <c r="I698" s="12">
        <v>1.40932165084E-2</v>
      </c>
      <c r="J698" s="12">
        <v>1.9158745142899999E-2</v>
      </c>
      <c r="K698" s="12">
        <v>6.6392256515800004E-3</v>
      </c>
      <c r="L698" s="12">
        <v>7.1866087401699997E-3</v>
      </c>
      <c r="M698" s="12">
        <v>2.2708929700300001E-2</v>
      </c>
      <c r="N698" s="12">
        <v>0</v>
      </c>
      <c r="P698" s="12">
        <v>1.9493875820599998E-2</v>
      </c>
      <c r="Q698" s="12">
        <v>1.5449723712200001E-2</v>
      </c>
      <c r="R698" s="12">
        <v>0</v>
      </c>
      <c r="S698" s="12">
        <v>1.43706780582E-2</v>
      </c>
      <c r="T698" s="12">
        <v>0</v>
      </c>
      <c r="V698" s="12">
        <v>3.07418043839E-2</v>
      </c>
      <c r="W698" s="12">
        <v>2.1661389614499999E-2</v>
      </c>
      <c r="X698" s="12">
        <v>0</v>
      </c>
      <c r="Y698" s="12">
        <v>0</v>
      </c>
      <c r="Z698" s="12">
        <v>0</v>
      </c>
      <c r="AA698" s="12">
        <v>0</v>
      </c>
      <c r="AB698" s="12">
        <v>1.8819862811599999E-2</v>
      </c>
      <c r="AC698" s="12">
        <v>3.6968930071899997E-2</v>
      </c>
      <c r="AE698" s="12">
        <v>0</v>
      </c>
      <c r="AF698" s="12">
        <v>4.7883452897099998E-2</v>
      </c>
      <c r="AG698" s="12">
        <v>0</v>
      </c>
      <c r="AH698" s="12">
        <v>0</v>
      </c>
      <c r="AI698" s="12">
        <v>0</v>
      </c>
      <c r="AJ698" s="12">
        <v>5.1725335992E-2</v>
      </c>
      <c r="AK698" s="12">
        <v>0</v>
      </c>
      <c r="AL698" s="12">
        <v>1.76619593121E-2</v>
      </c>
      <c r="AM698" s="12">
        <v>0</v>
      </c>
      <c r="AN698" s="12">
        <v>0</v>
      </c>
      <c r="AO698" s="12">
        <v>0</v>
      </c>
      <c r="AP698" s="12">
        <v>0</v>
      </c>
      <c r="AR698" s="12">
        <v>8.5774930901700002E-3</v>
      </c>
      <c r="AS698" s="12">
        <v>1.14984812912E-2</v>
      </c>
      <c r="AT698" s="12">
        <v>4.2692999602299997E-2</v>
      </c>
      <c r="AU698" s="12">
        <v>0.49967990123599998</v>
      </c>
      <c r="AW698" s="12">
        <v>1.19884200958E-2</v>
      </c>
      <c r="AX698" s="12">
        <v>1.25589288895E-2</v>
      </c>
      <c r="AY698" s="12">
        <v>7.9495441977400008E-3</v>
      </c>
      <c r="AZ698" s="12">
        <v>1.25736293614E-2</v>
      </c>
      <c r="BA698" s="12">
        <v>7.7516346131300002E-3</v>
      </c>
      <c r="BB698" s="12">
        <v>1.0133621103299999E-2</v>
      </c>
      <c r="BD698" s="12">
        <v>1.2078637309999999E-2</v>
      </c>
      <c r="BE698" s="12">
        <v>8.1467578191200003E-3</v>
      </c>
      <c r="BF698" s="12">
        <v>5.02095655248E-2</v>
      </c>
      <c r="BH698" s="12">
        <v>1.28298750526E-2</v>
      </c>
      <c r="BI698" s="12">
        <v>6.9552016650399999E-3</v>
      </c>
      <c r="BJ698" s="12">
        <v>2.30785736102E-2</v>
      </c>
    </row>
    <row r="700" spans="2:62" x14ac:dyDescent="0.35">
      <c r="B700" s="25" t="s">
        <v>213</v>
      </c>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row>
    <row r="701" spans="2:62" x14ac:dyDescent="0.35">
      <c r="B701" s="17" t="s">
        <v>15</v>
      </c>
    </row>
    <row r="702" spans="2:62" x14ac:dyDescent="0.35">
      <c r="B702" s="18" t="s">
        <v>74</v>
      </c>
      <c r="C702" s="15">
        <v>500</v>
      </c>
      <c r="D702" s="15">
        <v>252</v>
      </c>
      <c r="E702" s="15">
        <v>220</v>
      </c>
      <c r="F702" s="15">
        <v>24</v>
      </c>
      <c r="G702" s="15">
        <v>4</v>
      </c>
      <c r="I702" s="15">
        <v>66</v>
      </c>
      <c r="J702" s="15">
        <v>69</v>
      </c>
      <c r="K702" s="15">
        <v>149</v>
      </c>
      <c r="L702" s="15">
        <v>116</v>
      </c>
      <c r="M702" s="15">
        <v>89</v>
      </c>
      <c r="N702" s="15">
        <v>11</v>
      </c>
      <c r="P702" s="15">
        <v>98</v>
      </c>
      <c r="Q702" s="15">
        <v>133</v>
      </c>
      <c r="R702" s="15">
        <v>134</v>
      </c>
      <c r="S702" s="15">
        <v>133</v>
      </c>
      <c r="T702" s="15">
        <v>2</v>
      </c>
      <c r="V702" s="15">
        <v>58</v>
      </c>
      <c r="W702" s="15">
        <v>97</v>
      </c>
      <c r="X702" s="15">
        <v>104</v>
      </c>
      <c r="Y702" s="15">
        <v>62</v>
      </c>
      <c r="Z702" s="15">
        <v>65</v>
      </c>
      <c r="AA702" s="15">
        <v>40</v>
      </c>
      <c r="AB702" s="15">
        <v>49</v>
      </c>
      <c r="AC702" s="15">
        <v>25</v>
      </c>
      <c r="AE702" s="15">
        <v>40</v>
      </c>
      <c r="AF702" s="15">
        <v>69</v>
      </c>
      <c r="AG702" s="15">
        <v>35</v>
      </c>
      <c r="AH702" s="15">
        <v>44</v>
      </c>
      <c r="AI702" s="15">
        <v>65</v>
      </c>
      <c r="AJ702" s="15">
        <v>40</v>
      </c>
      <c r="AK702" s="15">
        <v>44</v>
      </c>
      <c r="AL702" s="15">
        <v>56</v>
      </c>
      <c r="AM702" s="15">
        <v>44</v>
      </c>
      <c r="AN702" s="15">
        <v>30</v>
      </c>
      <c r="AO702" s="15">
        <v>10</v>
      </c>
      <c r="AP702" s="15">
        <v>23</v>
      </c>
      <c r="AR702" s="15">
        <v>392</v>
      </c>
      <c r="AS702" s="15">
        <v>88</v>
      </c>
      <c r="AT702" s="15">
        <v>18</v>
      </c>
      <c r="AU702" s="15">
        <v>2</v>
      </c>
      <c r="AW702" s="15">
        <v>406</v>
      </c>
      <c r="AX702" s="15">
        <v>389</v>
      </c>
      <c r="AY702" s="15">
        <v>348</v>
      </c>
      <c r="AZ702" s="15">
        <v>411</v>
      </c>
      <c r="BA702" s="15">
        <v>401</v>
      </c>
      <c r="BB702" s="15">
        <v>385</v>
      </c>
      <c r="BD702" s="15">
        <v>328</v>
      </c>
      <c r="BE702" s="15">
        <v>153</v>
      </c>
      <c r="BF702" s="15">
        <v>19</v>
      </c>
      <c r="BH702" s="15">
        <v>341</v>
      </c>
      <c r="BI702" s="15">
        <v>117</v>
      </c>
      <c r="BJ702" s="15">
        <v>42</v>
      </c>
    </row>
    <row r="703" spans="2:62" x14ac:dyDescent="0.35">
      <c r="B703" s="19" t="s">
        <v>75</v>
      </c>
      <c r="C703" s="10">
        <v>500</v>
      </c>
      <c r="D703" s="10">
        <v>248</v>
      </c>
      <c r="E703" s="10">
        <v>221</v>
      </c>
      <c r="F703" s="10">
        <v>27</v>
      </c>
      <c r="G703" s="10">
        <v>4</v>
      </c>
      <c r="I703" s="10">
        <v>68</v>
      </c>
      <c r="J703" s="10">
        <v>68</v>
      </c>
      <c r="K703" s="10">
        <v>145</v>
      </c>
      <c r="L703" s="10">
        <v>115</v>
      </c>
      <c r="M703" s="10">
        <v>92</v>
      </c>
      <c r="N703" s="10">
        <v>11</v>
      </c>
      <c r="P703" s="10">
        <v>125</v>
      </c>
      <c r="Q703" s="10">
        <v>125</v>
      </c>
      <c r="R703" s="10">
        <v>125</v>
      </c>
      <c r="S703" s="10">
        <v>125</v>
      </c>
      <c r="T703" s="10">
        <v>2</v>
      </c>
      <c r="V703" s="10">
        <v>68</v>
      </c>
      <c r="W703" s="10">
        <v>105</v>
      </c>
      <c r="X703" s="10">
        <v>101</v>
      </c>
      <c r="Y703" s="10">
        <v>59</v>
      </c>
      <c r="Z703" s="10">
        <v>60</v>
      </c>
      <c r="AA703" s="10">
        <v>37</v>
      </c>
      <c r="AB703" s="10">
        <v>44</v>
      </c>
      <c r="AC703" s="10">
        <v>26</v>
      </c>
      <c r="AE703" s="10">
        <v>38</v>
      </c>
      <c r="AF703" s="10">
        <v>67</v>
      </c>
      <c r="AG703" s="10">
        <v>34</v>
      </c>
      <c r="AH703" s="10">
        <v>42</v>
      </c>
      <c r="AI703" s="10">
        <v>63</v>
      </c>
      <c r="AJ703" s="10">
        <v>38</v>
      </c>
      <c r="AK703" s="10">
        <v>42</v>
      </c>
      <c r="AL703" s="10">
        <v>55</v>
      </c>
      <c r="AM703" s="10">
        <v>42</v>
      </c>
      <c r="AN703" s="10">
        <v>42</v>
      </c>
      <c r="AO703" s="10">
        <v>17</v>
      </c>
      <c r="AP703" s="10">
        <v>21</v>
      </c>
      <c r="AR703" s="10">
        <v>395</v>
      </c>
      <c r="AS703" s="10">
        <v>84</v>
      </c>
      <c r="AT703" s="10">
        <v>19</v>
      </c>
      <c r="AU703" s="10">
        <v>2</v>
      </c>
      <c r="AW703" s="10">
        <v>404</v>
      </c>
      <c r="AX703" s="10">
        <v>385</v>
      </c>
      <c r="AY703" s="10">
        <v>346</v>
      </c>
      <c r="AZ703" s="10">
        <v>412</v>
      </c>
      <c r="BA703" s="10">
        <v>399</v>
      </c>
      <c r="BB703" s="10">
        <v>382</v>
      </c>
      <c r="BD703" s="10">
        <v>321</v>
      </c>
      <c r="BE703" s="10">
        <v>160</v>
      </c>
      <c r="BF703" s="10">
        <v>19</v>
      </c>
      <c r="BH703" s="10">
        <v>339</v>
      </c>
      <c r="BI703" s="10">
        <v>119</v>
      </c>
      <c r="BJ703" s="10">
        <v>42</v>
      </c>
    </row>
    <row r="704" spans="2:62" ht="32" customHeight="1" x14ac:dyDescent="0.35">
      <c r="B704" s="20" t="s">
        <v>203</v>
      </c>
      <c r="C704" s="12">
        <v>0.254505104569</v>
      </c>
      <c r="D704" s="12">
        <v>0.24071791189</v>
      </c>
      <c r="E704" s="12">
        <v>0.26493926212800001</v>
      </c>
      <c r="F704" s="12">
        <v>0.30464911977100001</v>
      </c>
      <c r="G704" s="12">
        <v>0.20185509779300001</v>
      </c>
      <c r="I704" s="12">
        <v>0.251626532811</v>
      </c>
      <c r="J704" s="12">
        <v>0.193548814657</v>
      </c>
      <c r="K704" s="12">
        <v>0.29263440903999999</v>
      </c>
      <c r="L704" s="12">
        <v>0.22171574989199999</v>
      </c>
      <c r="M704" s="12">
        <v>0.24607856836899999</v>
      </c>
      <c r="N704" s="12">
        <v>0.548323858434</v>
      </c>
      <c r="P704" s="12">
        <v>0.111155376761</v>
      </c>
      <c r="Q704" s="12">
        <v>0.25138838891900001</v>
      </c>
      <c r="R704" s="12">
        <v>0.35716884899700002</v>
      </c>
      <c r="S704" s="12">
        <v>0.29465638751700002</v>
      </c>
      <c r="T704" s="12">
        <v>0.48326881861999998</v>
      </c>
      <c r="V704" s="12">
        <v>0.12886659472199999</v>
      </c>
      <c r="W704" s="12">
        <v>0.169457327524</v>
      </c>
      <c r="X704" s="12">
        <v>0.30268155150600001</v>
      </c>
      <c r="Y704" s="12">
        <v>0.32377616765799999</v>
      </c>
      <c r="Z704" s="12">
        <v>0.27653498924800002</v>
      </c>
      <c r="AA704" s="12">
        <v>0.49662550642300002</v>
      </c>
      <c r="AB704" s="12">
        <v>0.306899116129</v>
      </c>
      <c r="AC704" s="12">
        <v>9.4308903318299997E-2</v>
      </c>
      <c r="AE704" s="12">
        <v>0.28686293333000001</v>
      </c>
      <c r="AF704" s="12">
        <v>0.218841541838</v>
      </c>
      <c r="AG704" s="12">
        <v>0.24418610142800001</v>
      </c>
      <c r="AH704" s="12">
        <v>0.16499389425899999</v>
      </c>
      <c r="AI704" s="12">
        <v>0.217178389975</v>
      </c>
      <c r="AJ704" s="12">
        <v>0.221196202048</v>
      </c>
      <c r="AK704" s="12">
        <v>0.29179190292099999</v>
      </c>
      <c r="AL704" s="12">
        <v>0.24645970871600001</v>
      </c>
      <c r="AM704" s="12">
        <v>0.27385962882199999</v>
      </c>
      <c r="AN704" s="12">
        <v>0.312468780291</v>
      </c>
      <c r="AO704" s="12">
        <v>0.45383546603500002</v>
      </c>
      <c r="AP704" s="12">
        <v>0.310097151081</v>
      </c>
      <c r="AR704" s="12">
        <v>0.24099021388700001</v>
      </c>
      <c r="AS704" s="12">
        <v>0.29211993600000002</v>
      </c>
      <c r="AT704" s="12">
        <v>0.34230834830700002</v>
      </c>
      <c r="AU704" s="12">
        <v>0.50032009876399997</v>
      </c>
      <c r="AW704" s="12">
        <v>0.27795346786399999</v>
      </c>
      <c r="AX704" s="12">
        <v>0.283430174689</v>
      </c>
      <c r="AY704" s="12">
        <v>0.27429630744099998</v>
      </c>
      <c r="AZ704" s="12">
        <v>0.26250632470700003</v>
      </c>
      <c r="BA704" s="12">
        <v>0.27858344935200002</v>
      </c>
      <c r="BB704" s="12">
        <v>0.27843290015900002</v>
      </c>
      <c r="BD704" s="12">
        <v>0.30890723221400002</v>
      </c>
      <c r="BE704" s="12">
        <v>0.16084156191000001</v>
      </c>
      <c r="BF704" s="12">
        <v>0.122864712172</v>
      </c>
      <c r="BH704" s="12">
        <v>0.30719890950200002</v>
      </c>
      <c r="BI704" s="12">
        <v>0.16238088018999999</v>
      </c>
      <c r="BJ704" s="12">
        <v>8.9103154389500006E-2</v>
      </c>
    </row>
    <row r="705" spans="2:62" ht="32" customHeight="1" x14ac:dyDescent="0.35">
      <c r="B705" s="20" t="s">
        <v>204</v>
      </c>
      <c r="C705" s="12">
        <v>0.37437795172499999</v>
      </c>
      <c r="D705" s="12">
        <v>0.39484308293100001</v>
      </c>
      <c r="E705" s="12">
        <v>0.36992383407599999</v>
      </c>
      <c r="F705" s="12">
        <v>0.24998198183100001</v>
      </c>
      <c r="G705" s="12">
        <v>0.20424949416099999</v>
      </c>
      <c r="I705" s="12">
        <v>0.35015959868899998</v>
      </c>
      <c r="J705" s="12">
        <v>0.47768138724600001</v>
      </c>
      <c r="K705" s="12">
        <v>0.37091604646699999</v>
      </c>
      <c r="L705" s="12">
        <v>0.38606649564000001</v>
      </c>
      <c r="M705" s="12">
        <v>0.32001774854499998</v>
      </c>
      <c r="N705" s="12">
        <v>0.26723469101000003</v>
      </c>
      <c r="P705" s="12">
        <v>0.32317454683000002</v>
      </c>
      <c r="Q705" s="12">
        <v>0.38040758377900002</v>
      </c>
      <c r="R705" s="12">
        <v>0.34507372396199998</v>
      </c>
      <c r="S705" s="12">
        <v>0.454831592811</v>
      </c>
      <c r="T705" s="12">
        <v>0</v>
      </c>
      <c r="V705" s="12">
        <v>0.34913370246999997</v>
      </c>
      <c r="W705" s="12">
        <v>0.38622943843899998</v>
      </c>
      <c r="X705" s="12">
        <v>0.36120659746900002</v>
      </c>
      <c r="Y705" s="12">
        <v>0.37510660498600001</v>
      </c>
      <c r="Z705" s="12">
        <v>0.37481159249399998</v>
      </c>
      <c r="AA705" s="12">
        <v>0.33498203752299999</v>
      </c>
      <c r="AB705" s="12">
        <v>0.464438418686</v>
      </c>
      <c r="AC705" s="12">
        <v>0.344392681541</v>
      </c>
      <c r="AE705" s="12">
        <v>0.43595135616000003</v>
      </c>
      <c r="AF705" s="12">
        <v>0.38370186149300001</v>
      </c>
      <c r="AG705" s="12">
        <v>0.394476475484</v>
      </c>
      <c r="AH705" s="12">
        <v>0.36234288961</v>
      </c>
      <c r="AI705" s="12">
        <v>0.40030738544099997</v>
      </c>
      <c r="AJ705" s="12">
        <v>0.425851081997</v>
      </c>
      <c r="AK705" s="12">
        <v>0.38218711574000003</v>
      </c>
      <c r="AL705" s="12">
        <v>0.329569174337</v>
      </c>
      <c r="AM705" s="12">
        <v>0.49024402373699999</v>
      </c>
      <c r="AN705" s="12">
        <v>0.27212143096199998</v>
      </c>
      <c r="AO705" s="12">
        <v>0.20496008803099999</v>
      </c>
      <c r="AP705" s="12">
        <v>0.26438154470300002</v>
      </c>
      <c r="AR705" s="12">
        <v>0.39063052495900003</v>
      </c>
      <c r="AS705" s="12">
        <v>0.37131722609599999</v>
      </c>
      <c r="AT705" s="12">
        <v>9.4569404628499998E-2</v>
      </c>
      <c r="AU705" s="12">
        <v>0</v>
      </c>
      <c r="AW705" s="12">
        <v>0.38750310641399999</v>
      </c>
      <c r="AX705" s="12">
        <v>0.39474238336900003</v>
      </c>
      <c r="AY705" s="12">
        <v>0.38894210998899997</v>
      </c>
      <c r="AZ705" s="12">
        <v>0.37739095032300002</v>
      </c>
      <c r="BA705" s="12">
        <v>0.37300603715199998</v>
      </c>
      <c r="BB705" s="12">
        <v>0.37177057978700001</v>
      </c>
      <c r="BD705" s="12">
        <v>0.39468768649199998</v>
      </c>
      <c r="BE705" s="12">
        <v>0.31359225678500002</v>
      </c>
      <c r="BF705" s="12">
        <v>0.54108516879099999</v>
      </c>
      <c r="BH705" s="12">
        <v>0.410456610429</v>
      </c>
      <c r="BI705" s="12">
        <v>0.29550169473799998</v>
      </c>
      <c r="BJ705" s="12">
        <v>0.30650033387100001</v>
      </c>
    </row>
    <row r="706" spans="2:62" ht="32" customHeight="1" x14ac:dyDescent="0.35">
      <c r="B706" s="20" t="s">
        <v>205</v>
      </c>
      <c r="C706" s="12">
        <v>0.30403541183900001</v>
      </c>
      <c r="D706" s="12">
        <v>0.309385633341</v>
      </c>
      <c r="E706" s="12">
        <v>0.29328564843299998</v>
      </c>
      <c r="F706" s="12">
        <v>0.360439484822</v>
      </c>
      <c r="G706" s="12">
        <v>0.199846829783</v>
      </c>
      <c r="I706" s="12">
        <v>0.328489623447</v>
      </c>
      <c r="J706" s="12">
        <v>0.28325217137800002</v>
      </c>
      <c r="K706" s="12">
        <v>0.28690273417700002</v>
      </c>
      <c r="L706" s="12">
        <v>0.31259986929400002</v>
      </c>
      <c r="M706" s="12">
        <v>0.332502039862</v>
      </c>
      <c r="N706" s="12">
        <v>0.184441450555</v>
      </c>
      <c r="P706" s="12">
        <v>0.45141789903500001</v>
      </c>
      <c r="Q706" s="12">
        <v>0.30096552775699997</v>
      </c>
      <c r="R706" s="12">
        <v>0.23246974561600001</v>
      </c>
      <c r="S706" s="12">
        <v>0.23614134161399999</v>
      </c>
      <c r="T706" s="12">
        <v>0</v>
      </c>
      <c r="V706" s="12">
        <v>0.42162963197100001</v>
      </c>
      <c r="W706" s="12">
        <v>0.36596257157200002</v>
      </c>
      <c r="X706" s="12">
        <v>0.28260083614100001</v>
      </c>
      <c r="Y706" s="12">
        <v>0.219943635094</v>
      </c>
      <c r="Z706" s="12">
        <v>0.28507619115999999</v>
      </c>
      <c r="AA706" s="12">
        <v>0.16839245605399999</v>
      </c>
      <c r="AB706" s="12">
        <v>0.20984260237300001</v>
      </c>
      <c r="AC706" s="12">
        <v>0.42004957995199999</v>
      </c>
      <c r="AE706" s="12">
        <v>0.160280781421</v>
      </c>
      <c r="AF706" s="12">
        <v>0.33209102738000001</v>
      </c>
      <c r="AG706" s="12">
        <v>0.36133742308799999</v>
      </c>
      <c r="AH706" s="12">
        <v>0.33515215051399999</v>
      </c>
      <c r="AI706" s="12">
        <v>0.338161323116</v>
      </c>
      <c r="AJ706" s="12">
        <v>0.22615975763099999</v>
      </c>
      <c r="AK706" s="12">
        <v>0.234149055391</v>
      </c>
      <c r="AL706" s="12">
        <v>0.36939037538000002</v>
      </c>
      <c r="AM706" s="12">
        <v>0.235896347442</v>
      </c>
      <c r="AN706" s="12">
        <v>0.33437080643099998</v>
      </c>
      <c r="AO706" s="12">
        <v>0.34120444593400001</v>
      </c>
      <c r="AP706" s="12">
        <v>0.37261944445200001</v>
      </c>
      <c r="AR706" s="12">
        <v>0.30447580633999999</v>
      </c>
      <c r="AS706" s="12">
        <v>0.27957566534099998</v>
      </c>
      <c r="AT706" s="12">
        <v>0.43066506343099997</v>
      </c>
      <c r="AU706" s="12">
        <v>0</v>
      </c>
      <c r="AW706" s="12">
        <v>0.272209261993</v>
      </c>
      <c r="AX706" s="12">
        <v>0.26915321976000001</v>
      </c>
      <c r="AY706" s="12">
        <v>0.28933051708800001</v>
      </c>
      <c r="AZ706" s="12">
        <v>0.30088738296500001</v>
      </c>
      <c r="BA706" s="12">
        <v>0.29412340575200002</v>
      </c>
      <c r="BB706" s="12">
        <v>0.29614356299799999</v>
      </c>
      <c r="BD706" s="12">
        <v>0.24555749793699999</v>
      </c>
      <c r="BE706" s="12">
        <v>0.43474564103899999</v>
      </c>
      <c r="BF706" s="12">
        <v>0.19448261488999999</v>
      </c>
      <c r="BH706" s="12">
        <v>0.216412691495</v>
      </c>
      <c r="BI706" s="12">
        <v>0.47105533435300001</v>
      </c>
      <c r="BJ706" s="12">
        <v>0.53936427644200002</v>
      </c>
    </row>
    <row r="707" spans="2:62" ht="32" customHeight="1" x14ac:dyDescent="0.35">
      <c r="B707" s="20" t="s">
        <v>206</v>
      </c>
      <c r="C707" s="12">
        <v>3.6186288072799999E-2</v>
      </c>
      <c r="D707" s="12">
        <v>2.2566881630000001E-2</v>
      </c>
      <c r="E707" s="12">
        <v>4.8672568657600002E-2</v>
      </c>
      <c r="F707" s="12">
        <v>0</v>
      </c>
      <c r="G707" s="12">
        <v>0.39404857826299999</v>
      </c>
      <c r="I707" s="12">
        <v>4.1311262050999997E-2</v>
      </c>
      <c r="J707" s="12">
        <v>0</v>
      </c>
      <c r="K707" s="12">
        <v>2.13211646409E-2</v>
      </c>
      <c r="L707" s="12">
        <v>5.60451451048E-2</v>
      </c>
      <c r="M707" s="12">
        <v>6.2201453770799997E-2</v>
      </c>
      <c r="N707" s="12">
        <v>0</v>
      </c>
      <c r="P707" s="12">
        <v>5.5959591019999998E-2</v>
      </c>
      <c r="Q707" s="12">
        <v>2.3241939628299998E-2</v>
      </c>
      <c r="R707" s="12">
        <v>5.7873395599000003E-2</v>
      </c>
      <c r="S707" s="12">
        <v>0</v>
      </c>
      <c r="T707" s="12">
        <v>0.51673118137999996</v>
      </c>
      <c r="V707" s="12">
        <v>4.7303520723499998E-2</v>
      </c>
      <c r="W707" s="12">
        <v>4.6269133104100003E-2</v>
      </c>
      <c r="X707" s="12">
        <v>3.5274751764099999E-2</v>
      </c>
      <c r="Y707" s="12">
        <v>3.2999307550699998E-2</v>
      </c>
      <c r="Z707" s="12">
        <v>3.0206436114899999E-2</v>
      </c>
      <c r="AA707" s="12">
        <v>0</v>
      </c>
      <c r="AB707" s="12">
        <v>0</v>
      </c>
      <c r="AC707" s="12">
        <v>0.104279905117</v>
      </c>
      <c r="AE707" s="12">
        <v>5.9192382481399998E-2</v>
      </c>
      <c r="AF707" s="12">
        <v>1.4262312718999999E-2</v>
      </c>
      <c r="AG707" s="12">
        <v>0</v>
      </c>
      <c r="AH707" s="12">
        <v>6.4670511402000003E-2</v>
      </c>
      <c r="AI707" s="12">
        <v>2.88897192E-2</v>
      </c>
      <c r="AJ707" s="12">
        <v>8.2900689176199999E-2</v>
      </c>
      <c r="AK707" s="12">
        <v>6.8798462324600004E-2</v>
      </c>
      <c r="AL707" s="12">
        <v>1.6977560470599999E-2</v>
      </c>
      <c r="AM707" s="12">
        <v>0</v>
      </c>
      <c r="AN707" s="12">
        <v>8.1038982315999999E-2</v>
      </c>
      <c r="AO707" s="12">
        <v>0</v>
      </c>
      <c r="AP707" s="12">
        <v>0</v>
      </c>
      <c r="AR707" s="12">
        <v>3.4227087945399998E-2</v>
      </c>
      <c r="AS707" s="12">
        <v>3.3816363318800002E-2</v>
      </c>
      <c r="AT707" s="12">
        <v>8.9764184030799998E-2</v>
      </c>
      <c r="AU707" s="12">
        <v>0</v>
      </c>
      <c r="AW707" s="12">
        <v>3.6948929461799999E-2</v>
      </c>
      <c r="AX707" s="12">
        <v>2.5758667141800001E-2</v>
      </c>
      <c r="AY707" s="12">
        <v>2.0653706160699999E-2</v>
      </c>
      <c r="AZ707" s="12">
        <v>3.0764238510699999E-2</v>
      </c>
      <c r="BA707" s="12">
        <v>2.2994902380200001E-2</v>
      </c>
      <c r="BB707" s="12">
        <v>2.4570170830400001E-2</v>
      </c>
      <c r="BD707" s="12">
        <v>2.8776034622299999E-2</v>
      </c>
      <c r="BE707" s="12">
        <v>4.4489992781900002E-2</v>
      </c>
      <c r="BF707" s="12">
        <v>9.1357938622400006E-2</v>
      </c>
      <c r="BH707" s="12">
        <v>3.6527996081100002E-2</v>
      </c>
      <c r="BI707" s="12">
        <v>4.7817119278600002E-2</v>
      </c>
      <c r="BJ707" s="12">
        <v>0</v>
      </c>
    </row>
    <row r="708" spans="2:62" ht="32" customHeight="1" x14ac:dyDescent="0.35">
      <c r="B708" s="20" t="s">
        <v>207</v>
      </c>
      <c r="C708" s="12">
        <v>1.24211305375E-2</v>
      </c>
      <c r="D708" s="12">
        <v>8.2629558286E-3</v>
      </c>
      <c r="E708" s="12">
        <v>1.8838452114099999E-2</v>
      </c>
      <c r="F708" s="12">
        <v>0</v>
      </c>
      <c r="G708" s="12">
        <v>0</v>
      </c>
      <c r="I708" s="12">
        <v>0</v>
      </c>
      <c r="J708" s="12">
        <v>1.4140740024999999E-2</v>
      </c>
      <c r="K708" s="12">
        <v>1.4090407329599999E-2</v>
      </c>
      <c r="L708" s="12">
        <v>1.6386131329499998E-2</v>
      </c>
      <c r="M708" s="12">
        <v>1.42721055476E-2</v>
      </c>
      <c r="N708" s="12">
        <v>0</v>
      </c>
      <c r="P708" s="12">
        <v>1.99633679058E-2</v>
      </c>
      <c r="Q708" s="12">
        <v>2.2505128518E-2</v>
      </c>
      <c r="R708" s="12">
        <v>7.4142858261200002E-3</v>
      </c>
      <c r="S708" s="12">
        <v>0</v>
      </c>
      <c r="T708" s="12">
        <v>0</v>
      </c>
      <c r="V708" s="12">
        <v>1.9320605712400001E-2</v>
      </c>
      <c r="W708" s="12">
        <v>8.3380220881699996E-3</v>
      </c>
      <c r="X708" s="12">
        <v>0</v>
      </c>
      <c r="Y708" s="12">
        <v>4.8174284711900002E-2</v>
      </c>
      <c r="Z708" s="12">
        <v>1.9560751975900001E-2</v>
      </c>
      <c r="AA708" s="12">
        <v>0</v>
      </c>
      <c r="AB708" s="12">
        <v>0</v>
      </c>
      <c r="AC708" s="12">
        <v>0</v>
      </c>
      <c r="AE708" s="12">
        <v>5.7712546607200002E-2</v>
      </c>
      <c r="AF708" s="12">
        <v>1.7482116392200001E-2</v>
      </c>
      <c r="AG708" s="12">
        <v>0</v>
      </c>
      <c r="AH708" s="12">
        <v>4.4825311718900002E-2</v>
      </c>
      <c r="AI708" s="12">
        <v>0</v>
      </c>
      <c r="AJ708" s="12">
        <v>0</v>
      </c>
      <c r="AK708" s="12">
        <v>2.3073463622399999E-2</v>
      </c>
      <c r="AL708" s="12">
        <v>0</v>
      </c>
      <c r="AM708" s="12">
        <v>0</v>
      </c>
      <c r="AN708" s="12">
        <v>0</v>
      </c>
      <c r="AO708" s="12">
        <v>0</v>
      </c>
      <c r="AP708" s="12">
        <v>0</v>
      </c>
      <c r="AR708" s="12">
        <v>1.32774015856E-2</v>
      </c>
      <c r="AS708" s="12">
        <v>1.1555029075100001E-2</v>
      </c>
      <c r="AT708" s="12">
        <v>0</v>
      </c>
      <c r="AU708" s="12">
        <v>0</v>
      </c>
      <c r="AW708" s="12">
        <v>1.32264869415E-2</v>
      </c>
      <c r="AX708" s="12">
        <v>8.8471080923399996E-3</v>
      </c>
      <c r="AY708" s="12">
        <v>1.26114288965E-2</v>
      </c>
      <c r="AZ708" s="12">
        <v>8.1486937413200004E-3</v>
      </c>
      <c r="BA708" s="12">
        <v>1.3169654910800001E-2</v>
      </c>
      <c r="BB708" s="12">
        <v>1.6245771379999999E-2</v>
      </c>
      <c r="BD708" s="12">
        <v>1.3443716016099999E-2</v>
      </c>
      <c r="BE708" s="12">
        <v>1.1850309969399999E-2</v>
      </c>
      <c r="BF708" s="12">
        <v>0</v>
      </c>
      <c r="BH708" s="12">
        <v>1.28839299015E-2</v>
      </c>
      <c r="BI708" s="12">
        <v>8.1235299724600005E-3</v>
      </c>
      <c r="BJ708" s="12">
        <v>2.09857293655E-2</v>
      </c>
    </row>
    <row r="709" spans="2:62" ht="32" customHeight="1" x14ac:dyDescent="0.35">
      <c r="B709" s="20" t="s">
        <v>42</v>
      </c>
      <c r="C709" s="12">
        <v>1.8474113256299999E-2</v>
      </c>
      <c r="D709" s="12">
        <v>2.4223534380500001E-2</v>
      </c>
      <c r="E709" s="12">
        <v>4.3402345913100002E-3</v>
      </c>
      <c r="F709" s="12">
        <v>8.4929413575500004E-2</v>
      </c>
      <c r="G709" s="12">
        <v>0</v>
      </c>
      <c r="I709" s="12">
        <v>2.8412983002799999E-2</v>
      </c>
      <c r="J709" s="12">
        <v>3.1376886693800003E-2</v>
      </c>
      <c r="K709" s="12">
        <v>1.4135238345E-2</v>
      </c>
      <c r="L709" s="12">
        <v>7.1866087401699997E-3</v>
      </c>
      <c r="M709" s="12">
        <v>2.4928083905299998E-2</v>
      </c>
      <c r="N709" s="12">
        <v>0</v>
      </c>
      <c r="P709" s="12">
        <v>3.8329218448499999E-2</v>
      </c>
      <c r="Q709" s="12">
        <v>2.1491431398799998E-2</v>
      </c>
      <c r="R709" s="12">
        <v>0</v>
      </c>
      <c r="S709" s="12">
        <v>1.43706780582E-2</v>
      </c>
      <c r="T709" s="12">
        <v>0</v>
      </c>
      <c r="V709" s="12">
        <v>3.37459444013E-2</v>
      </c>
      <c r="W709" s="12">
        <v>2.3743507272799998E-2</v>
      </c>
      <c r="X709" s="12">
        <v>1.8236263120099998E-2</v>
      </c>
      <c r="Y709" s="12">
        <v>0</v>
      </c>
      <c r="Z709" s="12">
        <v>1.3810039007100001E-2</v>
      </c>
      <c r="AA709" s="12">
        <v>0</v>
      </c>
      <c r="AB709" s="12">
        <v>1.8819862811599999E-2</v>
      </c>
      <c r="AC709" s="12">
        <v>3.6968930071899997E-2</v>
      </c>
      <c r="AE709" s="12">
        <v>0</v>
      </c>
      <c r="AF709" s="12">
        <v>3.3621140178100001E-2</v>
      </c>
      <c r="AG709" s="12">
        <v>0</v>
      </c>
      <c r="AH709" s="12">
        <v>2.8015242495800001E-2</v>
      </c>
      <c r="AI709" s="12">
        <v>1.54631822677E-2</v>
      </c>
      <c r="AJ709" s="12">
        <v>4.3892269147700003E-2</v>
      </c>
      <c r="AK709" s="12">
        <v>0</v>
      </c>
      <c r="AL709" s="12">
        <v>3.7603181096599998E-2</v>
      </c>
      <c r="AM709" s="12">
        <v>0</v>
      </c>
      <c r="AN709" s="12">
        <v>0</v>
      </c>
      <c r="AO709" s="12">
        <v>0</v>
      </c>
      <c r="AP709" s="12">
        <v>5.2901859763799998E-2</v>
      </c>
      <c r="AR709" s="12">
        <v>1.6398965282300001E-2</v>
      </c>
      <c r="AS709" s="12">
        <v>1.1615780168900001E-2</v>
      </c>
      <c r="AT709" s="12">
        <v>4.2692999602299997E-2</v>
      </c>
      <c r="AU709" s="12">
        <v>0.49967990123599998</v>
      </c>
      <c r="AW709" s="12">
        <v>1.2158747325900001E-2</v>
      </c>
      <c r="AX709" s="12">
        <v>1.8068446948499999E-2</v>
      </c>
      <c r="AY709" s="12">
        <v>1.4165930425100001E-2</v>
      </c>
      <c r="AZ709" s="12">
        <v>2.0302409753199999E-2</v>
      </c>
      <c r="BA709" s="12">
        <v>1.81225504529E-2</v>
      </c>
      <c r="BB709" s="12">
        <v>1.28370148458E-2</v>
      </c>
      <c r="BD709" s="12">
        <v>8.6278327192199997E-3</v>
      </c>
      <c r="BE709" s="12">
        <v>3.4480237514199999E-2</v>
      </c>
      <c r="BF709" s="12">
        <v>5.02095655248E-2</v>
      </c>
      <c r="BH709" s="12">
        <v>1.6519862591800001E-2</v>
      </c>
      <c r="BI709" s="12">
        <v>1.5121441467799999E-2</v>
      </c>
      <c r="BJ709" s="12">
        <v>4.4046505932199997E-2</v>
      </c>
    </row>
    <row r="711" spans="2:62" x14ac:dyDescent="0.35">
      <c r="B711" s="25" t="s">
        <v>214</v>
      </c>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row>
    <row r="712" spans="2:62" x14ac:dyDescent="0.35">
      <c r="B712" s="17" t="s">
        <v>15</v>
      </c>
    </row>
    <row r="713" spans="2:62" x14ac:dyDescent="0.35">
      <c r="B713" s="18" t="s">
        <v>74</v>
      </c>
      <c r="C713" s="15">
        <v>500</v>
      </c>
      <c r="D713" s="15">
        <v>252</v>
      </c>
      <c r="E713" s="15">
        <v>220</v>
      </c>
      <c r="F713" s="15">
        <v>24</v>
      </c>
      <c r="G713" s="15">
        <v>4</v>
      </c>
      <c r="I713" s="15">
        <v>66</v>
      </c>
      <c r="J713" s="15">
        <v>69</v>
      </c>
      <c r="K713" s="15">
        <v>149</v>
      </c>
      <c r="L713" s="15">
        <v>116</v>
      </c>
      <c r="M713" s="15">
        <v>89</v>
      </c>
      <c r="N713" s="15">
        <v>11</v>
      </c>
      <c r="P713" s="15">
        <v>98</v>
      </c>
      <c r="Q713" s="15">
        <v>133</v>
      </c>
      <c r="R713" s="15">
        <v>134</v>
      </c>
      <c r="S713" s="15">
        <v>133</v>
      </c>
      <c r="T713" s="15">
        <v>2</v>
      </c>
      <c r="V713" s="15">
        <v>58</v>
      </c>
      <c r="W713" s="15">
        <v>97</v>
      </c>
      <c r="X713" s="15">
        <v>104</v>
      </c>
      <c r="Y713" s="15">
        <v>62</v>
      </c>
      <c r="Z713" s="15">
        <v>65</v>
      </c>
      <c r="AA713" s="15">
        <v>40</v>
      </c>
      <c r="AB713" s="15">
        <v>49</v>
      </c>
      <c r="AC713" s="15">
        <v>25</v>
      </c>
      <c r="AE713" s="15">
        <v>40</v>
      </c>
      <c r="AF713" s="15">
        <v>69</v>
      </c>
      <c r="AG713" s="15">
        <v>35</v>
      </c>
      <c r="AH713" s="15">
        <v>44</v>
      </c>
      <c r="AI713" s="15">
        <v>65</v>
      </c>
      <c r="AJ713" s="15">
        <v>40</v>
      </c>
      <c r="AK713" s="15">
        <v>44</v>
      </c>
      <c r="AL713" s="15">
        <v>56</v>
      </c>
      <c r="AM713" s="15">
        <v>44</v>
      </c>
      <c r="AN713" s="15">
        <v>30</v>
      </c>
      <c r="AO713" s="15">
        <v>10</v>
      </c>
      <c r="AP713" s="15">
        <v>23</v>
      </c>
      <c r="AR713" s="15">
        <v>392</v>
      </c>
      <c r="AS713" s="15">
        <v>88</v>
      </c>
      <c r="AT713" s="15">
        <v>18</v>
      </c>
      <c r="AU713" s="15">
        <v>2</v>
      </c>
      <c r="AW713" s="15">
        <v>406</v>
      </c>
      <c r="AX713" s="15">
        <v>389</v>
      </c>
      <c r="AY713" s="15">
        <v>348</v>
      </c>
      <c r="AZ713" s="15">
        <v>411</v>
      </c>
      <c r="BA713" s="15">
        <v>401</v>
      </c>
      <c r="BB713" s="15">
        <v>385</v>
      </c>
      <c r="BD713" s="15">
        <v>328</v>
      </c>
      <c r="BE713" s="15">
        <v>153</v>
      </c>
      <c r="BF713" s="15">
        <v>19</v>
      </c>
      <c r="BH713" s="15">
        <v>341</v>
      </c>
      <c r="BI713" s="15">
        <v>117</v>
      </c>
      <c r="BJ713" s="15">
        <v>42</v>
      </c>
    </row>
    <row r="714" spans="2:62" x14ac:dyDescent="0.35">
      <c r="B714" s="19" t="s">
        <v>75</v>
      </c>
      <c r="C714" s="10">
        <v>500</v>
      </c>
      <c r="D714" s="10">
        <v>248</v>
      </c>
      <c r="E714" s="10">
        <v>221</v>
      </c>
      <c r="F714" s="10">
        <v>27</v>
      </c>
      <c r="G714" s="10">
        <v>4</v>
      </c>
      <c r="I714" s="10">
        <v>68</v>
      </c>
      <c r="J714" s="10">
        <v>68</v>
      </c>
      <c r="K714" s="10">
        <v>145</v>
      </c>
      <c r="L714" s="10">
        <v>115</v>
      </c>
      <c r="M714" s="10">
        <v>92</v>
      </c>
      <c r="N714" s="10">
        <v>11</v>
      </c>
      <c r="P714" s="10">
        <v>125</v>
      </c>
      <c r="Q714" s="10">
        <v>125</v>
      </c>
      <c r="R714" s="10">
        <v>125</v>
      </c>
      <c r="S714" s="10">
        <v>125</v>
      </c>
      <c r="T714" s="10">
        <v>2</v>
      </c>
      <c r="V714" s="10">
        <v>68</v>
      </c>
      <c r="W714" s="10">
        <v>105</v>
      </c>
      <c r="X714" s="10">
        <v>101</v>
      </c>
      <c r="Y714" s="10">
        <v>59</v>
      </c>
      <c r="Z714" s="10">
        <v>60</v>
      </c>
      <c r="AA714" s="10">
        <v>37</v>
      </c>
      <c r="AB714" s="10">
        <v>44</v>
      </c>
      <c r="AC714" s="10">
        <v>26</v>
      </c>
      <c r="AE714" s="10">
        <v>38</v>
      </c>
      <c r="AF714" s="10">
        <v>67</v>
      </c>
      <c r="AG714" s="10">
        <v>34</v>
      </c>
      <c r="AH714" s="10">
        <v>42</v>
      </c>
      <c r="AI714" s="10">
        <v>63</v>
      </c>
      <c r="AJ714" s="10">
        <v>38</v>
      </c>
      <c r="AK714" s="10">
        <v>42</v>
      </c>
      <c r="AL714" s="10">
        <v>55</v>
      </c>
      <c r="AM714" s="10">
        <v>42</v>
      </c>
      <c r="AN714" s="10">
        <v>42</v>
      </c>
      <c r="AO714" s="10">
        <v>17</v>
      </c>
      <c r="AP714" s="10">
        <v>21</v>
      </c>
      <c r="AR714" s="10">
        <v>395</v>
      </c>
      <c r="AS714" s="10">
        <v>84</v>
      </c>
      <c r="AT714" s="10">
        <v>19</v>
      </c>
      <c r="AU714" s="10">
        <v>2</v>
      </c>
      <c r="AW714" s="10">
        <v>404</v>
      </c>
      <c r="AX714" s="10">
        <v>385</v>
      </c>
      <c r="AY714" s="10">
        <v>346</v>
      </c>
      <c r="AZ714" s="10">
        <v>412</v>
      </c>
      <c r="BA714" s="10">
        <v>399</v>
      </c>
      <c r="BB714" s="10">
        <v>382</v>
      </c>
      <c r="BD714" s="10">
        <v>321</v>
      </c>
      <c r="BE714" s="10">
        <v>160</v>
      </c>
      <c r="BF714" s="10">
        <v>19</v>
      </c>
      <c r="BH714" s="10">
        <v>339</v>
      </c>
      <c r="BI714" s="10">
        <v>119</v>
      </c>
      <c r="BJ714" s="10">
        <v>42</v>
      </c>
    </row>
    <row r="715" spans="2:62" ht="32" customHeight="1" x14ac:dyDescent="0.35">
      <c r="B715" s="20" t="s">
        <v>203</v>
      </c>
      <c r="C715" s="12">
        <v>0.24592418251100001</v>
      </c>
      <c r="D715" s="12">
        <v>0.264199318952</v>
      </c>
      <c r="E715" s="12">
        <v>0.23509927990999999</v>
      </c>
      <c r="F715" s="12">
        <v>0.13972668256000001</v>
      </c>
      <c r="G715" s="12">
        <v>0.406104591954</v>
      </c>
      <c r="I715" s="12">
        <v>0.18740283220500001</v>
      </c>
      <c r="J715" s="12">
        <v>0.27322754086000001</v>
      </c>
      <c r="K715" s="12">
        <v>0.23349835409399999</v>
      </c>
      <c r="L715" s="12">
        <v>0.24217890312699999</v>
      </c>
      <c r="M715" s="12">
        <v>0.29508682456399998</v>
      </c>
      <c r="N715" s="12">
        <v>0.233092267475</v>
      </c>
      <c r="P715" s="12">
        <v>0.16166286967400001</v>
      </c>
      <c r="Q715" s="12">
        <v>0.24127300102999999</v>
      </c>
      <c r="R715" s="12">
        <v>0.26383113688799997</v>
      </c>
      <c r="S715" s="12">
        <v>0.32085504579099999</v>
      </c>
      <c r="T715" s="12">
        <v>0</v>
      </c>
      <c r="V715" s="12">
        <v>0.141083306091</v>
      </c>
      <c r="W715" s="12">
        <v>0.15421954642399999</v>
      </c>
      <c r="X715" s="12">
        <v>0.26556685399899999</v>
      </c>
      <c r="Y715" s="12">
        <v>0.25105129010900001</v>
      </c>
      <c r="Z715" s="12">
        <v>0.33967084744800002</v>
      </c>
      <c r="AA715" s="12">
        <v>0.46637507605900003</v>
      </c>
      <c r="AB715" s="12">
        <v>0.32830932634100002</v>
      </c>
      <c r="AC715" s="12">
        <v>0.129785296306</v>
      </c>
      <c r="AE715" s="12">
        <v>0.23777501857700001</v>
      </c>
      <c r="AF715" s="12">
        <v>0.26568453489600002</v>
      </c>
      <c r="AG715" s="12">
        <v>0.30379455165300001</v>
      </c>
      <c r="AH715" s="12">
        <v>0.22315713794700001</v>
      </c>
      <c r="AI715" s="12">
        <v>0.22481152947399999</v>
      </c>
      <c r="AJ715" s="12">
        <v>0.17857989929400001</v>
      </c>
      <c r="AK715" s="12">
        <v>0.20084227053000001</v>
      </c>
      <c r="AL715" s="12">
        <v>0.16851540202900001</v>
      </c>
      <c r="AM715" s="12">
        <v>0.38076359440000002</v>
      </c>
      <c r="AN715" s="12">
        <v>0.325090119723</v>
      </c>
      <c r="AO715" s="12">
        <v>0.18252829587399999</v>
      </c>
      <c r="AP715" s="12">
        <v>0.24899138039599999</v>
      </c>
      <c r="AR715" s="12">
        <v>0.25830356127199999</v>
      </c>
      <c r="AS715" s="12">
        <v>0.21414077252700001</v>
      </c>
      <c r="AT715" s="12">
        <v>0.15602135500299999</v>
      </c>
      <c r="AU715" s="12">
        <v>0</v>
      </c>
      <c r="AW715" s="12">
        <v>0.26250924208999998</v>
      </c>
      <c r="AX715" s="12">
        <v>0.274737617474</v>
      </c>
      <c r="AY715" s="12">
        <v>0.26382464113600002</v>
      </c>
      <c r="AZ715" s="12">
        <v>0.248748845483</v>
      </c>
      <c r="BA715" s="12">
        <v>0.26734655458899997</v>
      </c>
      <c r="BB715" s="12">
        <v>0.264569936984</v>
      </c>
      <c r="BD715" s="12">
        <v>0.29625748753199999</v>
      </c>
      <c r="BE715" s="12">
        <v>0.162718794818</v>
      </c>
      <c r="BF715" s="12">
        <v>9.5261991696399997E-2</v>
      </c>
      <c r="BH715" s="12">
        <v>0.27626854466599998</v>
      </c>
      <c r="BI715" s="12">
        <v>0.14983262000700001</v>
      </c>
      <c r="BJ715" s="12">
        <v>0.27426798949699999</v>
      </c>
    </row>
    <row r="716" spans="2:62" ht="32" customHeight="1" x14ac:dyDescent="0.35">
      <c r="B716" s="20" t="s">
        <v>204</v>
      </c>
      <c r="C716" s="12">
        <v>0.41349425097699999</v>
      </c>
      <c r="D716" s="12">
        <v>0.41654313024900003</v>
      </c>
      <c r="E716" s="12">
        <v>0.41493792064899998</v>
      </c>
      <c r="F716" s="12">
        <v>0.44173952598600003</v>
      </c>
      <c r="G716" s="12">
        <v>0</v>
      </c>
      <c r="I716" s="12">
        <v>0.47359637844699998</v>
      </c>
      <c r="J716" s="12">
        <v>0.385067744667</v>
      </c>
      <c r="K716" s="12">
        <v>0.46159318383600001</v>
      </c>
      <c r="L716" s="12">
        <v>0.33609761816</v>
      </c>
      <c r="M716" s="12">
        <v>0.42290595759799998</v>
      </c>
      <c r="N716" s="12">
        <v>0.31946784699000003</v>
      </c>
      <c r="P716" s="12">
        <v>0.37348378634000001</v>
      </c>
      <c r="Q716" s="12">
        <v>0.43969978428099998</v>
      </c>
      <c r="R716" s="12">
        <v>0.46947493665000001</v>
      </c>
      <c r="S716" s="12">
        <v>0.37791849268599997</v>
      </c>
      <c r="T716" s="12">
        <v>0</v>
      </c>
      <c r="V716" s="12">
        <v>0.323833152028</v>
      </c>
      <c r="W716" s="12">
        <v>0.46999057537799999</v>
      </c>
      <c r="X716" s="12">
        <v>0.42478892974100002</v>
      </c>
      <c r="Y716" s="12">
        <v>0.46765530116999998</v>
      </c>
      <c r="Z716" s="12">
        <v>0.38773132700500001</v>
      </c>
      <c r="AA716" s="12">
        <v>0.364454390387</v>
      </c>
      <c r="AB716" s="12">
        <v>0.39677249516200003</v>
      </c>
      <c r="AC716" s="12">
        <v>0.41041361279999999</v>
      </c>
      <c r="AE716" s="12">
        <v>0.44701938698799998</v>
      </c>
      <c r="AF716" s="12">
        <v>0.42379592559599999</v>
      </c>
      <c r="AG716" s="12">
        <v>0.36024722184500002</v>
      </c>
      <c r="AH716" s="12">
        <v>0.51060105585000004</v>
      </c>
      <c r="AI716" s="12">
        <v>0.296492861572</v>
      </c>
      <c r="AJ716" s="12">
        <v>0.372226732369</v>
      </c>
      <c r="AK716" s="12">
        <v>0.49531611762900002</v>
      </c>
      <c r="AL716" s="12">
        <v>0.48721786361899999</v>
      </c>
      <c r="AM716" s="12">
        <v>0.380740517206</v>
      </c>
      <c r="AN716" s="12">
        <v>0.387196252036</v>
      </c>
      <c r="AO716" s="12">
        <v>0.476267258192</v>
      </c>
      <c r="AP716" s="12">
        <v>0.34901091976800003</v>
      </c>
      <c r="AR716" s="12">
        <v>0.40486298177500002</v>
      </c>
      <c r="AS716" s="12">
        <v>0.468186603837</v>
      </c>
      <c r="AT716" s="12">
        <v>0.39354199390099998</v>
      </c>
      <c r="AU716" s="12">
        <v>0</v>
      </c>
      <c r="AW716" s="12">
        <v>0.42569823331500001</v>
      </c>
      <c r="AX716" s="12">
        <v>0.41463180027199997</v>
      </c>
      <c r="AY716" s="12">
        <v>0.42520929009899999</v>
      </c>
      <c r="AZ716" s="12">
        <v>0.43329646567300001</v>
      </c>
      <c r="BA716" s="12">
        <v>0.42486504495600003</v>
      </c>
      <c r="BB716" s="12">
        <v>0.40813938975300001</v>
      </c>
      <c r="BD716" s="12">
        <v>0.42315167466699999</v>
      </c>
      <c r="BE716" s="12">
        <v>0.39190679327799999</v>
      </c>
      <c r="BF716" s="12">
        <v>0.43159586765199998</v>
      </c>
      <c r="BH716" s="12">
        <v>0.44384950215199998</v>
      </c>
      <c r="BI716" s="12">
        <v>0.36789048004399999</v>
      </c>
      <c r="BJ716" s="12">
        <v>0.29677224157900001</v>
      </c>
    </row>
    <row r="717" spans="2:62" ht="32" customHeight="1" x14ac:dyDescent="0.35">
      <c r="B717" s="20" t="s">
        <v>205</v>
      </c>
      <c r="C717" s="12">
        <v>0.25027587982999999</v>
      </c>
      <c r="D717" s="12">
        <v>0.26822630471199999</v>
      </c>
      <c r="E717" s="12">
        <v>0.23099074851099999</v>
      </c>
      <c r="F717" s="12">
        <v>0.251668932984</v>
      </c>
      <c r="G717" s="12">
        <v>0.199846829783</v>
      </c>
      <c r="I717" s="12">
        <v>0.23729291703700001</v>
      </c>
      <c r="J717" s="12">
        <v>0.26565162105599999</v>
      </c>
      <c r="K717" s="12">
        <v>0.22758468228500001</v>
      </c>
      <c r="L717" s="12">
        <v>0.30829780399500001</v>
      </c>
      <c r="M717" s="12">
        <v>0.20910178283299999</v>
      </c>
      <c r="N717" s="12">
        <v>0.26910886535200002</v>
      </c>
      <c r="P717" s="12">
        <v>0.33885405163999999</v>
      </c>
      <c r="Q717" s="12">
        <v>0.25970761055000002</v>
      </c>
      <c r="R717" s="12">
        <v>0.163562638954</v>
      </c>
      <c r="S717" s="12">
        <v>0.227012482948</v>
      </c>
      <c r="T717" s="12">
        <v>1</v>
      </c>
      <c r="V717" s="12">
        <v>0.43007277570399999</v>
      </c>
      <c r="W717" s="12">
        <v>0.24064857250900001</v>
      </c>
      <c r="X717" s="12">
        <v>0.25431178684400002</v>
      </c>
      <c r="Y717" s="12">
        <v>0.21946301276300001</v>
      </c>
      <c r="Z717" s="12">
        <v>0.197768405476</v>
      </c>
      <c r="AA717" s="12">
        <v>0.118182077504</v>
      </c>
      <c r="AB717" s="12">
        <v>0.192625756467</v>
      </c>
      <c r="AC717" s="12">
        <v>0.28171013635600001</v>
      </c>
      <c r="AE717" s="12">
        <v>0.163150177654</v>
      </c>
      <c r="AF717" s="12">
        <v>0.193289470203</v>
      </c>
      <c r="AG717" s="12">
        <v>0.273620838235</v>
      </c>
      <c r="AH717" s="12">
        <v>0.244271973857</v>
      </c>
      <c r="AI717" s="12">
        <v>0.38301930723200001</v>
      </c>
      <c r="AJ717" s="12">
        <v>0.304534247428</v>
      </c>
      <c r="AK717" s="12">
        <v>0.16297166787100001</v>
      </c>
      <c r="AL717" s="12">
        <v>0.29297065696500002</v>
      </c>
      <c r="AM717" s="12">
        <v>0.19403023996900001</v>
      </c>
      <c r="AN717" s="12">
        <v>0.20667464592400001</v>
      </c>
      <c r="AO717" s="12">
        <v>0.34120444593400001</v>
      </c>
      <c r="AP717" s="12">
        <v>0.25877208748699998</v>
      </c>
      <c r="AR717" s="12">
        <v>0.25665302426999997</v>
      </c>
      <c r="AS717" s="12">
        <v>0.224373421785</v>
      </c>
      <c r="AT717" s="12">
        <v>0.20789179155099999</v>
      </c>
      <c r="AU717" s="12">
        <v>0.50032009876399997</v>
      </c>
      <c r="AW717" s="12">
        <v>0.229051759705</v>
      </c>
      <c r="AX717" s="12">
        <v>0.227607660766</v>
      </c>
      <c r="AY717" s="12">
        <v>0.232109741782</v>
      </c>
      <c r="AZ717" s="12">
        <v>0.23410792833300001</v>
      </c>
      <c r="BA717" s="12">
        <v>0.23748369787099999</v>
      </c>
      <c r="BB717" s="12">
        <v>0.249863758888</v>
      </c>
      <c r="BD717" s="12">
        <v>0.20446144696999999</v>
      </c>
      <c r="BE717" s="12">
        <v>0.35558556050500001</v>
      </c>
      <c r="BF717" s="12">
        <v>0.14016061246799999</v>
      </c>
      <c r="BH717" s="12">
        <v>0.20434213980999999</v>
      </c>
      <c r="BI717" s="12">
        <v>0.35993307342600001</v>
      </c>
      <c r="BJ717" s="12">
        <v>0.31017478246699998</v>
      </c>
    </row>
    <row r="718" spans="2:62" ht="32" customHeight="1" x14ac:dyDescent="0.35">
      <c r="B718" s="20" t="s">
        <v>206</v>
      </c>
      <c r="C718" s="12">
        <v>6.0432764307899997E-2</v>
      </c>
      <c r="D718" s="12">
        <v>3.6069789307999998E-2</v>
      </c>
      <c r="E718" s="12">
        <v>9.1921200196100006E-2</v>
      </c>
      <c r="F718" s="12">
        <v>3.6017187577499998E-2</v>
      </c>
      <c r="G718" s="12">
        <v>0</v>
      </c>
      <c r="I718" s="12">
        <v>4.1381167591499998E-2</v>
      </c>
      <c r="J718" s="12">
        <v>3.1149987510200001E-2</v>
      </c>
      <c r="K718" s="12">
        <v>5.6526418404899997E-2</v>
      </c>
      <c r="L718" s="12">
        <v>8.3483862210200002E-2</v>
      </c>
      <c r="M718" s="12">
        <v>5.8732907827800003E-2</v>
      </c>
      <c r="N718" s="12">
        <v>0.17833102018300001</v>
      </c>
      <c r="P718" s="12">
        <v>7.1759469297E-2</v>
      </c>
      <c r="Q718" s="12">
        <v>2.26165828555E-2</v>
      </c>
      <c r="R718" s="12">
        <v>9.6039207816899994E-2</v>
      </c>
      <c r="S718" s="12">
        <v>5.22803959258E-2</v>
      </c>
      <c r="T718" s="12">
        <v>0</v>
      </c>
      <c r="V718" s="12">
        <v>6.9537450942300003E-2</v>
      </c>
      <c r="W718" s="12">
        <v>0.101926234204</v>
      </c>
      <c r="X718" s="12">
        <v>3.6982031796000001E-2</v>
      </c>
      <c r="Y718" s="12">
        <v>4.6319104711800001E-2</v>
      </c>
      <c r="Z718" s="12">
        <v>6.1019381063700001E-2</v>
      </c>
      <c r="AA718" s="12">
        <v>5.0988456050199998E-2</v>
      </c>
      <c r="AB718" s="12">
        <v>6.3472559218400004E-2</v>
      </c>
      <c r="AC718" s="12">
        <v>0</v>
      </c>
      <c r="AE718" s="12">
        <v>0.128991295279</v>
      </c>
      <c r="AF718" s="12">
        <v>4.6773056163200002E-2</v>
      </c>
      <c r="AG718" s="12">
        <v>3.4324618454100002E-2</v>
      </c>
      <c r="AH718" s="12">
        <v>2.1969832345700002E-2</v>
      </c>
      <c r="AI718" s="12">
        <v>6.4749937187099996E-2</v>
      </c>
      <c r="AJ718" s="12">
        <v>5.3125388445799997E-2</v>
      </c>
      <c r="AK718" s="12">
        <v>0.14086994396999999</v>
      </c>
      <c r="AL718" s="12">
        <v>5.1296077387199997E-2</v>
      </c>
      <c r="AM718" s="12">
        <v>4.4465648424999997E-2</v>
      </c>
      <c r="AN718" s="12">
        <v>3.9503032190899998E-2</v>
      </c>
      <c r="AO718" s="12">
        <v>0</v>
      </c>
      <c r="AP718" s="12">
        <v>8.46600646885E-2</v>
      </c>
      <c r="AR718" s="12">
        <v>5.6741532565400002E-2</v>
      </c>
      <c r="AS718" s="12">
        <v>8.1683421682599996E-2</v>
      </c>
      <c r="AT718" s="12">
        <v>4.9638145962000002E-2</v>
      </c>
      <c r="AU718" s="12">
        <v>0</v>
      </c>
      <c r="AW718" s="12">
        <v>5.8777879127100002E-2</v>
      </c>
      <c r="AX718" s="12">
        <v>6.2592421287199995E-2</v>
      </c>
      <c r="AY718" s="12">
        <v>5.4422763990399997E-2</v>
      </c>
      <c r="AZ718" s="12">
        <v>5.19698799648E-2</v>
      </c>
      <c r="BA718" s="12">
        <v>4.4549462662400001E-2</v>
      </c>
      <c r="BB718" s="12">
        <v>5.5166339794900002E-2</v>
      </c>
      <c r="BD718" s="12">
        <v>5.4581464581899997E-2</v>
      </c>
      <c r="BE718" s="12">
        <v>6.2285098536399998E-2</v>
      </c>
      <c r="BF718" s="12">
        <v>0.14332823347000001</v>
      </c>
      <c r="BH718" s="12">
        <v>4.5680467996700003E-2</v>
      </c>
      <c r="BI718" s="12">
        <v>0.107222385056</v>
      </c>
      <c r="BJ718" s="12">
        <v>4.64420361033E-2</v>
      </c>
    </row>
    <row r="719" spans="2:62" ht="32" customHeight="1" x14ac:dyDescent="0.35">
      <c r="B719" s="20" t="s">
        <v>207</v>
      </c>
      <c r="C719" s="12">
        <v>1.14672120577E-2</v>
      </c>
      <c r="D719" s="12">
        <v>3.3486551826200001E-3</v>
      </c>
      <c r="E719" s="12">
        <v>1.4293128697700001E-2</v>
      </c>
      <c r="F719" s="12">
        <v>0</v>
      </c>
      <c r="G719" s="12">
        <v>0.39404857826299999</v>
      </c>
      <c r="I719" s="12">
        <v>0</v>
      </c>
      <c r="J719" s="12">
        <v>1.2218141550999999E-2</v>
      </c>
      <c r="K719" s="12">
        <v>6.7069540495999997E-3</v>
      </c>
      <c r="L719" s="12">
        <v>2.27552037669E-2</v>
      </c>
      <c r="M719" s="12">
        <v>1.41725271776E-2</v>
      </c>
      <c r="N719" s="12">
        <v>0</v>
      </c>
      <c r="P719" s="12">
        <v>2.4467654117200002E-2</v>
      </c>
      <c r="Q719" s="12">
        <v>1.4492148530699999E-2</v>
      </c>
      <c r="R719" s="12">
        <v>7.0920796914400001E-3</v>
      </c>
      <c r="S719" s="12">
        <v>0</v>
      </c>
      <c r="T719" s="12">
        <v>0</v>
      </c>
      <c r="V719" s="12">
        <v>0</v>
      </c>
      <c r="W719" s="12">
        <v>1.2438524697899999E-2</v>
      </c>
      <c r="X719" s="12">
        <v>8.7228306435899999E-3</v>
      </c>
      <c r="Y719" s="12">
        <v>0</v>
      </c>
      <c r="Z719" s="12">
        <v>1.3810039007100001E-2</v>
      </c>
      <c r="AA719" s="12">
        <v>0</v>
      </c>
      <c r="AB719" s="12">
        <v>0</v>
      </c>
      <c r="AC719" s="12">
        <v>0.104829381116</v>
      </c>
      <c r="AE719" s="12">
        <v>0</v>
      </c>
      <c r="AF719" s="12">
        <v>1.93537565717E-2</v>
      </c>
      <c r="AG719" s="12">
        <v>0</v>
      </c>
      <c r="AH719" s="12">
        <v>0</v>
      </c>
      <c r="AI719" s="12">
        <v>1.54631822677E-2</v>
      </c>
      <c r="AJ719" s="12">
        <v>4.5292321601400003E-2</v>
      </c>
      <c r="AK719" s="12">
        <v>0</v>
      </c>
      <c r="AL719" s="12">
        <v>0</v>
      </c>
      <c r="AM719" s="12">
        <v>0</v>
      </c>
      <c r="AN719" s="12">
        <v>4.1535950125100002E-2</v>
      </c>
      <c r="AO719" s="12">
        <v>0</v>
      </c>
      <c r="AP719" s="12">
        <v>0</v>
      </c>
      <c r="AR719" s="12">
        <v>1.0103917725399999E-2</v>
      </c>
      <c r="AS719" s="12">
        <v>0</v>
      </c>
      <c r="AT719" s="12">
        <v>8.9764184030799998E-2</v>
      </c>
      <c r="AU719" s="12">
        <v>0</v>
      </c>
      <c r="AW719" s="12">
        <v>1.4205674034E-2</v>
      </c>
      <c r="AX719" s="12">
        <v>1.035197321E-2</v>
      </c>
      <c r="AY719" s="12">
        <v>1.65507666714E-2</v>
      </c>
      <c r="AZ719" s="12">
        <v>1.17718976523E-2</v>
      </c>
      <c r="BA719" s="12">
        <v>7.9231119528800006E-3</v>
      </c>
      <c r="BB719" s="12">
        <v>1.04329638147E-2</v>
      </c>
      <c r="BD719" s="12">
        <v>1.24175583936E-2</v>
      </c>
      <c r="BE719" s="12">
        <v>0</v>
      </c>
      <c r="BF719" s="12">
        <v>9.1357938622400006E-2</v>
      </c>
      <c r="BH719" s="12">
        <v>1.6908386778400002E-2</v>
      </c>
      <c r="BI719" s="12">
        <v>0</v>
      </c>
      <c r="BJ719" s="12">
        <v>0</v>
      </c>
    </row>
    <row r="720" spans="2:62" ht="32" customHeight="1" x14ac:dyDescent="0.35">
      <c r="B720" s="20" t="s">
        <v>42</v>
      </c>
      <c r="C720" s="12">
        <v>1.8405710316299999E-2</v>
      </c>
      <c r="D720" s="12">
        <v>1.16128015972E-2</v>
      </c>
      <c r="E720" s="12">
        <v>1.27577220366E-2</v>
      </c>
      <c r="F720" s="12">
        <v>0.13084767089300001</v>
      </c>
      <c r="G720" s="12">
        <v>0</v>
      </c>
      <c r="I720" s="12">
        <v>6.0326704719900003E-2</v>
      </c>
      <c r="J720" s="12">
        <v>3.2684964355100002E-2</v>
      </c>
      <c r="K720" s="12">
        <v>1.4090407329599999E-2</v>
      </c>
      <c r="L720" s="12">
        <v>7.1866087401699997E-3</v>
      </c>
      <c r="M720" s="12">
        <v>0</v>
      </c>
      <c r="N720" s="12">
        <v>0</v>
      </c>
      <c r="P720" s="12">
        <v>2.9772168932299999E-2</v>
      </c>
      <c r="Q720" s="12">
        <v>2.2210872752599999E-2</v>
      </c>
      <c r="R720" s="12">
        <v>0</v>
      </c>
      <c r="S720" s="12">
        <v>2.19335826489E-2</v>
      </c>
      <c r="T720" s="12">
        <v>0</v>
      </c>
      <c r="V720" s="12">
        <v>3.5473315234300001E-2</v>
      </c>
      <c r="W720" s="12">
        <v>2.0776546786000001E-2</v>
      </c>
      <c r="X720" s="12">
        <v>9.6275669765299998E-3</v>
      </c>
      <c r="Y720" s="12">
        <v>1.55112912461E-2</v>
      </c>
      <c r="Z720" s="12">
        <v>0</v>
      </c>
      <c r="AA720" s="12">
        <v>0</v>
      </c>
      <c r="AB720" s="12">
        <v>1.8819862811599999E-2</v>
      </c>
      <c r="AC720" s="12">
        <v>7.3261573422500004E-2</v>
      </c>
      <c r="AE720" s="12">
        <v>2.30641215024E-2</v>
      </c>
      <c r="AF720" s="12">
        <v>5.1103256570300001E-2</v>
      </c>
      <c r="AG720" s="12">
        <v>2.8012769812600001E-2</v>
      </c>
      <c r="AH720" s="12">
        <v>0</v>
      </c>
      <c r="AI720" s="12">
        <v>1.54631822677E-2</v>
      </c>
      <c r="AJ720" s="12">
        <v>4.6241410861600003E-2</v>
      </c>
      <c r="AK720" s="12">
        <v>0</v>
      </c>
      <c r="AL720" s="12">
        <v>0</v>
      </c>
      <c r="AM720" s="12">
        <v>0</v>
      </c>
      <c r="AN720" s="12">
        <v>0</v>
      </c>
      <c r="AO720" s="12">
        <v>0</v>
      </c>
      <c r="AP720" s="12">
        <v>5.8565547660099998E-2</v>
      </c>
      <c r="AR720" s="12">
        <v>1.3334982392999999E-2</v>
      </c>
      <c r="AS720" s="12">
        <v>1.1615780168900001E-2</v>
      </c>
      <c r="AT720" s="12">
        <v>0.103142529552</v>
      </c>
      <c r="AU720" s="12">
        <v>0.49967990123599998</v>
      </c>
      <c r="AW720" s="12">
        <v>9.7572117288199992E-3</v>
      </c>
      <c r="AX720" s="12">
        <v>1.00785269907E-2</v>
      </c>
      <c r="AY720" s="12">
        <v>7.8827963214700009E-3</v>
      </c>
      <c r="AZ720" s="12">
        <v>2.01049828936E-2</v>
      </c>
      <c r="BA720" s="12">
        <v>1.7832127968399999E-2</v>
      </c>
      <c r="BB720" s="12">
        <v>1.18276107659E-2</v>
      </c>
      <c r="BD720" s="12">
        <v>9.1303678556200005E-3</v>
      </c>
      <c r="BE720" s="12">
        <v>2.75037528637E-2</v>
      </c>
      <c r="BF720" s="12">
        <v>9.8295356091E-2</v>
      </c>
      <c r="BH720" s="12">
        <v>1.29509585972E-2</v>
      </c>
      <c r="BI720" s="12">
        <v>1.5121441467799999E-2</v>
      </c>
      <c r="BJ720" s="12">
        <v>7.2342950353999999E-2</v>
      </c>
    </row>
    <row r="722" spans="2:62" x14ac:dyDescent="0.35">
      <c r="B722" s="25" t="s">
        <v>215</v>
      </c>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row>
    <row r="723" spans="2:62" x14ac:dyDescent="0.35">
      <c r="B723" s="17" t="s">
        <v>15</v>
      </c>
    </row>
    <row r="724" spans="2:62" x14ac:dyDescent="0.35">
      <c r="B724" s="18" t="s">
        <v>74</v>
      </c>
      <c r="C724" s="15">
        <v>500</v>
      </c>
      <c r="D724" s="15">
        <v>252</v>
      </c>
      <c r="E724" s="15">
        <v>220</v>
      </c>
      <c r="F724" s="15">
        <v>24</v>
      </c>
      <c r="G724" s="15">
        <v>4</v>
      </c>
      <c r="I724" s="15">
        <v>66</v>
      </c>
      <c r="J724" s="15">
        <v>69</v>
      </c>
      <c r="K724" s="15">
        <v>149</v>
      </c>
      <c r="L724" s="15">
        <v>116</v>
      </c>
      <c r="M724" s="15">
        <v>89</v>
      </c>
      <c r="N724" s="15">
        <v>11</v>
      </c>
      <c r="P724" s="15">
        <v>98</v>
      </c>
      <c r="Q724" s="15">
        <v>133</v>
      </c>
      <c r="R724" s="15">
        <v>134</v>
      </c>
      <c r="S724" s="15">
        <v>133</v>
      </c>
      <c r="T724" s="15">
        <v>2</v>
      </c>
      <c r="V724" s="15">
        <v>58</v>
      </c>
      <c r="W724" s="15">
        <v>97</v>
      </c>
      <c r="X724" s="15">
        <v>104</v>
      </c>
      <c r="Y724" s="15">
        <v>62</v>
      </c>
      <c r="Z724" s="15">
        <v>65</v>
      </c>
      <c r="AA724" s="15">
        <v>40</v>
      </c>
      <c r="AB724" s="15">
        <v>49</v>
      </c>
      <c r="AC724" s="15">
        <v>25</v>
      </c>
      <c r="AE724" s="15">
        <v>40</v>
      </c>
      <c r="AF724" s="15">
        <v>69</v>
      </c>
      <c r="AG724" s="15">
        <v>35</v>
      </c>
      <c r="AH724" s="15">
        <v>44</v>
      </c>
      <c r="AI724" s="15">
        <v>65</v>
      </c>
      <c r="AJ724" s="15">
        <v>40</v>
      </c>
      <c r="AK724" s="15">
        <v>44</v>
      </c>
      <c r="AL724" s="15">
        <v>56</v>
      </c>
      <c r="AM724" s="15">
        <v>44</v>
      </c>
      <c r="AN724" s="15">
        <v>30</v>
      </c>
      <c r="AO724" s="15">
        <v>10</v>
      </c>
      <c r="AP724" s="15">
        <v>23</v>
      </c>
      <c r="AR724" s="15">
        <v>392</v>
      </c>
      <c r="AS724" s="15">
        <v>88</v>
      </c>
      <c r="AT724" s="15">
        <v>18</v>
      </c>
      <c r="AU724" s="15">
        <v>2</v>
      </c>
      <c r="AW724" s="15">
        <v>406</v>
      </c>
      <c r="AX724" s="15">
        <v>389</v>
      </c>
      <c r="AY724" s="15">
        <v>348</v>
      </c>
      <c r="AZ724" s="15">
        <v>411</v>
      </c>
      <c r="BA724" s="15">
        <v>401</v>
      </c>
      <c r="BB724" s="15">
        <v>385</v>
      </c>
      <c r="BD724" s="15">
        <v>328</v>
      </c>
      <c r="BE724" s="15">
        <v>153</v>
      </c>
      <c r="BF724" s="15">
        <v>19</v>
      </c>
      <c r="BH724" s="15">
        <v>341</v>
      </c>
      <c r="BI724" s="15">
        <v>117</v>
      </c>
      <c r="BJ724" s="15">
        <v>42</v>
      </c>
    </row>
    <row r="725" spans="2:62" x14ac:dyDescent="0.35">
      <c r="B725" s="19" t="s">
        <v>75</v>
      </c>
      <c r="C725" s="10">
        <v>500</v>
      </c>
      <c r="D725" s="10">
        <v>248</v>
      </c>
      <c r="E725" s="10">
        <v>221</v>
      </c>
      <c r="F725" s="10">
        <v>27</v>
      </c>
      <c r="G725" s="10">
        <v>4</v>
      </c>
      <c r="I725" s="10">
        <v>68</v>
      </c>
      <c r="J725" s="10">
        <v>68</v>
      </c>
      <c r="K725" s="10">
        <v>145</v>
      </c>
      <c r="L725" s="10">
        <v>115</v>
      </c>
      <c r="M725" s="10">
        <v>92</v>
      </c>
      <c r="N725" s="10">
        <v>11</v>
      </c>
      <c r="P725" s="10">
        <v>125</v>
      </c>
      <c r="Q725" s="10">
        <v>125</v>
      </c>
      <c r="R725" s="10">
        <v>125</v>
      </c>
      <c r="S725" s="10">
        <v>125</v>
      </c>
      <c r="T725" s="10">
        <v>2</v>
      </c>
      <c r="V725" s="10">
        <v>68</v>
      </c>
      <c r="W725" s="10">
        <v>105</v>
      </c>
      <c r="X725" s="10">
        <v>101</v>
      </c>
      <c r="Y725" s="10">
        <v>59</v>
      </c>
      <c r="Z725" s="10">
        <v>60</v>
      </c>
      <c r="AA725" s="10">
        <v>37</v>
      </c>
      <c r="AB725" s="10">
        <v>44</v>
      </c>
      <c r="AC725" s="10">
        <v>26</v>
      </c>
      <c r="AE725" s="10">
        <v>38</v>
      </c>
      <c r="AF725" s="10">
        <v>67</v>
      </c>
      <c r="AG725" s="10">
        <v>34</v>
      </c>
      <c r="AH725" s="10">
        <v>42</v>
      </c>
      <c r="AI725" s="10">
        <v>63</v>
      </c>
      <c r="AJ725" s="10">
        <v>38</v>
      </c>
      <c r="AK725" s="10">
        <v>42</v>
      </c>
      <c r="AL725" s="10">
        <v>55</v>
      </c>
      <c r="AM725" s="10">
        <v>42</v>
      </c>
      <c r="AN725" s="10">
        <v>42</v>
      </c>
      <c r="AO725" s="10">
        <v>17</v>
      </c>
      <c r="AP725" s="10">
        <v>21</v>
      </c>
      <c r="AR725" s="10">
        <v>395</v>
      </c>
      <c r="AS725" s="10">
        <v>84</v>
      </c>
      <c r="AT725" s="10">
        <v>19</v>
      </c>
      <c r="AU725" s="10">
        <v>2</v>
      </c>
      <c r="AW725" s="10">
        <v>404</v>
      </c>
      <c r="AX725" s="10">
        <v>385</v>
      </c>
      <c r="AY725" s="10">
        <v>346</v>
      </c>
      <c r="AZ725" s="10">
        <v>412</v>
      </c>
      <c r="BA725" s="10">
        <v>399</v>
      </c>
      <c r="BB725" s="10">
        <v>382</v>
      </c>
      <c r="BD725" s="10">
        <v>321</v>
      </c>
      <c r="BE725" s="10">
        <v>160</v>
      </c>
      <c r="BF725" s="10">
        <v>19</v>
      </c>
      <c r="BH725" s="10">
        <v>339</v>
      </c>
      <c r="BI725" s="10">
        <v>119</v>
      </c>
      <c r="BJ725" s="10">
        <v>42</v>
      </c>
    </row>
    <row r="726" spans="2:62" ht="32" customHeight="1" x14ac:dyDescent="0.35">
      <c r="B726" s="20" t="s">
        <v>203</v>
      </c>
      <c r="C726" s="12">
        <v>0.228542009494</v>
      </c>
      <c r="D726" s="12">
        <v>0.242764082282</v>
      </c>
      <c r="E726" s="12">
        <v>0.22862786856100001</v>
      </c>
      <c r="F726" s="12">
        <v>6.8958088511300003E-2</v>
      </c>
      <c r="G726" s="12">
        <v>0.39404857826299999</v>
      </c>
      <c r="I726" s="12">
        <v>0.16499351647300001</v>
      </c>
      <c r="J726" s="12">
        <v>0.19277266227000001</v>
      </c>
      <c r="K726" s="12">
        <v>0.26542323786200001</v>
      </c>
      <c r="L726" s="12">
        <v>0.25567207342499998</v>
      </c>
      <c r="M726" s="12">
        <v>0.199906564748</v>
      </c>
      <c r="N726" s="12">
        <v>0.30649748566700002</v>
      </c>
      <c r="P726" s="12">
        <v>0.131250066207</v>
      </c>
      <c r="Q726" s="12">
        <v>0.20097829653099999</v>
      </c>
      <c r="R726" s="12">
        <v>0.27495212314900003</v>
      </c>
      <c r="S726" s="12">
        <v>0.31063542956899998</v>
      </c>
      <c r="T726" s="12">
        <v>0</v>
      </c>
      <c r="V726" s="12">
        <v>8.1941561493200005E-2</v>
      </c>
      <c r="W726" s="12">
        <v>0.16877919200499999</v>
      </c>
      <c r="X726" s="12">
        <v>0.24273427695700001</v>
      </c>
      <c r="Y726" s="12">
        <v>0.22243154723299999</v>
      </c>
      <c r="Z726" s="12">
        <v>0.30469167976599998</v>
      </c>
      <c r="AA726" s="12">
        <v>0.41795153612399999</v>
      </c>
      <c r="AB726" s="12">
        <v>0.32717363777300001</v>
      </c>
      <c r="AC726" s="12">
        <v>0.197096271351</v>
      </c>
      <c r="AE726" s="12">
        <v>0.28497158593499999</v>
      </c>
      <c r="AF726" s="12">
        <v>0.241512048259</v>
      </c>
      <c r="AG726" s="12">
        <v>0.19959684674299999</v>
      </c>
      <c r="AH726" s="12">
        <v>0.168004173949</v>
      </c>
      <c r="AI726" s="12">
        <v>0.21574094121500001</v>
      </c>
      <c r="AJ726" s="12">
        <v>0.19410472154</v>
      </c>
      <c r="AK726" s="12">
        <v>0.36043609888200001</v>
      </c>
      <c r="AL726" s="12">
        <v>0.130458238862</v>
      </c>
      <c r="AM726" s="12">
        <v>0.220432756817</v>
      </c>
      <c r="AN726" s="12">
        <v>0.29504323617</v>
      </c>
      <c r="AO726" s="12">
        <v>0.30250225143800002</v>
      </c>
      <c r="AP726" s="12">
        <v>0.16852038654599999</v>
      </c>
      <c r="AR726" s="12">
        <v>0.231915149421</v>
      </c>
      <c r="AS726" s="12">
        <v>0.20760860629399999</v>
      </c>
      <c r="AT726" s="12">
        <v>0.27295646016000003</v>
      </c>
      <c r="AU726" s="12">
        <v>0</v>
      </c>
      <c r="AW726" s="12">
        <v>0.24125539164599999</v>
      </c>
      <c r="AX726" s="12">
        <v>0.25746527809500003</v>
      </c>
      <c r="AY726" s="12">
        <v>0.24689317920199999</v>
      </c>
      <c r="AZ726" s="12">
        <v>0.229914392449</v>
      </c>
      <c r="BA726" s="12">
        <v>0.24474615727599999</v>
      </c>
      <c r="BB726" s="12">
        <v>0.237877415067</v>
      </c>
      <c r="BD726" s="12">
        <v>0.27228097614899999</v>
      </c>
      <c r="BE726" s="12">
        <v>0.156986497394</v>
      </c>
      <c r="BF726" s="12">
        <v>9.1357938622400006E-2</v>
      </c>
      <c r="BH726" s="12">
        <v>0.28170810539800001</v>
      </c>
      <c r="BI726" s="12">
        <v>0.118816743315</v>
      </c>
      <c r="BJ726" s="12">
        <v>0.109828382344</v>
      </c>
    </row>
    <row r="727" spans="2:62" ht="32" customHeight="1" x14ac:dyDescent="0.35">
      <c r="B727" s="20" t="s">
        <v>204</v>
      </c>
      <c r="C727" s="12">
        <v>0.35326182248900001</v>
      </c>
      <c r="D727" s="12">
        <v>0.36645098967900003</v>
      </c>
      <c r="E727" s="12">
        <v>0.35315104435799999</v>
      </c>
      <c r="F727" s="12">
        <v>0.223805696631</v>
      </c>
      <c r="G727" s="12">
        <v>0.40409632394400002</v>
      </c>
      <c r="I727" s="12">
        <v>0.33112694180199997</v>
      </c>
      <c r="J727" s="12">
        <v>0.45795089981699999</v>
      </c>
      <c r="K727" s="12">
        <v>0.35378136841000002</v>
      </c>
      <c r="L727" s="12">
        <v>0.31847536472600002</v>
      </c>
      <c r="M727" s="12">
        <v>0.33585682862100003</v>
      </c>
      <c r="N727" s="12">
        <v>0.34774843037699998</v>
      </c>
      <c r="P727" s="12">
        <v>0.25570419238100001</v>
      </c>
      <c r="Q727" s="12">
        <v>0.38173497022199998</v>
      </c>
      <c r="R727" s="12">
        <v>0.384629800292</v>
      </c>
      <c r="S727" s="12">
        <v>0.38890321808900002</v>
      </c>
      <c r="T727" s="12">
        <v>0.48326881861999998</v>
      </c>
      <c r="V727" s="12">
        <v>0.31067771815299999</v>
      </c>
      <c r="W727" s="12">
        <v>0.35025305222800002</v>
      </c>
      <c r="X727" s="12">
        <v>0.380517732158</v>
      </c>
      <c r="Y727" s="12">
        <v>0.399043141243</v>
      </c>
      <c r="Z727" s="12">
        <v>0.296963816464</v>
      </c>
      <c r="AA727" s="12">
        <v>0.369355381554</v>
      </c>
      <c r="AB727" s="12">
        <v>0.428930394657</v>
      </c>
      <c r="AC727" s="12">
        <v>0.244649469244</v>
      </c>
      <c r="AE727" s="12">
        <v>0.32915969736200001</v>
      </c>
      <c r="AF727" s="12">
        <v>0.37670089366199999</v>
      </c>
      <c r="AG727" s="12">
        <v>0.456800435196</v>
      </c>
      <c r="AH727" s="12">
        <v>0.36052056478599998</v>
      </c>
      <c r="AI727" s="12">
        <v>0.28513766196599999</v>
      </c>
      <c r="AJ727" s="12">
        <v>0.18950047931700001</v>
      </c>
      <c r="AK727" s="12">
        <v>0.28845328318399999</v>
      </c>
      <c r="AL727" s="12">
        <v>0.36235178791200001</v>
      </c>
      <c r="AM727" s="12">
        <v>0.40401017699199998</v>
      </c>
      <c r="AN727" s="12">
        <v>0.38706402518600003</v>
      </c>
      <c r="AO727" s="12">
        <v>0.37838974504900003</v>
      </c>
      <c r="AP727" s="12">
        <v>0.55738396881600005</v>
      </c>
      <c r="AR727" s="12">
        <v>0.350507301642</v>
      </c>
      <c r="AS727" s="12">
        <v>0.386444378009</v>
      </c>
      <c r="AT727" s="12">
        <v>0.251472405811</v>
      </c>
      <c r="AU727" s="12">
        <v>0.50032009876399997</v>
      </c>
      <c r="AW727" s="12">
        <v>0.38137997340699997</v>
      </c>
      <c r="AX727" s="12">
        <v>0.36534976289400001</v>
      </c>
      <c r="AY727" s="12">
        <v>0.364661646738</v>
      </c>
      <c r="AZ727" s="12">
        <v>0.36506205337499997</v>
      </c>
      <c r="BA727" s="12">
        <v>0.369881843205</v>
      </c>
      <c r="BB727" s="12">
        <v>0.36409019165200002</v>
      </c>
      <c r="BD727" s="12">
        <v>0.34885499838799999</v>
      </c>
      <c r="BE727" s="12">
        <v>0.343914945227</v>
      </c>
      <c r="BF727" s="12">
        <v>0.50549934425099996</v>
      </c>
      <c r="BH727" s="12">
        <v>0.36915582504400002</v>
      </c>
      <c r="BI727" s="12">
        <v>0.30780414797200001</v>
      </c>
      <c r="BJ727" s="12">
        <v>0.354112430358</v>
      </c>
    </row>
    <row r="728" spans="2:62" ht="32" customHeight="1" x14ac:dyDescent="0.35">
      <c r="B728" s="20" t="s">
        <v>205</v>
      </c>
      <c r="C728" s="12">
        <v>0.33604011933299999</v>
      </c>
      <c r="D728" s="12">
        <v>0.32178669630399998</v>
      </c>
      <c r="E728" s="12">
        <v>0.33603738816200002</v>
      </c>
      <c r="F728" s="12">
        <v>0.49005120208300001</v>
      </c>
      <c r="G728" s="12">
        <v>0.20185509779300001</v>
      </c>
      <c r="I728" s="12">
        <v>0.40379452909000002</v>
      </c>
      <c r="J728" s="12">
        <v>0.259265761958</v>
      </c>
      <c r="K728" s="12">
        <v>0.32226852321999999</v>
      </c>
      <c r="L728" s="12">
        <v>0.356248959862</v>
      </c>
      <c r="M728" s="12">
        <v>0.35078122201099998</v>
      </c>
      <c r="N728" s="12">
        <v>0.24116044217800001</v>
      </c>
      <c r="P728" s="12">
        <v>0.47517053899400002</v>
      </c>
      <c r="Q728" s="12">
        <v>0.33879641223500001</v>
      </c>
      <c r="R728" s="12">
        <v>0.28274155592400002</v>
      </c>
      <c r="S728" s="12">
        <v>0.25281568057699999</v>
      </c>
      <c r="T728" s="12">
        <v>0</v>
      </c>
      <c r="V728" s="12">
        <v>0.44718087356199998</v>
      </c>
      <c r="W728" s="12">
        <v>0.37385778329500002</v>
      </c>
      <c r="X728" s="12">
        <v>0.32078728609099999</v>
      </c>
      <c r="Y728" s="12">
        <v>0.29331665456299999</v>
      </c>
      <c r="Z728" s="12">
        <v>0.30566443938999999</v>
      </c>
      <c r="AA728" s="12">
        <v>0.21269308232199999</v>
      </c>
      <c r="AB728" s="12">
        <v>0.225076104758</v>
      </c>
      <c r="AC728" s="12">
        <v>0.48499268598200002</v>
      </c>
      <c r="AE728" s="12">
        <v>0.272314526419</v>
      </c>
      <c r="AF728" s="12">
        <v>0.29706773221900001</v>
      </c>
      <c r="AG728" s="12">
        <v>0.31558994824800002</v>
      </c>
      <c r="AH728" s="12">
        <v>0.34473981485999999</v>
      </c>
      <c r="AI728" s="12">
        <v>0.42129987129899998</v>
      </c>
      <c r="AJ728" s="12">
        <v>0.49508576594999998</v>
      </c>
      <c r="AK728" s="12">
        <v>0.24489872381899999</v>
      </c>
      <c r="AL728" s="12">
        <v>0.43562599891600001</v>
      </c>
      <c r="AM728" s="12">
        <v>0.310623640343</v>
      </c>
      <c r="AN728" s="12">
        <v>0.285653797742</v>
      </c>
      <c r="AO728" s="12">
        <v>0.221230490369</v>
      </c>
      <c r="AP728" s="12">
        <v>0.21553009697799999</v>
      </c>
      <c r="AR728" s="12">
        <v>0.34722328483499998</v>
      </c>
      <c r="AS728" s="12">
        <v>0.31795101729199998</v>
      </c>
      <c r="AT728" s="12">
        <v>0.22022508039800001</v>
      </c>
      <c r="AU728" s="12">
        <v>0</v>
      </c>
      <c r="AW728" s="12">
        <v>0.30671020811400002</v>
      </c>
      <c r="AX728" s="12">
        <v>0.31026238997099997</v>
      </c>
      <c r="AY728" s="12">
        <v>0.32316472117900003</v>
      </c>
      <c r="AZ728" s="12">
        <v>0.324331108004</v>
      </c>
      <c r="BA728" s="12">
        <v>0.31276004545300001</v>
      </c>
      <c r="BB728" s="12">
        <v>0.31836099433199999</v>
      </c>
      <c r="BD728" s="12">
        <v>0.30485250561299998</v>
      </c>
      <c r="BE728" s="12">
        <v>0.40249332017799999</v>
      </c>
      <c r="BF728" s="12">
        <v>0.30484736103600002</v>
      </c>
      <c r="BH728" s="12">
        <v>0.28142885248900001</v>
      </c>
      <c r="BI728" s="12">
        <v>0.45195945285</v>
      </c>
      <c r="BJ728" s="12">
        <v>0.44875875587000003</v>
      </c>
    </row>
    <row r="729" spans="2:62" ht="32" customHeight="1" x14ac:dyDescent="0.35">
      <c r="B729" s="20" t="s">
        <v>206</v>
      </c>
      <c r="C729" s="12">
        <v>4.1103343251799998E-2</v>
      </c>
      <c r="D729" s="12">
        <v>3.02678967224E-2</v>
      </c>
      <c r="E729" s="12">
        <v>4.9153836648300003E-2</v>
      </c>
      <c r="F729" s="12">
        <v>8.1701782411100002E-2</v>
      </c>
      <c r="G729" s="12">
        <v>0</v>
      </c>
      <c r="I729" s="12">
        <v>2.69034028003E-2</v>
      </c>
      <c r="J729" s="12">
        <v>2.7680011728300001E-2</v>
      </c>
      <c r="K729" s="12">
        <v>3.0889880590700001E-2</v>
      </c>
      <c r="L729" s="12">
        <v>5.06889101015E-2</v>
      </c>
      <c r="M729" s="12">
        <v>7.0779995038800003E-2</v>
      </c>
      <c r="N729" s="12">
        <v>0</v>
      </c>
      <c r="P729" s="12">
        <v>7.0372621484000003E-2</v>
      </c>
      <c r="Q729" s="12">
        <v>4.3407681969699997E-2</v>
      </c>
      <c r="R729" s="12">
        <v>3.6039555769400003E-2</v>
      </c>
      <c r="S729" s="12">
        <v>7.0017713959700002E-3</v>
      </c>
      <c r="T729" s="12">
        <v>0.51673118137999996</v>
      </c>
      <c r="V729" s="12">
        <v>7.0362991776799999E-2</v>
      </c>
      <c r="W729" s="12">
        <v>4.9909813988399998E-2</v>
      </c>
      <c r="X729" s="12">
        <v>2.6356566145299999E-2</v>
      </c>
      <c r="Y729" s="12">
        <v>6.9697365714200002E-2</v>
      </c>
      <c r="Z729" s="12">
        <v>6.2643853668000002E-2</v>
      </c>
      <c r="AA729" s="12">
        <v>0</v>
      </c>
      <c r="AB729" s="12">
        <v>0</v>
      </c>
      <c r="AC729" s="12">
        <v>0</v>
      </c>
      <c r="AE729" s="12">
        <v>5.7712546607200002E-2</v>
      </c>
      <c r="AF729" s="12">
        <v>5.1098185682800001E-2</v>
      </c>
      <c r="AG729" s="12">
        <v>0</v>
      </c>
      <c r="AH729" s="12">
        <v>5.0859761730899997E-2</v>
      </c>
      <c r="AI729" s="12">
        <v>2.7935574025699999E-2</v>
      </c>
      <c r="AJ729" s="12">
        <v>5.3125388445799997E-2</v>
      </c>
      <c r="AK729" s="12">
        <v>5.5750086839199998E-2</v>
      </c>
      <c r="AL729" s="12">
        <v>4.9914720627200003E-2</v>
      </c>
      <c r="AM729" s="12">
        <v>6.4933425847599993E-2</v>
      </c>
      <c r="AN729" s="12">
        <v>0</v>
      </c>
      <c r="AO729" s="12">
        <v>0</v>
      </c>
      <c r="AP729" s="12">
        <v>5.8565547660099998E-2</v>
      </c>
      <c r="AR729" s="12">
        <v>3.2533589005299998E-2</v>
      </c>
      <c r="AS729" s="12">
        <v>7.6380218236200004E-2</v>
      </c>
      <c r="AT729" s="12">
        <v>6.6921273218300006E-2</v>
      </c>
      <c r="AU729" s="12">
        <v>0</v>
      </c>
      <c r="AW729" s="12">
        <v>3.83762369395E-2</v>
      </c>
      <c r="AX729" s="12">
        <v>3.3523576661399997E-2</v>
      </c>
      <c r="AY729" s="12">
        <v>3.3906352148899997E-2</v>
      </c>
      <c r="AZ729" s="12">
        <v>4.1244047649399998E-2</v>
      </c>
      <c r="BA729" s="12">
        <v>3.62551795998E-2</v>
      </c>
      <c r="BB729" s="12">
        <v>4.0995184300000001E-2</v>
      </c>
      <c r="BD729" s="12">
        <v>3.7033019660900002E-2</v>
      </c>
      <c r="BE729" s="12">
        <v>5.4205750732799998E-2</v>
      </c>
      <c r="BF729" s="12">
        <v>0</v>
      </c>
      <c r="BH729" s="12">
        <v>3.4385226930199998E-2</v>
      </c>
      <c r="BI729" s="12">
        <v>6.0310488273799999E-2</v>
      </c>
      <c r="BJ729" s="12">
        <v>4.0763956582499997E-2</v>
      </c>
    </row>
    <row r="730" spans="2:62" ht="32" customHeight="1" x14ac:dyDescent="0.35">
      <c r="B730" s="20" t="s">
        <v>207</v>
      </c>
      <c r="C730" s="12">
        <v>7.76874583845E-3</v>
      </c>
      <c r="D730" s="12">
        <v>8.1697010333600002E-3</v>
      </c>
      <c r="E730" s="12">
        <v>8.4168176436199994E-3</v>
      </c>
      <c r="F730" s="12">
        <v>0</v>
      </c>
      <c r="G730" s="12">
        <v>0</v>
      </c>
      <c r="I730" s="12">
        <v>1.36374414532E-2</v>
      </c>
      <c r="J730" s="12">
        <v>1.2218141550999999E-2</v>
      </c>
      <c r="K730" s="12">
        <v>0</v>
      </c>
      <c r="L730" s="12">
        <v>0</v>
      </c>
      <c r="M730" s="12">
        <v>1.0151056303E-2</v>
      </c>
      <c r="N730" s="12">
        <v>0.104593641778</v>
      </c>
      <c r="P730" s="12">
        <v>9.5948184686899998E-3</v>
      </c>
      <c r="Q730" s="12">
        <v>6.66447480681E-3</v>
      </c>
      <c r="R730" s="12">
        <v>1.49396910585E-2</v>
      </c>
      <c r="S730" s="12">
        <v>0</v>
      </c>
      <c r="T730" s="12">
        <v>0</v>
      </c>
      <c r="V730" s="12">
        <v>1.7615254067499999E-2</v>
      </c>
      <c r="W730" s="12">
        <v>1.7782083730300002E-2</v>
      </c>
      <c r="X730" s="12">
        <v>0</v>
      </c>
      <c r="Y730" s="12">
        <v>0</v>
      </c>
      <c r="Z730" s="12">
        <v>1.3810039007100001E-2</v>
      </c>
      <c r="AA730" s="12">
        <v>0</v>
      </c>
      <c r="AB730" s="12">
        <v>0</v>
      </c>
      <c r="AC730" s="12">
        <v>0</v>
      </c>
      <c r="AE730" s="12">
        <v>2.4543957376599999E-2</v>
      </c>
      <c r="AF730" s="12">
        <v>0</v>
      </c>
      <c r="AG730" s="12">
        <v>0</v>
      </c>
      <c r="AH730" s="12">
        <v>0</v>
      </c>
      <c r="AI730" s="12">
        <v>1.8954089317899998E-2</v>
      </c>
      <c r="AJ730" s="12">
        <v>2.1942233886000001E-2</v>
      </c>
      <c r="AK730" s="12">
        <v>2.2179369497100001E-2</v>
      </c>
      <c r="AL730" s="12">
        <v>0</v>
      </c>
      <c r="AM730" s="12">
        <v>0</v>
      </c>
      <c r="AN730" s="12">
        <v>0</v>
      </c>
      <c r="AO730" s="12">
        <v>0</v>
      </c>
      <c r="AP730" s="12">
        <v>0</v>
      </c>
      <c r="AR730" s="12">
        <v>9.8403880467399993E-3</v>
      </c>
      <c r="AS730" s="12">
        <v>0</v>
      </c>
      <c r="AT730" s="12">
        <v>0</v>
      </c>
      <c r="AU730" s="12">
        <v>0</v>
      </c>
      <c r="AW730" s="12">
        <v>4.3647036718900004E-3</v>
      </c>
      <c r="AX730" s="12">
        <v>7.6729849437199996E-3</v>
      </c>
      <c r="AY730" s="12">
        <v>8.5335545436500005E-3</v>
      </c>
      <c r="AZ730" s="12">
        <v>6.5278058926199999E-3</v>
      </c>
      <c r="BA730" s="12">
        <v>2.3281152064600001E-3</v>
      </c>
      <c r="BB730" s="12">
        <v>7.7330159810400003E-3</v>
      </c>
      <c r="BD730" s="12">
        <v>8.3744381869800006E-3</v>
      </c>
      <c r="BE730" s="12">
        <v>7.4798644942700001E-3</v>
      </c>
      <c r="BF730" s="12">
        <v>0</v>
      </c>
      <c r="BH730" s="12">
        <v>5.1951141269800001E-3</v>
      </c>
      <c r="BI730" s="12">
        <v>1.7786943121200001E-2</v>
      </c>
      <c r="BJ730" s="12">
        <v>0</v>
      </c>
    </row>
    <row r="731" spans="2:62" ht="32" customHeight="1" x14ac:dyDescent="0.35">
      <c r="B731" s="20" t="s">
        <v>42</v>
      </c>
      <c r="C731" s="12">
        <v>3.3283959593300001E-2</v>
      </c>
      <c r="D731" s="12">
        <v>3.0560633979599999E-2</v>
      </c>
      <c r="E731" s="12">
        <v>2.4613044627200001E-2</v>
      </c>
      <c r="F731" s="12">
        <v>0.135483230363</v>
      </c>
      <c r="G731" s="12">
        <v>0</v>
      </c>
      <c r="I731" s="12">
        <v>5.9544168380999997E-2</v>
      </c>
      <c r="J731" s="12">
        <v>5.0112522675100003E-2</v>
      </c>
      <c r="K731" s="12">
        <v>2.7636989917200001E-2</v>
      </c>
      <c r="L731" s="12">
        <v>1.8914691885200001E-2</v>
      </c>
      <c r="M731" s="12">
        <v>3.2524333278500003E-2</v>
      </c>
      <c r="N731" s="12">
        <v>0</v>
      </c>
      <c r="P731" s="12">
        <v>5.7907762464500002E-2</v>
      </c>
      <c r="Q731" s="12">
        <v>2.8418164235300001E-2</v>
      </c>
      <c r="R731" s="12">
        <v>6.6972738076199996E-3</v>
      </c>
      <c r="S731" s="12">
        <v>4.0643900368899998E-2</v>
      </c>
      <c r="T731" s="12">
        <v>0</v>
      </c>
      <c r="V731" s="12">
        <v>7.2221600946600004E-2</v>
      </c>
      <c r="W731" s="12">
        <v>3.9418074753700003E-2</v>
      </c>
      <c r="X731" s="12">
        <v>2.9604138648399999E-2</v>
      </c>
      <c r="Y731" s="12">
        <v>1.55112912461E-2</v>
      </c>
      <c r="Z731" s="12">
        <v>1.6226171704900001E-2</v>
      </c>
      <c r="AA731" s="12">
        <v>0</v>
      </c>
      <c r="AB731" s="12">
        <v>1.8819862811599999E-2</v>
      </c>
      <c r="AC731" s="12">
        <v>7.3261573422500004E-2</v>
      </c>
      <c r="AE731" s="12">
        <v>3.1297686299899999E-2</v>
      </c>
      <c r="AF731" s="12">
        <v>3.3621140178100001E-2</v>
      </c>
      <c r="AG731" s="12">
        <v>2.8012769812600001E-2</v>
      </c>
      <c r="AH731" s="12">
        <v>7.5875684674700003E-2</v>
      </c>
      <c r="AI731" s="12">
        <v>3.0931862176799999E-2</v>
      </c>
      <c r="AJ731" s="12">
        <v>4.6241410861600003E-2</v>
      </c>
      <c r="AK731" s="12">
        <v>2.8282437778200002E-2</v>
      </c>
      <c r="AL731" s="12">
        <v>2.1649253682900001E-2</v>
      </c>
      <c r="AM731" s="12">
        <v>0</v>
      </c>
      <c r="AN731" s="12">
        <v>3.2238940901399997E-2</v>
      </c>
      <c r="AO731" s="12">
        <v>9.7877513142899997E-2</v>
      </c>
      <c r="AP731" s="12">
        <v>0</v>
      </c>
      <c r="AR731" s="12">
        <v>2.79802870499E-2</v>
      </c>
      <c r="AS731" s="12">
        <v>1.1615780168900001E-2</v>
      </c>
      <c r="AT731" s="12">
        <v>0.18842478041300001</v>
      </c>
      <c r="AU731" s="12">
        <v>0.49967990123599998</v>
      </c>
      <c r="AW731" s="12">
        <v>2.79134862217E-2</v>
      </c>
      <c r="AX731" s="12">
        <v>2.5726007434200001E-2</v>
      </c>
      <c r="AY731" s="12">
        <v>2.28405461884E-2</v>
      </c>
      <c r="AZ731" s="12">
        <v>3.2920592629000003E-2</v>
      </c>
      <c r="BA731" s="12">
        <v>3.4028659259500001E-2</v>
      </c>
      <c r="BB731" s="12">
        <v>3.0943198667500001E-2</v>
      </c>
      <c r="BD731" s="12">
        <v>2.8604062001900001E-2</v>
      </c>
      <c r="BE731" s="12">
        <v>3.49196219741E-2</v>
      </c>
      <c r="BF731" s="12">
        <v>9.8295356091E-2</v>
      </c>
      <c r="BH731" s="12">
        <v>2.8126876011400001E-2</v>
      </c>
      <c r="BI731" s="12">
        <v>4.3322224468199999E-2</v>
      </c>
      <c r="BJ731" s="12">
        <v>4.6536474845800001E-2</v>
      </c>
    </row>
    <row r="733" spans="2:62" x14ac:dyDescent="0.35">
      <c r="B733" s="25" t="s">
        <v>216</v>
      </c>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row>
    <row r="734" spans="2:62" x14ac:dyDescent="0.35">
      <c r="B734" s="17" t="s">
        <v>15</v>
      </c>
    </row>
    <row r="735" spans="2:62" x14ac:dyDescent="0.35">
      <c r="B735" s="18" t="s">
        <v>74</v>
      </c>
      <c r="C735" s="15">
        <v>500</v>
      </c>
      <c r="D735" s="15">
        <v>252</v>
      </c>
      <c r="E735" s="15">
        <v>220</v>
      </c>
      <c r="F735" s="15">
        <v>24</v>
      </c>
      <c r="G735" s="15">
        <v>4</v>
      </c>
      <c r="I735" s="15">
        <v>66</v>
      </c>
      <c r="J735" s="15">
        <v>69</v>
      </c>
      <c r="K735" s="15">
        <v>149</v>
      </c>
      <c r="L735" s="15">
        <v>116</v>
      </c>
      <c r="M735" s="15">
        <v>89</v>
      </c>
      <c r="N735" s="15">
        <v>11</v>
      </c>
      <c r="P735" s="15">
        <v>98</v>
      </c>
      <c r="Q735" s="15">
        <v>133</v>
      </c>
      <c r="R735" s="15">
        <v>134</v>
      </c>
      <c r="S735" s="15">
        <v>133</v>
      </c>
      <c r="T735" s="15">
        <v>2</v>
      </c>
      <c r="V735" s="15">
        <v>58</v>
      </c>
      <c r="W735" s="15">
        <v>97</v>
      </c>
      <c r="X735" s="15">
        <v>104</v>
      </c>
      <c r="Y735" s="15">
        <v>62</v>
      </c>
      <c r="Z735" s="15">
        <v>65</v>
      </c>
      <c r="AA735" s="15">
        <v>40</v>
      </c>
      <c r="AB735" s="15">
        <v>49</v>
      </c>
      <c r="AC735" s="15">
        <v>25</v>
      </c>
      <c r="AE735" s="15">
        <v>40</v>
      </c>
      <c r="AF735" s="15">
        <v>69</v>
      </c>
      <c r="AG735" s="15">
        <v>35</v>
      </c>
      <c r="AH735" s="15">
        <v>44</v>
      </c>
      <c r="AI735" s="15">
        <v>65</v>
      </c>
      <c r="AJ735" s="15">
        <v>40</v>
      </c>
      <c r="AK735" s="15">
        <v>44</v>
      </c>
      <c r="AL735" s="15">
        <v>56</v>
      </c>
      <c r="AM735" s="15">
        <v>44</v>
      </c>
      <c r="AN735" s="15">
        <v>30</v>
      </c>
      <c r="AO735" s="15">
        <v>10</v>
      </c>
      <c r="AP735" s="15">
        <v>23</v>
      </c>
      <c r="AR735" s="15">
        <v>392</v>
      </c>
      <c r="AS735" s="15">
        <v>88</v>
      </c>
      <c r="AT735" s="15">
        <v>18</v>
      </c>
      <c r="AU735" s="15">
        <v>2</v>
      </c>
      <c r="AW735" s="15">
        <v>406</v>
      </c>
      <c r="AX735" s="15">
        <v>389</v>
      </c>
      <c r="AY735" s="15">
        <v>348</v>
      </c>
      <c r="AZ735" s="15">
        <v>411</v>
      </c>
      <c r="BA735" s="15">
        <v>401</v>
      </c>
      <c r="BB735" s="15">
        <v>385</v>
      </c>
      <c r="BD735" s="15">
        <v>328</v>
      </c>
      <c r="BE735" s="15">
        <v>153</v>
      </c>
      <c r="BF735" s="15">
        <v>19</v>
      </c>
      <c r="BH735" s="15">
        <v>341</v>
      </c>
      <c r="BI735" s="15">
        <v>117</v>
      </c>
      <c r="BJ735" s="15">
        <v>42</v>
      </c>
    </row>
    <row r="736" spans="2:62" x14ac:dyDescent="0.35">
      <c r="B736" s="19" t="s">
        <v>75</v>
      </c>
      <c r="C736" s="10">
        <v>500</v>
      </c>
      <c r="D736" s="10">
        <v>248</v>
      </c>
      <c r="E736" s="10">
        <v>221</v>
      </c>
      <c r="F736" s="10">
        <v>27</v>
      </c>
      <c r="G736" s="10">
        <v>4</v>
      </c>
      <c r="I736" s="10">
        <v>68</v>
      </c>
      <c r="J736" s="10">
        <v>68</v>
      </c>
      <c r="K736" s="10">
        <v>145</v>
      </c>
      <c r="L736" s="10">
        <v>115</v>
      </c>
      <c r="M736" s="10">
        <v>92</v>
      </c>
      <c r="N736" s="10">
        <v>11</v>
      </c>
      <c r="P736" s="10">
        <v>125</v>
      </c>
      <c r="Q736" s="10">
        <v>125</v>
      </c>
      <c r="R736" s="10">
        <v>125</v>
      </c>
      <c r="S736" s="10">
        <v>125</v>
      </c>
      <c r="T736" s="10">
        <v>2</v>
      </c>
      <c r="V736" s="10">
        <v>68</v>
      </c>
      <c r="W736" s="10">
        <v>105</v>
      </c>
      <c r="X736" s="10">
        <v>101</v>
      </c>
      <c r="Y736" s="10">
        <v>59</v>
      </c>
      <c r="Z736" s="10">
        <v>60</v>
      </c>
      <c r="AA736" s="10">
        <v>37</v>
      </c>
      <c r="AB736" s="10">
        <v>44</v>
      </c>
      <c r="AC736" s="10">
        <v>26</v>
      </c>
      <c r="AE736" s="10">
        <v>38</v>
      </c>
      <c r="AF736" s="10">
        <v>67</v>
      </c>
      <c r="AG736" s="10">
        <v>34</v>
      </c>
      <c r="AH736" s="10">
        <v>42</v>
      </c>
      <c r="AI736" s="10">
        <v>63</v>
      </c>
      <c r="AJ736" s="10">
        <v>38</v>
      </c>
      <c r="AK736" s="10">
        <v>42</v>
      </c>
      <c r="AL736" s="10">
        <v>55</v>
      </c>
      <c r="AM736" s="10">
        <v>42</v>
      </c>
      <c r="AN736" s="10">
        <v>42</v>
      </c>
      <c r="AO736" s="10">
        <v>17</v>
      </c>
      <c r="AP736" s="10">
        <v>21</v>
      </c>
      <c r="AR736" s="10">
        <v>395</v>
      </c>
      <c r="AS736" s="10">
        <v>84</v>
      </c>
      <c r="AT736" s="10">
        <v>19</v>
      </c>
      <c r="AU736" s="10">
        <v>2</v>
      </c>
      <c r="AW736" s="10">
        <v>404</v>
      </c>
      <c r="AX736" s="10">
        <v>385</v>
      </c>
      <c r="AY736" s="10">
        <v>346</v>
      </c>
      <c r="AZ736" s="10">
        <v>412</v>
      </c>
      <c r="BA736" s="10">
        <v>399</v>
      </c>
      <c r="BB736" s="10">
        <v>382</v>
      </c>
      <c r="BD736" s="10">
        <v>321</v>
      </c>
      <c r="BE736" s="10">
        <v>160</v>
      </c>
      <c r="BF736" s="10">
        <v>19</v>
      </c>
      <c r="BH736" s="10">
        <v>339</v>
      </c>
      <c r="BI736" s="10">
        <v>119</v>
      </c>
      <c r="BJ736" s="10">
        <v>42</v>
      </c>
    </row>
    <row r="737" spans="2:62" ht="32" customHeight="1" x14ac:dyDescent="0.35">
      <c r="B737" s="20" t="s">
        <v>203</v>
      </c>
      <c r="C737" s="12">
        <v>0.226311013295</v>
      </c>
      <c r="D737" s="12">
        <v>0.19895549161699999</v>
      </c>
      <c r="E737" s="12">
        <v>0.27530222098399998</v>
      </c>
      <c r="F737" s="12">
        <v>7.8871959261999997E-2</v>
      </c>
      <c r="G737" s="12">
        <v>0.20424949416099999</v>
      </c>
      <c r="I737" s="12">
        <v>0.188075927724</v>
      </c>
      <c r="J737" s="12">
        <v>0.21972296404200001</v>
      </c>
      <c r="K737" s="12">
        <v>0.240196074343</v>
      </c>
      <c r="L737" s="12">
        <v>0.203685649833</v>
      </c>
      <c r="M737" s="12">
        <v>0.24876916085600001</v>
      </c>
      <c r="N737" s="12">
        <v>0.36495176874200003</v>
      </c>
      <c r="P737" s="12">
        <v>0.11715229314</v>
      </c>
      <c r="Q737" s="12">
        <v>0.20207329663000001</v>
      </c>
      <c r="R737" s="12">
        <v>0.29162776553999997</v>
      </c>
      <c r="S737" s="12">
        <v>0.29028926124900001</v>
      </c>
      <c r="T737" s="12">
        <v>0.48326881861999998</v>
      </c>
      <c r="V737" s="12">
        <v>0.13049059006399999</v>
      </c>
      <c r="W737" s="12">
        <v>0.15728119575800001</v>
      </c>
      <c r="X737" s="12">
        <v>0.22443933012200001</v>
      </c>
      <c r="Y737" s="12">
        <v>0.23253086150899999</v>
      </c>
      <c r="Z737" s="12">
        <v>0.30502833432199999</v>
      </c>
      <c r="AA737" s="12">
        <v>0.41565505644299999</v>
      </c>
      <c r="AB737" s="12">
        <v>0.302220298183</v>
      </c>
      <c r="AC737" s="12">
        <v>0.16680159153599999</v>
      </c>
      <c r="AE737" s="12">
        <v>0.26806196726800002</v>
      </c>
      <c r="AF737" s="12">
        <v>0.233211237628</v>
      </c>
      <c r="AG737" s="12">
        <v>0.27088622567800003</v>
      </c>
      <c r="AH737" s="12">
        <v>0.133191618613</v>
      </c>
      <c r="AI737" s="12">
        <v>0.17635752909800001</v>
      </c>
      <c r="AJ737" s="12">
        <v>0.20333003946299999</v>
      </c>
      <c r="AK737" s="12">
        <v>0.17524257018299999</v>
      </c>
      <c r="AL737" s="12">
        <v>0.17885535541799999</v>
      </c>
      <c r="AM737" s="12">
        <v>0.23385805904000001</v>
      </c>
      <c r="AN737" s="12">
        <v>0.29597925423100002</v>
      </c>
      <c r="AO737" s="12">
        <v>0.36884933356900002</v>
      </c>
      <c r="AP737" s="12">
        <v>0.39228359990099998</v>
      </c>
      <c r="AR737" s="12">
        <v>0.22871172482300001</v>
      </c>
      <c r="AS737" s="12">
        <v>0.185708093298</v>
      </c>
      <c r="AT737" s="12">
        <v>0.32573351133</v>
      </c>
      <c r="AU737" s="12">
        <v>0.50032009876399997</v>
      </c>
      <c r="AW737" s="12">
        <v>0.247270906924</v>
      </c>
      <c r="AX737" s="12">
        <v>0.25619348134199998</v>
      </c>
      <c r="AY737" s="12">
        <v>0.250437487633</v>
      </c>
      <c r="AZ737" s="12">
        <v>0.22631257085500001</v>
      </c>
      <c r="BA737" s="12">
        <v>0.235820295687</v>
      </c>
      <c r="BB737" s="12">
        <v>0.25021351012499998</v>
      </c>
      <c r="BD737" s="12">
        <v>0.27280331758699999</v>
      </c>
      <c r="BE737" s="12">
        <v>0.139037076137</v>
      </c>
      <c r="BF737" s="12">
        <v>0.174244323487</v>
      </c>
      <c r="BH737" s="12">
        <v>0.274535426345</v>
      </c>
      <c r="BI737" s="12">
        <v>0.13710845193400001</v>
      </c>
      <c r="BJ737" s="12">
        <v>8.8986070464300002E-2</v>
      </c>
    </row>
    <row r="738" spans="2:62" ht="32" customHeight="1" x14ac:dyDescent="0.35">
      <c r="B738" s="20" t="s">
        <v>204</v>
      </c>
      <c r="C738" s="12">
        <v>0.39589848760099999</v>
      </c>
      <c r="D738" s="12">
        <v>0.443678016816</v>
      </c>
      <c r="E738" s="12">
        <v>0.34227600242599998</v>
      </c>
      <c r="F738" s="12">
        <v>0.42871440914300002</v>
      </c>
      <c r="G738" s="12">
        <v>0.199846829783</v>
      </c>
      <c r="I738" s="12">
        <v>0.38193753296999999</v>
      </c>
      <c r="J738" s="12">
        <v>0.42796860467699999</v>
      </c>
      <c r="K738" s="12">
        <v>0.37194650679300001</v>
      </c>
      <c r="L738" s="12">
        <v>0.37665859444599997</v>
      </c>
      <c r="M738" s="12">
        <v>0.448286000977</v>
      </c>
      <c r="N738" s="12">
        <v>0.36660529649500001</v>
      </c>
      <c r="P738" s="12">
        <v>0.34593958016800003</v>
      </c>
      <c r="Q738" s="12">
        <v>0.39231732359499999</v>
      </c>
      <c r="R738" s="12">
        <v>0.39372015175500003</v>
      </c>
      <c r="S738" s="12">
        <v>0.44968822166299999</v>
      </c>
      <c r="T738" s="12">
        <v>0.51673118137999996</v>
      </c>
      <c r="V738" s="12">
        <v>0.33366710763000001</v>
      </c>
      <c r="W738" s="12">
        <v>0.422163249214</v>
      </c>
      <c r="X738" s="12">
        <v>0.35851219394400002</v>
      </c>
      <c r="Y738" s="12">
        <v>0.44022359119499999</v>
      </c>
      <c r="Z738" s="12">
        <v>0.42249412643500001</v>
      </c>
      <c r="AA738" s="12">
        <v>0.437765393966</v>
      </c>
      <c r="AB738" s="12">
        <v>0.42412095259799998</v>
      </c>
      <c r="AC738" s="12">
        <v>0.32808438397599998</v>
      </c>
      <c r="AE738" s="12">
        <v>0.36765272370199997</v>
      </c>
      <c r="AF738" s="12">
        <v>0.40030393168200001</v>
      </c>
      <c r="AG738" s="12">
        <v>0.28624881713799999</v>
      </c>
      <c r="AH738" s="12">
        <v>0.39114584570400002</v>
      </c>
      <c r="AI738" s="12">
        <v>0.39334238429599999</v>
      </c>
      <c r="AJ738" s="12">
        <v>0.402817612293</v>
      </c>
      <c r="AK738" s="12">
        <v>0.52847431123599997</v>
      </c>
      <c r="AL738" s="12">
        <v>0.44327110045700002</v>
      </c>
      <c r="AM738" s="12">
        <v>0.49609248102300002</v>
      </c>
      <c r="AN738" s="12">
        <v>0.325741131357</v>
      </c>
      <c r="AO738" s="12">
        <v>0.324934043595</v>
      </c>
      <c r="AP738" s="12">
        <v>0.22117992422999999</v>
      </c>
      <c r="AR738" s="12">
        <v>0.38752189964900002</v>
      </c>
      <c r="AS738" s="12">
        <v>0.49119199938000002</v>
      </c>
      <c r="AT738" s="12">
        <v>0.193828054463</v>
      </c>
      <c r="AU738" s="12">
        <v>0</v>
      </c>
      <c r="AW738" s="12">
        <v>0.40637191893800001</v>
      </c>
      <c r="AX738" s="12">
        <v>0.40328485558600002</v>
      </c>
      <c r="AY738" s="12">
        <v>0.39821835813200002</v>
      </c>
      <c r="AZ738" s="12">
        <v>0.40195599593999998</v>
      </c>
      <c r="BA738" s="12">
        <v>0.40166546589800001</v>
      </c>
      <c r="BB738" s="12">
        <v>0.39965730909800001</v>
      </c>
      <c r="BD738" s="12">
        <v>0.39955901758899998</v>
      </c>
      <c r="BE738" s="12">
        <v>0.390526266048</v>
      </c>
      <c r="BF738" s="12">
        <v>0.37926516497899998</v>
      </c>
      <c r="BH738" s="12">
        <v>0.42423730872100002</v>
      </c>
      <c r="BI738" s="12">
        <v>0.32367092422299998</v>
      </c>
      <c r="BJ738" s="12">
        <v>0.372079816284</v>
      </c>
    </row>
    <row r="739" spans="2:62" ht="32" customHeight="1" x14ac:dyDescent="0.35">
      <c r="B739" s="20" t="s">
        <v>205</v>
      </c>
      <c r="C739" s="12">
        <v>0.27769132298400001</v>
      </c>
      <c r="D739" s="12">
        <v>0.27329513971699998</v>
      </c>
      <c r="E739" s="12">
        <v>0.28246767973999998</v>
      </c>
      <c r="F739" s="12">
        <v>0.32485171442600003</v>
      </c>
      <c r="G739" s="12">
        <v>0</v>
      </c>
      <c r="I739" s="12">
        <v>0.37508359991399998</v>
      </c>
      <c r="J739" s="12">
        <v>0.267610340537</v>
      </c>
      <c r="K739" s="12">
        <v>0.32326495879099998</v>
      </c>
      <c r="L739" s="12">
        <v>0.23242994580699999</v>
      </c>
      <c r="M739" s="12">
        <v>0.221926247598</v>
      </c>
      <c r="N739" s="12">
        <v>8.3421579565100004E-2</v>
      </c>
      <c r="P739" s="12">
        <v>0.35426321501300001</v>
      </c>
      <c r="Q739" s="12">
        <v>0.32471847085900002</v>
      </c>
      <c r="R739" s="12">
        <v>0.24131631287300001</v>
      </c>
      <c r="S739" s="12">
        <v>0.19489966826499999</v>
      </c>
      <c r="T739" s="12">
        <v>0</v>
      </c>
      <c r="V739" s="12">
        <v>0.29267523344399998</v>
      </c>
      <c r="W739" s="12">
        <v>0.33972234418500002</v>
      </c>
      <c r="X739" s="12">
        <v>0.331311173864</v>
      </c>
      <c r="Y739" s="12">
        <v>0.24308377421800001</v>
      </c>
      <c r="Z739" s="12">
        <v>0.19392344924800001</v>
      </c>
      <c r="AA739" s="12">
        <v>0.146579549591</v>
      </c>
      <c r="AB739" s="12">
        <v>0.204360751078</v>
      </c>
      <c r="AC739" s="12">
        <v>0.36386518929900002</v>
      </c>
      <c r="AE739" s="12">
        <v>0.28389970797699998</v>
      </c>
      <c r="AF739" s="12">
        <v>0.26240667737000001</v>
      </c>
      <c r="AG739" s="12">
        <v>0.353941047718</v>
      </c>
      <c r="AH739" s="12">
        <v>0.317506271226</v>
      </c>
      <c r="AI739" s="12">
        <v>0.37842412095799999</v>
      </c>
      <c r="AJ739" s="12">
        <v>0.23493494747599999</v>
      </c>
      <c r="AK739" s="12">
        <v>0.17318013453200001</v>
      </c>
      <c r="AL739" s="12">
        <v>0.28837142925999998</v>
      </c>
      <c r="AM739" s="12">
        <v>0.205116034089</v>
      </c>
      <c r="AN739" s="12">
        <v>0.22853354479900001</v>
      </c>
      <c r="AO739" s="12">
        <v>0.30621662283500001</v>
      </c>
      <c r="AP739" s="12">
        <v>0.29046071691999997</v>
      </c>
      <c r="AR739" s="12">
        <v>0.29666872924799997</v>
      </c>
      <c r="AS739" s="12">
        <v>0.23517738638800001</v>
      </c>
      <c r="AT739" s="12">
        <v>0.103270255192</v>
      </c>
      <c r="AU739" s="12">
        <v>0</v>
      </c>
      <c r="AW739" s="12">
        <v>0.24700949774799999</v>
      </c>
      <c r="AX739" s="12">
        <v>0.25857789903599998</v>
      </c>
      <c r="AY739" s="12">
        <v>0.255651150602</v>
      </c>
      <c r="AZ739" s="12">
        <v>0.28985548705600001</v>
      </c>
      <c r="BA739" s="12">
        <v>0.27654741725699999</v>
      </c>
      <c r="BB739" s="12">
        <v>0.25870967928999999</v>
      </c>
      <c r="BD739" s="12">
        <v>0.22365511582100001</v>
      </c>
      <c r="BE739" s="12">
        <v>0.38888754441500001</v>
      </c>
      <c r="BF739" s="12">
        <v>0.25660056409499998</v>
      </c>
      <c r="BH739" s="12">
        <v>0.21176983405300001</v>
      </c>
      <c r="BI739" s="12">
        <v>0.39625756881599999</v>
      </c>
      <c r="BJ739" s="12">
        <v>0.47509158305900001</v>
      </c>
    </row>
    <row r="740" spans="2:62" ht="32" customHeight="1" x14ac:dyDescent="0.35">
      <c r="B740" s="20" t="s">
        <v>206</v>
      </c>
      <c r="C740" s="12">
        <v>7.18252292056E-2</v>
      </c>
      <c r="D740" s="12">
        <v>5.8370125765800002E-2</v>
      </c>
      <c r="E740" s="12">
        <v>8.2728261766799996E-2</v>
      </c>
      <c r="F740" s="12">
        <v>8.4835947163799996E-2</v>
      </c>
      <c r="G740" s="12">
        <v>0.20185509779300001</v>
      </c>
      <c r="I740" s="12">
        <v>2.6699426455400001E-2</v>
      </c>
      <c r="J740" s="12">
        <v>4.8111787280999997E-2</v>
      </c>
      <c r="K740" s="12">
        <v>5.0372071029000001E-2</v>
      </c>
      <c r="L740" s="12">
        <v>0.14066191277000001</v>
      </c>
      <c r="M740" s="12">
        <v>5.6090506663E-2</v>
      </c>
      <c r="N740" s="12">
        <v>0.185021355198</v>
      </c>
      <c r="P740" s="12">
        <v>0.120695436952</v>
      </c>
      <c r="Q740" s="12">
        <v>7.3177738688399996E-2</v>
      </c>
      <c r="R740" s="12">
        <v>5.8527615248000001E-2</v>
      </c>
      <c r="S740" s="12">
        <v>3.6046565612899997E-2</v>
      </c>
      <c r="T740" s="12">
        <v>0</v>
      </c>
      <c r="V740" s="12">
        <v>0.17846863296900001</v>
      </c>
      <c r="W740" s="12">
        <v>5.6974378666199997E-2</v>
      </c>
      <c r="X740" s="12">
        <v>7.6262050786500002E-2</v>
      </c>
      <c r="Y740" s="12">
        <v>6.8489195419800003E-2</v>
      </c>
      <c r="Z740" s="12">
        <v>7.85540899944E-2</v>
      </c>
      <c r="AA740" s="12">
        <v>0</v>
      </c>
      <c r="AB740" s="12">
        <v>3.0712805415199999E-2</v>
      </c>
      <c r="AC740" s="12">
        <v>0</v>
      </c>
      <c r="AE740" s="12">
        <v>2.4543957376599999E-2</v>
      </c>
      <c r="AF740" s="12">
        <v>5.6189629535500003E-2</v>
      </c>
      <c r="AG740" s="12">
        <v>8.8923909464900003E-2</v>
      </c>
      <c r="AH740" s="12">
        <v>0.10728554258799999</v>
      </c>
      <c r="AI740" s="12">
        <v>3.2921876330800001E-2</v>
      </c>
      <c r="AJ740" s="12">
        <v>0.13696736550700001</v>
      </c>
      <c r="AK740" s="12">
        <v>0.12310298404800001</v>
      </c>
      <c r="AL740" s="12">
        <v>7.35425151778E-2</v>
      </c>
      <c r="AM740" s="12">
        <v>4.3143822132100003E-2</v>
      </c>
      <c r="AN740" s="12">
        <v>0.108210119488</v>
      </c>
      <c r="AO740" s="12">
        <v>0</v>
      </c>
      <c r="AP740" s="12">
        <v>4.31738991851E-2</v>
      </c>
      <c r="AR740" s="12">
        <v>6.4987046941999999E-2</v>
      </c>
      <c r="AS740" s="12">
        <v>7.7010439872299996E-2</v>
      </c>
      <c r="AT740" s="12">
        <v>0.19537734416499999</v>
      </c>
      <c r="AU740" s="12">
        <v>0</v>
      </c>
      <c r="AW740" s="12">
        <v>7.0477616127900003E-2</v>
      </c>
      <c r="AX740" s="12">
        <v>5.8719050372899997E-2</v>
      </c>
      <c r="AY740" s="12">
        <v>6.4829099752099995E-2</v>
      </c>
      <c r="AZ740" s="12">
        <v>5.0439413618700003E-2</v>
      </c>
      <c r="BA740" s="12">
        <v>6.1914032389999998E-2</v>
      </c>
      <c r="BB740" s="12">
        <v>6.4803076077499994E-2</v>
      </c>
      <c r="BD740" s="12">
        <v>7.9093571978999994E-2</v>
      </c>
      <c r="BE740" s="12">
        <v>6.00189250351E-2</v>
      </c>
      <c r="BF740" s="12">
        <v>4.83224432922E-2</v>
      </c>
      <c r="BH740" s="12">
        <v>5.9266593061299999E-2</v>
      </c>
      <c r="BI740" s="12">
        <v>0.11832651711599999</v>
      </c>
      <c r="BJ740" s="12">
        <v>4.0763956582499997E-2</v>
      </c>
    </row>
    <row r="741" spans="2:62" ht="32" customHeight="1" x14ac:dyDescent="0.35">
      <c r="B741" s="20" t="s">
        <v>207</v>
      </c>
      <c r="C741" s="12">
        <v>9.8278544780299997E-3</v>
      </c>
      <c r="D741" s="12">
        <v>8.3391802516799996E-3</v>
      </c>
      <c r="E741" s="12">
        <v>1.28856004922E-2</v>
      </c>
      <c r="F741" s="12">
        <v>0</v>
      </c>
      <c r="G741" s="12">
        <v>0</v>
      </c>
      <c r="I741" s="12">
        <v>1.4110296428500001E-2</v>
      </c>
      <c r="J741" s="12">
        <v>0</v>
      </c>
      <c r="K741" s="12">
        <v>1.4220389044600001E-2</v>
      </c>
      <c r="L741" s="12">
        <v>1.6340323160799999E-2</v>
      </c>
      <c r="M741" s="12">
        <v>0</v>
      </c>
      <c r="N741" s="12">
        <v>0</v>
      </c>
      <c r="P741" s="12">
        <v>9.5948184686899998E-3</v>
      </c>
      <c r="Q741" s="12">
        <v>7.7131702274800002E-3</v>
      </c>
      <c r="R741" s="12">
        <v>7.4546915394200003E-3</v>
      </c>
      <c r="S741" s="12">
        <v>1.4705605152400001E-2</v>
      </c>
      <c r="T741" s="12">
        <v>0</v>
      </c>
      <c r="V741" s="12">
        <v>0</v>
      </c>
      <c r="W741" s="12">
        <v>1.1420307478700001E-2</v>
      </c>
      <c r="X741" s="12">
        <v>9.4752512830599996E-3</v>
      </c>
      <c r="Y741" s="12">
        <v>1.5672577657399999E-2</v>
      </c>
      <c r="Z741" s="12">
        <v>0</v>
      </c>
      <c r="AA741" s="12">
        <v>0</v>
      </c>
      <c r="AB741" s="12">
        <v>1.9765329914199999E-2</v>
      </c>
      <c r="AC741" s="12">
        <v>3.7013733638799999E-2</v>
      </c>
      <c r="AE741" s="12">
        <v>2.4543957376599999E-2</v>
      </c>
      <c r="AF741" s="12">
        <v>1.4267383606499999E-2</v>
      </c>
      <c r="AG741" s="12">
        <v>0</v>
      </c>
      <c r="AH741" s="12">
        <v>2.28554793731E-2</v>
      </c>
      <c r="AI741" s="12">
        <v>1.8954089317899998E-2</v>
      </c>
      <c r="AJ741" s="12">
        <v>0</v>
      </c>
      <c r="AK741" s="12">
        <v>0</v>
      </c>
      <c r="AL741" s="12">
        <v>1.5959599686000001E-2</v>
      </c>
      <c r="AM741" s="12">
        <v>0</v>
      </c>
      <c r="AN741" s="12">
        <v>0</v>
      </c>
      <c r="AO741" s="12">
        <v>0</v>
      </c>
      <c r="AP741" s="12">
        <v>0</v>
      </c>
      <c r="AR741" s="12">
        <v>1.00187405728E-2</v>
      </c>
      <c r="AS741" s="12">
        <v>0</v>
      </c>
      <c r="AT741" s="12">
        <v>4.9333651216699997E-2</v>
      </c>
      <c r="AU741" s="12">
        <v>0</v>
      </c>
      <c r="AW741" s="12">
        <v>1.2174824749599999E-2</v>
      </c>
      <c r="AX741" s="12">
        <v>1.02647049221E-2</v>
      </c>
      <c r="AY741" s="12">
        <v>1.1412595423999999E-2</v>
      </c>
      <c r="AZ741" s="12">
        <v>1.1925538233100001E-2</v>
      </c>
      <c r="BA741" s="12">
        <v>7.5919871216600003E-3</v>
      </c>
      <c r="BB741" s="12">
        <v>1.2853989137600001E-2</v>
      </c>
      <c r="BD741" s="12">
        <v>1.23092578907E-2</v>
      </c>
      <c r="BE741" s="12">
        <v>6.0129817223099997E-3</v>
      </c>
      <c r="BF741" s="12">
        <v>0</v>
      </c>
      <c r="BH741" s="12">
        <v>1.09683276194E-2</v>
      </c>
      <c r="BI741" s="12">
        <v>1.0009817897400001E-2</v>
      </c>
      <c r="BJ741" s="12">
        <v>0</v>
      </c>
    </row>
    <row r="742" spans="2:62" ht="32" customHeight="1" x14ac:dyDescent="0.35">
      <c r="B742" s="20" t="s">
        <v>42</v>
      </c>
      <c r="C742" s="12">
        <v>1.84460924363E-2</v>
      </c>
      <c r="D742" s="12">
        <v>1.7362045832699999E-2</v>
      </c>
      <c r="E742" s="12">
        <v>4.3402345913100002E-3</v>
      </c>
      <c r="F742" s="12">
        <v>8.2725970004800004E-2</v>
      </c>
      <c r="G742" s="12">
        <v>0.39404857826299999</v>
      </c>
      <c r="I742" s="12">
        <v>1.40932165084E-2</v>
      </c>
      <c r="J742" s="12">
        <v>3.6586303462899997E-2</v>
      </c>
      <c r="K742" s="12">
        <v>0</v>
      </c>
      <c r="L742" s="12">
        <v>3.0223573983000001E-2</v>
      </c>
      <c r="M742" s="12">
        <v>2.4928083905299998E-2</v>
      </c>
      <c r="N742" s="12">
        <v>0</v>
      </c>
      <c r="P742" s="12">
        <v>5.2354656258099999E-2</v>
      </c>
      <c r="Q742" s="12">
        <v>0</v>
      </c>
      <c r="R742" s="12">
        <v>7.3534630447599997E-3</v>
      </c>
      <c r="S742" s="12">
        <v>1.43706780582E-2</v>
      </c>
      <c r="T742" s="12">
        <v>0</v>
      </c>
      <c r="V742" s="12">
        <v>6.4698435892900003E-2</v>
      </c>
      <c r="W742" s="12">
        <v>1.2438524697899999E-2</v>
      </c>
      <c r="X742" s="12">
        <v>0</v>
      </c>
      <c r="Y742" s="12">
        <v>0</v>
      </c>
      <c r="Z742" s="12">
        <v>0</v>
      </c>
      <c r="AA742" s="12">
        <v>0</v>
      </c>
      <c r="AB742" s="12">
        <v>1.8819862811599999E-2</v>
      </c>
      <c r="AC742" s="12">
        <v>0.10423510155</v>
      </c>
      <c r="AE742" s="12">
        <v>3.1297686299899999E-2</v>
      </c>
      <c r="AF742" s="12">
        <v>3.3621140178100001E-2</v>
      </c>
      <c r="AG742" s="12">
        <v>0</v>
      </c>
      <c r="AH742" s="12">
        <v>2.8015242495800001E-2</v>
      </c>
      <c r="AI742" s="12">
        <v>0</v>
      </c>
      <c r="AJ742" s="12">
        <v>2.1950035261599998E-2</v>
      </c>
      <c r="AK742" s="12">
        <v>0</v>
      </c>
      <c r="AL742" s="12">
        <v>0</v>
      </c>
      <c r="AM742" s="12">
        <v>2.1789603715500001E-2</v>
      </c>
      <c r="AN742" s="12">
        <v>4.1535950125100002E-2</v>
      </c>
      <c r="AO742" s="12">
        <v>0</v>
      </c>
      <c r="AP742" s="12">
        <v>5.2901859763799998E-2</v>
      </c>
      <c r="AR742" s="12">
        <v>1.2091858764100001E-2</v>
      </c>
      <c r="AS742" s="12">
        <v>1.09120810619E-2</v>
      </c>
      <c r="AT742" s="12">
        <v>0.13245718363299999</v>
      </c>
      <c r="AU742" s="12">
        <v>0.49967990123599998</v>
      </c>
      <c r="AW742" s="12">
        <v>1.6695235512100001E-2</v>
      </c>
      <c r="AX742" s="12">
        <v>1.29600087409E-2</v>
      </c>
      <c r="AY742" s="12">
        <v>1.94513084577E-2</v>
      </c>
      <c r="AZ742" s="12">
        <v>1.9510994297000001E-2</v>
      </c>
      <c r="BA742" s="12">
        <v>1.64608016465E-2</v>
      </c>
      <c r="BB742" s="12">
        <v>1.37624362722E-2</v>
      </c>
      <c r="BD742" s="12">
        <v>1.2579719133E-2</v>
      </c>
      <c r="BE742" s="12">
        <v>1.55172066434E-2</v>
      </c>
      <c r="BF742" s="12">
        <v>0.14156750414700001</v>
      </c>
      <c r="BH742" s="12">
        <v>1.9222510199500002E-2</v>
      </c>
      <c r="BI742" s="12">
        <v>1.4626720013600001E-2</v>
      </c>
      <c r="BJ742" s="12">
        <v>2.30785736102E-2</v>
      </c>
    </row>
    <row r="744" spans="2:62" x14ac:dyDescent="0.35">
      <c r="B744" s="25" t="s">
        <v>217</v>
      </c>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row>
    <row r="745" spans="2:62" x14ac:dyDescent="0.35">
      <c r="B745" s="17" t="s">
        <v>15</v>
      </c>
    </row>
    <row r="746" spans="2:62" x14ac:dyDescent="0.35">
      <c r="B746" s="18" t="s">
        <v>74</v>
      </c>
      <c r="C746" s="15">
        <v>500</v>
      </c>
      <c r="D746" s="15">
        <v>252</v>
      </c>
      <c r="E746" s="15">
        <v>220</v>
      </c>
      <c r="F746" s="15">
        <v>24</v>
      </c>
      <c r="G746" s="15">
        <v>4</v>
      </c>
      <c r="I746" s="15">
        <v>66</v>
      </c>
      <c r="J746" s="15">
        <v>69</v>
      </c>
      <c r="K746" s="15">
        <v>149</v>
      </c>
      <c r="L746" s="15">
        <v>116</v>
      </c>
      <c r="M746" s="15">
        <v>89</v>
      </c>
      <c r="N746" s="15">
        <v>11</v>
      </c>
      <c r="P746" s="15">
        <v>98</v>
      </c>
      <c r="Q746" s="15">
        <v>133</v>
      </c>
      <c r="R746" s="15">
        <v>134</v>
      </c>
      <c r="S746" s="15">
        <v>133</v>
      </c>
      <c r="T746" s="15">
        <v>2</v>
      </c>
      <c r="V746" s="15">
        <v>58</v>
      </c>
      <c r="W746" s="15">
        <v>97</v>
      </c>
      <c r="X746" s="15">
        <v>104</v>
      </c>
      <c r="Y746" s="15">
        <v>62</v>
      </c>
      <c r="Z746" s="15">
        <v>65</v>
      </c>
      <c r="AA746" s="15">
        <v>40</v>
      </c>
      <c r="AB746" s="15">
        <v>49</v>
      </c>
      <c r="AC746" s="15">
        <v>25</v>
      </c>
      <c r="AE746" s="15">
        <v>40</v>
      </c>
      <c r="AF746" s="15">
        <v>69</v>
      </c>
      <c r="AG746" s="15">
        <v>35</v>
      </c>
      <c r="AH746" s="15">
        <v>44</v>
      </c>
      <c r="AI746" s="15">
        <v>65</v>
      </c>
      <c r="AJ746" s="15">
        <v>40</v>
      </c>
      <c r="AK746" s="15">
        <v>44</v>
      </c>
      <c r="AL746" s="15">
        <v>56</v>
      </c>
      <c r="AM746" s="15">
        <v>44</v>
      </c>
      <c r="AN746" s="15">
        <v>30</v>
      </c>
      <c r="AO746" s="15">
        <v>10</v>
      </c>
      <c r="AP746" s="15">
        <v>23</v>
      </c>
      <c r="AR746" s="15">
        <v>392</v>
      </c>
      <c r="AS746" s="15">
        <v>88</v>
      </c>
      <c r="AT746" s="15">
        <v>18</v>
      </c>
      <c r="AU746" s="15">
        <v>2</v>
      </c>
      <c r="AW746" s="15">
        <v>406</v>
      </c>
      <c r="AX746" s="15">
        <v>389</v>
      </c>
      <c r="AY746" s="15">
        <v>348</v>
      </c>
      <c r="AZ746" s="15">
        <v>411</v>
      </c>
      <c r="BA746" s="15">
        <v>401</v>
      </c>
      <c r="BB746" s="15">
        <v>385</v>
      </c>
      <c r="BD746" s="15">
        <v>328</v>
      </c>
      <c r="BE746" s="15">
        <v>153</v>
      </c>
      <c r="BF746" s="15">
        <v>19</v>
      </c>
      <c r="BH746" s="15">
        <v>341</v>
      </c>
      <c r="BI746" s="15">
        <v>117</v>
      </c>
      <c r="BJ746" s="15">
        <v>42</v>
      </c>
    </row>
    <row r="747" spans="2:62" x14ac:dyDescent="0.35">
      <c r="B747" s="19" t="s">
        <v>75</v>
      </c>
      <c r="C747" s="10">
        <v>500</v>
      </c>
      <c r="D747" s="10">
        <v>248</v>
      </c>
      <c r="E747" s="10">
        <v>221</v>
      </c>
      <c r="F747" s="10">
        <v>27</v>
      </c>
      <c r="G747" s="10">
        <v>4</v>
      </c>
      <c r="I747" s="10">
        <v>68</v>
      </c>
      <c r="J747" s="10">
        <v>68</v>
      </c>
      <c r="K747" s="10">
        <v>145</v>
      </c>
      <c r="L747" s="10">
        <v>115</v>
      </c>
      <c r="M747" s="10">
        <v>92</v>
      </c>
      <c r="N747" s="10">
        <v>11</v>
      </c>
      <c r="P747" s="10">
        <v>125</v>
      </c>
      <c r="Q747" s="10">
        <v>125</v>
      </c>
      <c r="R747" s="10">
        <v>125</v>
      </c>
      <c r="S747" s="10">
        <v>125</v>
      </c>
      <c r="T747" s="10">
        <v>2</v>
      </c>
      <c r="V747" s="10">
        <v>68</v>
      </c>
      <c r="W747" s="10">
        <v>105</v>
      </c>
      <c r="X747" s="10">
        <v>101</v>
      </c>
      <c r="Y747" s="10">
        <v>59</v>
      </c>
      <c r="Z747" s="10">
        <v>60</v>
      </c>
      <c r="AA747" s="10">
        <v>37</v>
      </c>
      <c r="AB747" s="10">
        <v>44</v>
      </c>
      <c r="AC747" s="10">
        <v>26</v>
      </c>
      <c r="AE747" s="10">
        <v>38</v>
      </c>
      <c r="AF747" s="10">
        <v>67</v>
      </c>
      <c r="AG747" s="10">
        <v>34</v>
      </c>
      <c r="AH747" s="10">
        <v>42</v>
      </c>
      <c r="AI747" s="10">
        <v>63</v>
      </c>
      <c r="AJ747" s="10">
        <v>38</v>
      </c>
      <c r="AK747" s="10">
        <v>42</v>
      </c>
      <c r="AL747" s="10">
        <v>55</v>
      </c>
      <c r="AM747" s="10">
        <v>42</v>
      </c>
      <c r="AN747" s="10">
        <v>42</v>
      </c>
      <c r="AO747" s="10">
        <v>17</v>
      </c>
      <c r="AP747" s="10">
        <v>21</v>
      </c>
      <c r="AR747" s="10">
        <v>395</v>
      </c>
      <c r="AS747" s="10">
        <v>84</v>
      </c>
      <c r="AT747" s="10">
        <v>19</v>
      </c>
      <c r="AU747" s="10">
        <v>2</v>
      </c>
      <c r="AW747" s="10">
        <v>404</v>
      </c>
      <c r="AX747" s="10">
        <v>385</v>
      </c>
      <c r="AY747" s="10">
        <v>346</v>
      </c>
      <c r="AZ747" s="10">
        <v>412</v>
      </c>
      <c r="BA747" s="10">
        <v>399</v>
      </c>
      <c r="BB747" s="10">
        <v>382</v>
      </c>
      <c r="BD747" s="10">
        <v>321</v>
      </c>
      <c r="BE747" s="10">
        <v>160</v>
      </c>
      <c r="BF747" s="10">
        <v>19</v>
      </c>
      <c r="BH747" s="10">
        <v>339</v>
      </c>
      <c r="BI747" s="10">
        <v>119</v>
      </c>
      <c r="BJ747" s="10">
        <v>42</v>
      </c>
    </row>
    <row r="748" spans="2:62" ht="32" customHeight="1" x14ac:dyDescent="0.35">
      <c r="B748" s="20" t="s">
        <v>203</v>
      </c>
      <c r="C748" s="12">
        <v>0.24934825115000001</v>
      </c>
      <c r="D748" s="12">
        <v>0.24588027555600001</v>
      </c>
      <c r="E748" s="12">
        <v>0.27601254780399997</v>
      </c>
      <c r="F748" s="12">
        <v>6.8958088511300003E-2</v>
      </c>
      <c r="G748" s="12">
        <v>0.20424949416099999</v>
      </c>
      <c r="I748" s="12">
        <v>0.224652506843</v>
      </c>
      <c r="J748" s="12">
        <v>0.26230274669999998</v>
      </c>
      <c r="K748" s="12">
        <v>0.28614289523500003</v>
      </c>
      <c r="L748" s="12">
        <v>0.202121206213</v>
      </c>
      <c r="M748" s="12">
        <v>0.24486882909800001</v>
      </c>
      <c r="N748" s="12">
        <v>0.36495176874200003</v>
      </c>
      <c r="P748" s="12">
        <v>0.11056313119</v>
      </c>
      <c r="Q748" s="12">
        <v>0.23776462058299999</v>
      </c>
      <c r="R748" s="12">
        <v>0.304319985179</v>
      </c>
      <c r="S748" s="12">
        <v>0.341011540329</v>
      </c>
      <c r="T748" s="12">
        <v>0.48326881861999998</v>
      </c>
      <c r="V748" s="12">
        <v>0.121734519463</v>
      </c>
      <c r="W748" s="12">
        <v>0.16494701998399999</v>
      </c>
      <c r="X748" s="12">
        <v>0.25502840401299998</v>
      </c>
      <c r="Y748" s="12">
        <v>0.27627952444100001</v>
      </c>
      <c r="Z748" s="12">
        <v>0.35527339682100001</v>
      </c>
      <c r="AA748" s="12">
        <v>0.40459953541299998</v>
      </c>
      <c r="AB748" s="12">
        <v>0.348450231444</v>
      </c>
      <c r="AC748" s="12">
        <v>0.20436480117399999</v>
      </c>
      <c r="AE748" s="12">
        <v>0.28349995021800001</v>
      </c>
      <c r="AF748" s="12">
        <v>0.24825177479499999</v>
      </c>
      <c r="AG748" s="12">
        <v>0.168950503704</v>
      </c>
      <c r="AH748" s="12">
        <v>0.26231477693100003</v>
      </c>
      <c r="AI748" s="12">
        <v>0.26154175519200001</v>
      </c>
      <c r="AJ748" s="12">
        <v>0.238455755257</v>
      </c>
      <c r="AK748" s="12">
        <v>0.318007228586</v>
      </c>
      <c r="AL748" s="12">
        <v>0.203785693761</v>
      </c>
      <c r="AM748" s="12">
        <v>0.27652410331400001</v>
      </c>
      <c r="AN748" s="12">
        <v>0.253507286045</v>
      </c>
      <c r="AO748" s="12">
        <v>0.18252829587399999</v>
      </c>
      <c r="AP748" s="12">
        <v>0.24904412690800001</v>
      </c>
      <c r="AR748" s="12">
        <v>0.241947517369</v>
      </c>
      <c r="AS748" s="12">
        <v>0.30156649372</v>
      </c>
      <c r="AT748" s="12">
        <v>0.149485871843</v>
      </c>
      <c r="AU748" s="12">
        <v>0.50032009876399997</v>
      </c>
      <c r="AW748" s="12">
        <v>0.27832849097099999</v>
      </c>
      <c r="AX748" s="12">
        <v>0.28203946276500003</v>
      </c>
      <c r="AY748" s="12">
        <v>0.284713679778</v>
      </c>
      <c r="AZ748" s="12">
        <v>0.25219293086099998</v>
      </c>
      <c r="BA748" s="12">
        <v>0.27121021030100001</v>
      </c>
      <c r="BB748" s="12">
        <v>0.26646053194899999</v>
      </c>
      <c r="BD748" s="12">
        <v>0.310210597019</v>
      </c>
      <c r="BE748" s="12">
        <v>0.14523726945000001</v>
      </c>
      <c r="BF748" s="12">
        <v>9.6432037486400002E-2</v>
      </c>
      <c r="BH748" s="12">
        <v>0.285276930978</v>
      </c>
      <c r="BI748" s="12">
        <v>0.168746228015</v>
      </c>
      <c r="BJ748" s="12">
        <v>0.18764992123300001</v>
      </c>
    </row>
    <row r="749" spans="2:62" ht="32" customHeight="1" x14ac:dyDescent="0.35">
      <c r="B749" s="20" t="s">
        <v>204</v>
      </c>
      <c r="C749" s="12">
        <v>0.33620061853299998</v>
      </c>
      <c r="D749" s="12">
        <v>0.35959421448099999</v>
      </c>
      <c r="E749" s="12">
        <v>0.32207965462900001</v>
      </c>
      <c r="F749" s="12">
        <v>0.22550390558200001</v>
      </c>
      <c r="G749" s="12">
        <v>0.40170192757599998</v>
      </c>
      <c r="I749" s="12">
        <v>0.31858800859699998</v>
      </c>
      <c r="J749" s="12">
        <v>0.32323809548600002</v>
      </c>
      <c r="K749" s="12">
        <v>0.40869918141200001</v>
      </c>
      <c r="L749" s="12">
        <v>0.33076411356000002</v>
      </c>
      <c r="M749" s="12">
        <v>0.25957000793899998</v>
      </c>
      <c r="N749" s="12">
        <v>0.26679366925699999</v>
      </c>
      <c r="P749" s="12">
        <v>0.232447317569</v>
      </c>
      <c r="Q749" s="12">
        <v>0.33503408390700001</v>
      </c>
      <c r="R749" s="12">
        <v>0.40287198429499999</v>
      </c>
      <c r="S749" s="12">
        <v>0.37981536070400002</v>
      </c>
      <c r="T749" s="12">
        <v>0</v>
      </c>
      <c r="V749" s="12">
        <v>0.245370553691</v>
      </c>
      <c r="W749" s="12">
        <v>0.32003484519100001</v>
      </c>
      <c r="X749" s="12">
        <v>0.37348926533600002</v>
      </c>
      <c r="Y749" s="12">
        <v>0.33314273067599998</v>
      </c>
      <c r="Z749" s="12">
        <v>0.29530875832800002</v>
      </c>
      <c r="AA749" s="12">
        <v>0.47490162637799999</v>
      </c>
      <c r="AB749" s="12">
        <v>0.41643413939599999</v>
      </c>
      <c r="AC749" s="12">
        <v>0.260770795306</v>
      </c>
      <c r="AE749" s="12">
        <v>0.34506994477199998</v>
      </c>
      <c r="AF749" s="12">
        <v>0.36534506490500002</v>
      </c>
      <c r="AG749" s="12">
        <v>0.43277379379699998</v>
      </c>
      <c r="AH749" s="12">
        <v>0.39308570682799998</v>
      </c>
      <c r="AI749" s="12">
        <v>0.229784918851</v>
      </c>
      <c r="AJ749" s="12">
        <v>0.27475031020700003</v>
      </c>
      <c r="AK749" s="12">
        <v>0.36573344505599997</v>
      </c>
      <c r="AL749" s="12">
        <v>0.34392348818899998</v>
      </c>
      <c r="AM749" s="12">
        <v>0.448289068008</v>
      </c>
      <c r="AN749" s="12">
        <v>0.219876957161</v>
      </c>
      <c r="AO749" s="12">
        <v>0.476267258192</v>
      </c>
      <c r="AP749" s="12">
        <v>0.20581599704299999</v>
      </c>
      <c r="AR749" s="12">
        <v>0.325008351704</v>
      </c>
      <c r="AS749" s="12">
        <v>0.36210451130900001</v>
      </c>
      <c r="AT749" s="12">
        <v>0.48484719488299999</v>
      </c>
      <c r="AU749" s="12">
        <v>0</v>
      </c>
      <c r="AW749" s="12">
        <v>0.34503009071200003</v>
      </c>
      <c r="AX749" s="12">
        <v>0.35796150794100001</v>
      </c>
      <c r="AY749" s="12">
        <v>0.31957999178000002</v>
      </c>
      <c r="AZ749" s="12">
        <v>0.34232356465500002</v>
      </c>
      <c r="BA749" s="12">
        <v>0.35738310668700002</v>
      </c>
      <c r="BB749" s="12">
        <v>0.34210335503700001</v>
      </c>
      <c r="BD749" s="12">
        <v>0.360196624726</v>
      </c>
      <c r="BE749" s="12">
        <v>0.28599064035600003</v>
      </c>
      <c r="BF749" s="12">
        <v>0.35251193281400001</v>
      </c>
      <c r="BH749" s="12">
        <v>0.36773075514300002</v>
      </c>
      <c r="BI749" s="12">
        <v>0.222541825109</v>
      </c>
      <c r="BJ749" s="12">
        <v>0.40531420939700002</v>
      </c>
    </row>
    <row r="750" spans="2:62" ht="32" customHeight="1" x14ac:dyDescent="0.35">
      <c r="B750" s="20" t="s">
        <v>205</v>
      </c>
      <c r="C750" s="12">
        <v>0.29958490253999998</v>
      </c>
      <c r="D750" s="12">
        <v>0.281628369218</v>
      </c>
      <c r="E750" s="12">
        <v>0.29799621163700002</v>
      </c>
      <c r="F750" s="12">
        <v>0.52825990776499998</v>
      </c>
      <c r="G750" s="12">
        <v>0</v>
      </c>
      <c r="I750" s="12">
        <v>0.36438351783</v>
      </c>
      <c r="J750" s="12">
        <v>0.30128971974000002</v>
      </c>
      <c r="K750" s="12">
        <v>0.22454899935</v>
      </c>
      <c r="L750" s="12">
        <v>0.33309413008799998</v>
      </c>
      <c r="M750" s="12">
        <v>0.34393214721799997</v>
      </c>
      <c r="N750" s="12">
        <v>0.16264104923299999</v>
      </c>
      <c r="P750" s="12">
        <v>0.41661345804099997</v>
      </c>
      <c r="Q750" s="12">
        <v>0.37624116659099999</v>
      </c>
      <c r="R750" s="12">
        <v>0.19339964424299999</v>
      </c>
      <c r="S750" s="12">
        <v>0.21686717109</v>
      </c>
      <c r="T750" s="12">
        <v>0</v>
      </c>
      <c r="V750" s="12">
        <v>0.40408587184400002</v>
      </c>
      <c r="W750" s="12">
        <v>0.35241857891599998</v>
      </c>
      <c r="X750" s="12">
        <v>0.31458567336499998</v>
      </c>
      <c r="Y750" s="12">
        <v>0.289088793924</v>
      </c>
      <c r="Z750" s="12">
        <v>0.24135399037499999</v>
      </c>
      <c r="AA750" s="12">
        <v>9.6699842866199995E-2</v>
      </c>
      <c r="AB750" s="12">
        <v>0.19643323351899999</v>
      </c>
      <c r="AC750" s="12">
        <v>0.37841934600600002</v>
      </c>
      <c r="AE750" s="12">
        <v>0.25787591472600002</v>
      </c>
      <c r="AF750" s="12">
        <v>0.29846403076599998</v>
      </c>
      <c r="AG750" s="12">
        <v>0.23666264655399999</v>
      </c>
      <c r="AH750" s="12">
        <v>0.248114443633</v>
      </c>
      <c r="AI750" s="12">
        <v>0.37657377710399997</v>
      </c>
      <c r="AJ750" s="12">
        <v>0.33665088849699998</v>
      </c>
      <c r="AK750" s="12">
        <v>0.16835581716699999</v>
      </c>
      <c r="AL750" s="12">
        <v>0.37834855496000003</v>
      </c>
      <c r="AM750" s="12">
        <v>0.20382220064199999</v>
      </c>
      <c r="AN750" s="12">
        <v>0.35437633933099999</v>
      </c>
      <c r="AO750" s="12">
        <v>0.34120444593400001</v>
      </c>
      <c r="AP750" s="12">
        <v>0.39049856943900002</v>
      </c>
      <c r="AR750" s="12">
        <v>0.32840530262200002</v>
      </c>
      <c r="AS750" s="12">
        <v>0.21733578077900001</v>
      </c>
      <c r="AT750" s="12">
        <v>9.8954155089400003E-2</v>
      </c>
      <c r="AU750" s="12">
        <v>0</v>
      </c>
      <c r="AW750" s="12">
        <v>0.27724964061000001</v>
      </c>
      <c r="AX750" s="12">
        <v>0.27215084014800001</v>
      </c>
      <c r="AY750" s="12">
        <v>0.29758138188400002</v>
      </c>
      <c r="AZ750" s="12">
        <v>0.306964721627</v>
      </c>
      <c r="BA750" s="12">
        <v>0.28253929180300003</v>
      </c>
      <c r="BB750" s="12">
        <v>0.281724677644</v>
      </c>
      <c r="BD750" s="12">
        <v>0.23564614370199999</v>
      </c>
      <c r="BE750" s="12">
        <v>0.42080776420400001</v>
      </c>
      <c r="BF750" s="12">
        <v>0.36116608226000002</v>
      </c>
      <c r="BH750" s="12">
        <v>0.26975266854699997</v>
      </c>
      <c r="BI750" s="12">
        <v>0.39551406524999999</v>
      </c>
      <c r="BJ750" s="12">
        <v>0.267528877507</v>
      </c>
    </row>
    <row r="751" spans="2:62" ht="32" customHeight="1" x14ac:dyDescent="0.35">
      <c r="B751" s="20" t="s">
        <v>206</v>
      </c>
      <c r="C751" s="12">
        <v>8.0231067024E-2</v>
      </c>
      <c r="D751" s="12">
        <v>7.1123414606600002E-2</v>
      </c>
      <c r="E751" s="12">
        <v>8.2417329522799995E-2</v>
      </c>
      <c r="F751" s="12">
        <v>9.4552128136800001E-2</v>
      </c>
      <c r="G751" s="12">
        <v>0.39404857826299999</v>
      </c>
      <c r="I751" s="12">
        <v>3.35292440902E-2</v>
      </c>
      <c r="J751" s="12">
        <v>6.4479511622600003E-2</v>
      </c>
      <c r="K751" s="12">
        <v>5.1823674490300002E-2</v>
      </c>
      <c r="L751" s="12">
        <v>0.118907183345</v>
      </c>
      <c r="M751" s="12">
        <v>0.10721112723200001</v>
      </c>
      <c r="N751" s="12">
        <v>0.205613512768</v>
      </c>
      <c r="P751" s="12">
        <v>0.18325813839999999</v>
      </c>
      <c r="Q751" s="12">
        <v>2.9579771948099999E-2</v>
      </c>
      <c r="R751" s="12">
        <v>6.1014360064600003E-2</v>
      </c>
      <c r="S751" s="12">
        <v>4.0104793116699997E-2</v>
      </c>
      <c r="T751" s="12">
        <v>0.51673118137999996</v>
      </c>
      <c r="V751" s="12">
        <v>0.181589962892</v>
      </c>
      <c r="W751" s="12">
        <v>0.103527114075</v>
      </c>
      <c r="X751" s="12">
        <v>3.3883862820500002E-2</v>
      </c>
      <c r="Y751" s="12">
        <v>0.10148895096</v>
      </c>
      <c r="Z751" s="12">
        <v>4.4525089349100003E-2</v>
      </c>
      <c r="AA751" s="12">
        <v>2.3798995343599999E-2</v>
      </c>
      <c r="AB751" s="12">
        <v>1.9862532830000001E-2</v>
      </c>
      <c r="AC751" s="12">
        <v>0.11947612744199999</v>
      </c>
      <c r="AE751" s="12">
        <v>8.9010232907100001E-2</v>
      </c>
      <c r="AF751" s="12">
        <v>1.93537565717E-2</v>
      </c>
      <c r="AG751" s="12">
        <v>0.12728843748999999</v>
      </c>
      <c r="AH751" s="12">
        <v>5.3870041420999999E-2</v>
      </c>
      <c r="AI751" s="12">
        <v>9.7676779625900004E-2</v>
      </c>
      <c r="AJ751" s="12">
        <v>0.10625077689200001</v>
      </c>
      <c r="AK751" s="12">
        <v>0.14790350919100001</v>
      </c>
      <c r="AL751" s="12">
        <v>4.0944589236499997E-2</v>
      </c>
      <c r="AM751" s="12">
        <v>4.9575024321199999E-2</v>
      </c>
      <c r="AN751" s="12">
        <v>0.14425659462000001</v>
      </c>
      <c r="AO751" s="12">
        <v>0</v>
      </c>
      <c r="AP751" s="12">
        <v>0.101739446845</v>
      </c>
      <c r="AR751" s="12">
        <v>7.3040995286500002E-2</v>
      </c>
      <c r="AS751" s="12">
        <v>8.2574777372999994E-2</v>
      </c>
      <c r="AT751" s="12">
        <v>0.22401977858200001</v>
      </c>
      <c r="AU751" s="12">
        <v>0</v>
      </c>
      <c r="AW751" s="12">
        <v>6.72826940244E-2</v>
      </c>
      <c r="AX751" s="12">
        <v>5.6607019744000002E-2</v>
      </c>
      <c r="AY751" s="12">
        <v>6.4107808365499994E-2</v>
      </c>
      <c r="AZ751" s="12">
        <v>6.1097274601799999E-2</v>
      </c>
      <c r="BA751" s="12">
        <v>5.9934951688399997E-2</v>
      </c>
      <c r="BB751" s="12">
        <v>7.8235625607200002E-2</v>
      </c>
      <c r="BD751" s="12">
        <v>6.0019900781000002E-2</v>
      </c>
      <c r="BE751" s="12">
        <v>0.11954730743600001</v>
      </c>
      <c r="BF751" s="12">
        <v>9.1357938622400006E-2</v>
      </c>
      <c r="BH751" s="12">
        <v>5.4442199642900001E-2</v>
      </c>
      <c r="BI751" s="12">
        <v>0.16593847963800001</v>
      </c>
      <c r="BJ751" s="12">
        <v>4.4536442308899998E-2</v>
      </c>
    </row>
    <row r="752" spans="2:62" ht="32" customHeight="1" x14ac:dyDescent="0.35">
      <c r="B752" s="20" t="s">
        <v>207</v>
      </c>
      <c r="C752" s="12">
        <v>1.0290001857899999E-2</v>
      </c>
      <c r="D752" s="12">
        <v>9.3994064363500003E-3</v>
      </c>
      <c r="E752" s="12">
        <v>1.27424495897E-2</v>
      </c>
      <c r="F752" s="12">
        <v>0</v>
      </c>
      <c r="G752" s="12">
        <v>0</v>
      </c>
      <c r="I752" s="12">
        <v>2.72009656226E-2</v>
      </c>
      <c r="J752" s="12">
        <v>0</v>
      </c>
      <c r="K752" s="12">
        <v>1.4727375479599999E-2</v>
      </c>
      <c r="L752" s="12">
        <v>0</v>
      </c>
      <c r="M752" s="12">
        <v>1.2567756204799999E-2</v>
      </c>
      <c r="N752" s="12">
        <v>0</v>
      </c>
      <c r="P752" s="12">
        <v>1.8706646080999999E-2</v>
      </c>
      <c r="Q752" s="12">
        <v>7.7486280352399997E-3</v>
      </c>
      <c r="R752" s="12">
        <v>1.48689773655E-2</v>
      </c>
      <c r="S752" s="12">
        <v>0</v>
      </c>
      <c r="T752" s="12">
        <v>0</v>
      </c>
      <c r="V752" s="12">
        <v>0</v>
      </c>
      <c r="W752" s="12">
        <v>2.6920781122700001E-2</v>
      </c>
      <c r="X752" s="12">
        <v>1.1397828586000001E-2</v>
      </c>
      <c r="Y752" s="12">
        <v>0</v>
      </c>
      <c r="Z752" s="12">
        <v>1.9560751975900001E-2</v>
      </c>
      <c r="AA752" s="12">
        <v>0</v>
      </c>
      <c r="AB752" s="12">
        <v>0</v>
      </c>
      <c r="AC752" s="12">
        <v>0</v>
      </c>
      <c r="AE752" s="12">
        <v>2.4543957376599999E-2</v>
      </c>
      <c r="AF752" s="12">
        <v>1.7482116392200001E-2</v>
      </c>
      <c r="AG752" s="12">
        <v>3.4324618454100002E-2</v>
      </c>
      <c r="AH752" s="12">
        <v>2.1969832345700002E-2</v>
      </c>
      <c r="AI752" s="12">
        <v>0</v>
      </c>
      <c r="AJ752" s="12">
        <v>0</v>
      </c>
      <c r="AK752" s="12">
        <v>0</v>
      </c>
      <c r="AL752" s="12">
        <v>1.76619593121E-2</v>
      </c>
      <c r="AM752" s="12">
        <v>0</v>
      </c>
      <c r="AN752" s="12">
        <v>0</v>
      </c>
      <c r="AO752" s="12">
        <v>0</v>
      </c>
      <c r="AP752" s="12">
        <v>0</v>
      </c>
      <c r="AR752" s="12">
        <v>1.05899974226E-2</v>
      </c>
      <c r="AS752" s="12">
        <v>1.14984812912E-2</v>
      </c>
      <c r="AT752" s="12">
        <v>0</v>
      </c>
      <c r="AU752" s="12">
        <v>0</v>
      </c>
      <c r="AW752" s="12">
        <v>7.5891840811200002E-3</v>
      </c>
      <c r="AX752" s="12">
        <v>5.5544089285199999E-3</v>
      </c>
      <c r="AY752" s="12">
        <v>8.8420172567800007E-3</v>
      </c>
      <c r="AZ752" s="12">
        <v>1.02460643518E-2</v>
      </c>
      <c r="BA752" s="12">
        <v>8.1702385200600001E-3</v>
      </c>
      <c r="BB752" s="12">
        <v>8.5070372771700008E-3</v>
      </c>
      <c r="BD752" s="12">
        <v>1.31445441217E-2</v>
      </c>
      <c r="BE752" s="12">
        <v>0</v>
      </c>
      <c r="BF752" s="12">
        <v>4.83224432922E-2</v>
      </c>
      <c r="BH752" s="12">
        <v>9.7133056115699997E-3</v>
      </c>
      <c r="BI752" s="12">
        <v>1.55120970882E-2</v>
      </c>
      <c r="BJ752" s="12">
        <v>0</v>
      </c>
    </row>
    <row r="753" spans="2:62" ht="32" customHeight="1" x14ac:dyDescent="0.35">
      <c r="B753" s="20" t="s">
        <v>42</v>
      </c>
      <c r="C753" s="12">
        <v>2.43451588951E-2</v>
      </c>
      <c r="D753" s="12">
        <v>3.2374319701700002E-2</v>
      </c>
      <c r="E753" s="12">
        <v>8.7518068185100002E-3</v>
      </c>
      <c r="F753" s="12">
        <v>8.2725970004800004E-2</v>
      </c>
      <c r="G753" s="12">
        <v>0</v>
      </c>
      <c r="I753" s="12">
        <v>3.1645757017099999E-2</v>
      </c>
      <c r="J753" s="12">
        <v>4.8689926452200001E-2</v>
      </c>
      <c r="K753" s="12">
        <v>1.40578740328E-2</v>
      </c>
      <c r="L753" s="12">
        <v>1.5113366794000001E-2</v>
      </c>
      <c r="M753" s="12">
        <v>3.18501323083E-2</v>
      </c>
      <c r="N753" s="12">
        <v>0</v>
      </c>
      <c r="P753" s="12">
        <v>3.8411308717900002E-2</v>
      </c>
      <c r="Q753" s="12">
        <v>1.3631728936000001E-2</v>
      </c>
      <c r="R753" s="12">
        <v>2.35250488534E-2</v>
      </c>
      <c r="S753" s="12">
        <v>2.2201134759900001E-2</v>
      </c>
      <c r="T753" s="12">
        <v>0</v>
      </c>
      <c r="V753" s="12">
        <v>4.7219092109999999E-2</v>
      </c>
      <c r="W753" s="12">
        <v>3.2151660711000001E-2</v>
      </c>
      <c r="X753" s="12">
        <v>1.1614965878899999E-2</v>
      </c>
      <c r="Y753" s="12">
        <v>0</v>
      </c>
      <c r="Z753" s="12">
        <v>4.3978013150299998E-2</v>
      </c>
      <c r="AA753" s="12">
        <v>0</v>
      </c>
      <c r="AB753" s="12">
        <v>1.8819862811599999E-2</v>
      </c>
      <c r="AC753" s="12">
        <v>3.6968930071899997E-2</v>
      </c>
      <c r="AE753" s="12">
        <v>0</v>
      </c>
      <c r="AF753" s="12">
        <v>5.1103256570300001E-2</v>
      </c>
      <c r="AG753" s="12">
        <v>0</v>
      </c>
      <c r="AH753" s="12">
        <v>2.0645198840599999E-2</v>
      </c>
      <c r="AI753" s="12">
        <v>3.4422769227000001E-2</v>
      </c>
      <c r="AJ753" s="12">
        <v>4.3892269147700003E-2</v>
      </c>
      <c r="AK753" s="12">
        <v>0</v>
      </c>
      <c r="AL753" s="12">
        <v>1.53357145414E-2</v>
      </c>
      <c r="AM753" s="12">
        <v>2.1789603715500001E-2</v>
      </c>
      <c r="AN753" s="12">
        <v>2.79828228432E-2</v>
      </c>
      <c r="AO753" s="12">
        <v>0</v>
      </c>
      <c r="AP753" s="12">
        <v>5.2901859763799998E-2</v>
      </c>
      <c r="AR753" s="12">
        <v>2.10078355951E-2</v>
      </c>
      <c r="AS753" s="12">
        <v>2.4919955527799999E-2</v>
      </c>
      <c r="AT753" s="12">
        <v>4.2692999602299997E-2</v>
      </c>
      <c r="AU753" s="12">
        <v>0.49967990123599998</v>
      </c>
      <c r="AW753" s="12">
        <v>2.4519899601100001E-2</v>
      </c>
      <c r="AX753" s="12">
        <v>2.5686760474400001E-2</v>
      </c>
      <c r="AY753" s="12">
        <v>2.5175120935999998E-2</v>
      </c>
      <c r="AZ753" s="12">
        <v>2.7175443903000002E-2</v>
      </c>
      <c r="BA753" s="12">
        <v>2.07622010011E-2</v>
      </c>
      <c r="BB753" s="12">
        <v>2.29687724854E-2</v>
      </c>
      <c r="BD753" s="12">
        <v>2.0782189650000001E-2</v>
      </c>
      <c r="BE753" s="12">
        <v>2.84170185546E-2</v>
      </c>
      <c r="BF753" s="12">
        <v>5.02095655248E-2</v>
      </c>
      <c r="BH753" s="12">
        <v>1.3084140077500001E-2</v>
      </c>
      <c r="BI753" s="12">
        <v>3.17473048991E-2</v>
      </c>
      <c r="BJ753" s="12">
        <v>9.4970549554E-2</v>
      </c>
    </row>
    <row r="755" spans="2:62" x14ac:dyDescent="0.35">
      <c r="B755" s="25" t="s">
        <v>218</v>
      </c>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row>
    <row r="756" spans="2:62" x14ac:dyDescent="0.35">
      <c r="B756" s="17" t="s">
        <v>15</v>
      </c>
    </row>
    <row r="757" spans="2:62" x14ac:dyDescent="0.35">
      <c r="B757" s="18" t="s">
        <v>74</v>
      </c>
      <c r="C757" s="15">
        <v>500</v>
      </c>
      <c r="D757" s="15">
        <v>252</v>
      </c>
      <c r="E757" s="15">
        <v>220</v>
      </c>
      <c r="F757" s="15">
        <v>24</v>
      </c>
      <c r="G757" s="15">
        <v>4</v>
      </c>
      <c r="I757" s="15">
        <v>66</v>
      </c>
      <c r="J757" s="15">
        <v>69</v>
      </c>
      <c r="K757" s="15">
        <v>149</v>
      </c>
      <c r="L757" s="15">
        <v>116</v>
      </c>
      <c r="M757" s="15">
        <v>89</v>
      </c>
      <c r="N757" s="15">
        <v>11</v>
      </c>
      <c r="P757" s="15">
        <v>98</v>
      </c>
      <c r="Q757" s="15">
        <v>133</v>
      </c>
      <c r="R757" s="15">
        <v>134</v>
      </c>
      <c r="S757" s="15">
        <v>133</v>
      </c>
      <c r="T757" s="15">
        <v>2</v>
      </c>
      <c r="V757" s="15">
        <v>58</v>
      </c>
      <c r="W757" s="15">
        <v>97</v>
      </c>
      <c r="X757" s="15">
        <v>104</v>
      </c>
      <c r="Y757" s="15">
        <v>62</v>
      </c>
      <c r="Z757" s="15">
        <v>65</v>
      </c>
      <c r="AA757" s="15">
        <v>40</v>
      </c>
      <c r="AB757" s="15">
        <v>49</v>
      </c>
      <c r="AC757" s="15">
        <v>25</v>
      </c>
      <c r="AE757" s="15">
        <v>40</v>
      </c>
      <c r="AF757" s="15">
        <v>69</v>
      </c>
      <c r="AG757" s="15">
        <v>35</v>
      </c>
      <c r="AH757" s="15">
        <v>44</v>
      </c>
      <c r="AI757" s="15">
        <v>65</v>
      </c>
      <c r="AJ757" s="15">
        <v>40</v>
      </c>
      <c r="AK757" s="15">
        <v>44</v>
      </c>
      <c r="AL757" s="15">
        <v>56</v>
      </c>
      <c r="AM757" s="15">
        <v>44</v>
      </c>
      <c r="AN757" s="15">
        <v>30</v>
      </c>
      <c r="AO757" s="15">
        <v>10</v>
      </c>
      <c r="AP757" s="15">
        <v>23</v>
      </c>
      <c r="AR757" s="15">
        <v>392</v>
      </c>
      <c r="AS757" s="15">
        <v>88</v>
      </c>
      <c r="AT757" s="15">
        <v>18</v>
      </c>
      <c r="AU757" s="15">
        <v>2</v>
      </c>
      <c r="AW757" s="15">
        <v>406</v>
      </c>
      <c r="AX757" s="15">
        <v>389</v>
      </c>
      <c r="AY757" s="15">
        <v>348</v>
      </c>
      <c r="AZ757" s="15">
        <v>411</v>
      </c>
      <c r="BA757" s="15">
        <v>401</v>
      </c>
      <c r="BB757" s="15">
        <v>385</v>
      </c>
      <c r="BD757" s="15">
        <v>328</v>
      </c>
      <c r="BE757" s="15">
        <v>153</v>
      </c>
      <c r="BF757" s="15">
        <v>19</v>
      </c>
      <c r="BH757" s="15">
        <v>341</v>
      </c>
      <c r="BI757" s="15">
        <v>117</v>
      </c>
      <c r="BJ757" s="15">
        <v>42</v>
      </c>
    </row>
    <row r="758" spans="2:62" x14ac:dyDescent="0.35">
      <c r="B758" s="19" t="s">
        <v>75</v>
      </c>
      <c r="C758" s="10">
        <v>500</v>
      </c>
      <c r="D758" s="10">
        <v>248</v>
      </c>
      <c r="E758" s="10">
        <v>221</v>
      </c>
      <c r="F758" s="10">
        <v>27</v>
      </c>
      <c r="G758" s="10">
        <v>4</v>
      </c>
      <c r="I758" s="10">
        <v>68</v>
      </c>
      <c r="J758" s="10">
        <v>68</v>
      </c>
      <c r="K758" s="10">
        <v>145</v>
      </c>
      <c r="L758" s="10">
        <v>115</v>
      </c>
      <c r="M758" s="10">
        <v>92</v>
      </c>
      <c r="N758" s="10">
        <v>11</v>
      </c>
      <c r="P758" s="10">
        <v>125</v>
      </c>
      <c r="Q758" s="10">
        <v>125</v>
      </c>
      <c r="R758" s="10">
        <v>125</v>
      </c>
      <c r="S758" s="10">
        <v>125</v>
      </c>
      <c r="T758" s="10">
        <v>2</v>
      </c>
      <c r="V758" s="10">
        <v>68</v>
      </c>
      <c r="W758" s="10">
        <v>105</v>
      </c>
      <c r="X758" s="10">
        <v>101</v>
      </c>
      <c r="Y758" s="10">
        <v>59</v>
      </c>
      <c r="Z758" s="10">
        <v>60</v>
      </c>
      <c r="AA758" s="10">
        <v>37</v>
      </c>
      <c r="AB758" s="10">
        <v>44</v>
      </c>
      <c r="AC758" s="10">
        <v>26</v>
      </c>
      <c r="AE758" s="10">
        <v>38</v>
      </c>
      <c r="AF758" s="10">
        <v>67</v>
      </c>
      <c r="AG758" s="10">
        <v>34</v>
      </c>
      <c r="AH758" s="10">
        <v>42</v>
      </c>
      <c r="AI758" s="10">
        <v>63</v>
      </c>
      <c r="AJ758" s="10">
        <v>38</v>
      </c>
      <c r="AK758" s="10">
        <v>42</v>
      </c>
      <c r="AL758" s="10">
        <v>55</v>
      </c>
      <c r="AM758" s="10">
        <v>42</v>
      </c>
      <c r="AN758" s="10">
        <v>42</v>
      </c>
      <c r="AO758" s="10">
        <v>17</v>
      </c>
      <c r="AP758" s="10">
        <v>21</v>
      </c>
      <c r="AR758" s="10">
        <v>395</v>
      </c>
      <c r="AS758" s="10">
        <v>84</v>
      </c>
      <c r="AT758" s="10">
        <v>19</v>
      </c>
      <c r="AU758" s="10">
        <v>2</v>
      </c>
      <c r="AW758" s="10">
        <v>404</v>
      </c>
      <c r="AX758" s="10">
        <v>385</v>
      </c>
      <c r="AY758" s="10">
        <v>346</v>
      </c>
      <c r="AZ758" s="10">
        <v>412</v>
      </c>
      <c r="BA758" s="10">
        <v>399</v>
      </c>
      <c r="BB758" s="10">
        <v>382</v>
      </c>
      <c r="BD758" s="10">
        <v>321</v>
      </c>
      <c r="BE758" s="10">
        <v>160</v>
      </c>
      <c r="BF758" s="10">
        <v>19</v>
      </c>
      <c r="BH758" s="10">
        <v>339</v>
      </c>
      <c r="BI758" s="10">
        <v>119</v>
      </c>
      <c r="BJ758" s="10">
        <v>42</v>
      </c>
    </row>
    <row r="759" spans="2:62" ht="32" customHeight="1" x14ac:dyDescent="0.35">
      <c r="B759" s="20" t="s">
        <v>203</v>
      </c>
      <c r="C759" s="12">
        <v>0.20902349899799999</v>
      </c>
      <c r="D759" s="12">
        <v>0.235298306056</v>
      </c>
      <c r="E759" s="12">
        <v>0.204730268523</v>
      </c>
      <c r="F759" s="12">
        <v>3.6004386566699999E-2</v>
      </c>
      <c r="G759" s="12">
        <v>0</v>
      </c>
      <c r="I759" s="12">
        <v>0.11445474159000001</v>
      </c>
      <c r="J759" s="12">
        <v>0.20427855623400001</v>
      </c>
      <c r="K759" s="12">
        <v>0.257836251849</v>
      </c>
      <c r="L759" s="12">
        <v>0.19877677327099999</v>
      </c>
      <c r="M759" s="12">
        <v>0.23514349884399999</v>
      </c>
      <c r="N759" s="12">
        <v>7.3405218192099997E-2</v>
      </c>
      <c r="P759" s="12">
        <v>0.10524330006</v>
      </c>
      <c r="Q759" s="12">
        <v>0.21291600237899999</v>
      </c>
      <c r="R759" s="12">
        <v>0.20381388625499999</v>
      </c>
      <c r="S759" s="12">
        <v>0.31745713970799999</v>
      </c>
      <c r="T759" s="12">
        <v>0</v>
      </c>
      <c r="V759" s="12">
        <v>9.3175403599099996E-2</v>
      </c>
      <c r="W759" s="12">
        <v>0.14825703858</v>
      </c>
      <c r="X759" s="12">
        <v>0.22790048928600001</v>
      </c>
      <c r="Y759" s="12">
        <v>0.16620966733699999</v>
      </c>
      <c r="Z759" s="12">
        <v>0.22567048297100001</v>
      </c>
      <c r="AA759" s="12">
        <v>0.472273825737</v>
      </c>
      <c r="AB759" s="12">
        <v>0.38185629609799998</v>
      </c>
      <c r="AC759" s="12">
        <v>7.3086967783599993E-2</v>
      </c>
      <c r="AE759" s="12">
        <v>0.23587459306799999</v>
      </c>
      <c r="AF759" s="12">
        <v>0.247371238163</v>
      </c>
      <c r="AG759" s="12">
        <v>0.18885610847100001</v>
      </c>
      <c r="AH759" s="12">
        <v>0.185647219133</v>
      </c>
      <c r="AI759" s="12">
        <v>0.16100527371199999</v>
      </c>
      <c r="AJ759" s="12">
        <v>0.22341345632599999</v>
      </c>
      <c r="AK759" s="12">
        <v>0.18520914221199999</v>
      </c>
      <c r="AL759" s="12">
        <v>0.20038036724300001</v>
      </c>
      <c r="AM759" s="12">
        <v>0.19820651925499999</v>
      </c>
      <c r="AN759" s="12">
        <v>0.29711875515199998</v>
      </c>
      <c r="AO759" s="12">
        <v>0.19196228446399999</v>
      </c>
      <c r="AP759" s="12">
        <v>0.16434517635199999</v>
      </c>
      <c r="AR759" s="12">
        <v>0.21484488720600001</v>
      </c>
      <c r="AS759" s="12">
        <v>0.180037206432</v>
      </c>
      <c r="AT759" s="12">
        <v>0.236555000943</v>
      </c>
      <c r="AU759" s="12">
        <v>0</v>
      </c>
      <c r="AW759" s="12">
        <v>0.217375261131</v>
      </c>
      <c r="AX759" s="12">
        <v>0.231428652368</v>
      </c>
      <c r="AY759" s="12">
        <v>0.22250145546200001</v>
      </c>
      <c r="AZ759" s="12">
        <v>0.21193325835900001</v>
      </c>
      <c r="BA759" s="12">
        <v>0.224987472824</v>
      </c>
      <c r="BB759" s="12">
        <v>0.22766393061199999</v>
      </c>
      <c r="BD759" s="12">
        <v>0.25745213542299999</v>
      </c>
      <c r="BE759" s="12">
        <v>0.13087771823</v>
      </c>
      <c r="BF759" s="12">
        <v>4.80857905662E-2</v>
      </c>
      <c r="BH759" s="12">
        <v>0.24286364568999999</v>
      </c>
      <c r="BI759" s="12">
        <v>0.13193921037600001</v>
      </c>
      <c r="BJ759" s="12">
        <v>0.15426465303199999</v>
      </c>
    </row>
    <row r="760" spans="2:62" ht="32" customHeight="1" x14ac:dyDescent="0.35">
      <c r="B760" s="20" t="s">
        <v>204</v>
      </c>
      <c r="C760" s="12">
        <v>0.35514504256899998</v>
      </c>
      <c r="D760" s="12">
        <v>0.37588923397500001</v>
      </c>
      <c r="E760" s="12">
        <v>0.331056450966</v>
      </c>
      <c r="F760" s="12">
        <v>0.35389274154400002</v>
      </c>
      <c r="G760" s="12">
        <v>0.40409632394400002</v>
      </c>
      <c r="I760" s="12">
        <v>0.48539152464200003</v>
      </c>
      <c r="J760" s="12">
        <v>0.40677854390000001</v>
      </c>
      <c r="K760" s="12">
        <v>0.370758427763</v>
      </c>
      <c r="L760" s="12">
        <v>0.29571498808399999</v>
      </c>
      <c r="M760" s="12">
        <v>0.25306917880399998</v>
      </c>
      <c r="N760" s="12">
        <v>0.49484486722299997</v>
      </c>
      <c r="P760" s="12">
        <v>0.28307372784099999</v>
      </c>
      <c r="Q760" s="12">
        <v>0.34157757433899999</v>
      </c>
      <c r="R760" s="12">
        <v>0.40532138580900001</v>
      </c>
      <c r="S760" s="12">
        <v>0.39627613637600001</v>
      </c>
      <c r="T760" s="12">
        <v>0</v>
      </c>
      <c r="V760" s="12">
        <v>0.27901526223400003</v>
      </c>
      <c r="W760" s="12">
        <v>0.33158520885999998</v>
      </c>
      <c r="X760" s="12">
        <v>0.421059958791</v>
      </c>
      <c r="Y760" s="12">
        <v>0.44043899699799999</v>
      </c>
      <c r="Z760" s="12">
        <v>0.34705120719799998</v>
      </c>
      <c r="AA760" s="12">
        <v>0.31314571434999999</v>
      </c>
      <c r="AB760" s="12">
        <v>0.32128828565899997</v>
      </c>
      <c r="AC760" s="12">
        <v>0.33345759017299997</v>
      </c>
      <c r="AE760" s="12">
        <v>0.33341264392499997</v>
      </c>
      <c r="AF760" s="12">
        <v>0.32511314272300001</v>
      </c>
      <c r="AG760" s="12">
        <v>0.37089259530200003</v>
      </c>
      <c r="AH760" s="12">
        <v>0.32783259808300003</v>
      </c>
      <c r="AI760" s="12">
        <v>0.33677903609199999</v>
      </c>
      <c r="AJ760" s="12">
        <v>0.36440926827600001</v>
      </c>
      <c r="AK760" s="12">
        <v>0.38283885993900002</v>
      </c>
      <c r="AL760" s="12">
        <v>0.222480172867</v>
      </c>
      <c r="AM760" s="12">
        <v>0.46558540714000002</v>
      </c>
      <c r="AN760" s="12">
        <v>0.31434169058700001</v>
      </c>
      <c r="AO760" s="12">
        <v>0.67521931586999995</v>
      </c>
      <c r="AP760" s="12">
        <v>0.45242423965099998</v>
      </c>
      <c r="AR760" s="12">
        <v>0.35779090025999999</v>
      </c>
      <c r="AS760" s="12">
        <v>0.37543636300700001</v>
      </c>
      <c r="AT760" s="12">
        <v>0.248924214329</v>
      </c>
      <c r="AU760" s="12">
        <v>0</v>
      </c>
      <c r="AW760" s="12">
        <v>0.36350223827700001</v>
      </c>
      <c r="AX760" s="12">
        <v>0.36288266319899998</v>
      </c>
      <c r="AY760" s="12">
        <v>0.35108287172300001</v>
      </c>
      <c r="AZ760" s="12">
        <v>0.37249815466500003</v>
      </c>
      <c r="BA760" s="12">
        <v>0.37032012936199998</v>
      </c>
      <c r="BB760" s="12">
        <v>0.356604313359</v>
      </c>
      <c r="BD760" s="12">
        <v>0.35225099613799998</v>
      </c>
      <c r="BE760" s="12">
        <v>0.355274578191</v>
      </c>
      <c r="BF760" s="12">
        <v>0.40272149833900001</v>
      </c>
      <c r="BH760" s="12">
        <v>0.39892862422999997</v>
      </c>
      <c r="BI760" s="12">
        <v>0.30872605856099999</v>
      </c>
      <c r="BJ760" s="12">
        <v>0.13119958101699999</v>
      </c>
    </row>
    <row r="761" spans="2:62" ht="32" customHeight="1" x14ac:dyDescent="0.35">
      <c r="B761" s="20" t="s">
        <v>205</v>
      </c>
      <c r="C761" s="12">
        <v>0.34398988359100002</v>
      </c>
      <c r="D761" s="12">
        <v>0.32565042084399998</v>
      </c>
      <c r="E761" s="12">
        <v>0.35357859494999999</v>
      </c>
      <c r="F761" s="12">
        <v>0.49135971430699998</v>
      </c>
      <c r="G761" s="12">
        <v>0</v>
      </c>
      <c r="I761" s="12">
        <v>0.31460758467299998</v>
      </c>
      <c r="J761" s="12">
        <v>0.30402978500900002</v>
      </c>
      <c r="K761" s="12">
        <v>0.29112053450699998</v>
      </c>
      <c r="L761" s="12">
        <v>0.40368167539599997</v>
      </c>
      <c r="M761" s="12">
        <v>0.406009917971</v>
      </c>
      <c r="N761" s="12">
        <v>0.32715627280699999</v>
      </c>
      <c r="P761" s="12">
        <v>0.45632230802200002</v>
      </c>
      <c r="Q761" s="12">
        <v>0.369354178039</v>
      </c>
      <c r="R761" s="12">
        <v>0.30862167842400001</v>
      </c>
      <c r="S761" s="12">
        <v>0.23119045244899999</v>
      </c>
      <c r="T761" s="12">
        <v>1</v>
      </c>
      <c r="V761" s="12">
        <v>0.46041355759199998</v>
      </c>
      <c r="W761" s="12">
        <v>0.40359610768300003</v>
      </c>
      <c r="X761" s="12">
        <v>0.27555071542600001</v>
      </c>
      <c r="Y761" s="12">
        <v>0.35509036072200001</v>
      </c>
      <c r="Z761" s="12">
        <v>0.31734737162799997</v>
      </c>
      <c r="AA761" s="12">
        <v>0.21458045991300001</v>
      </c>
      <c r="AB761" s="12">
        <v>0.225218120868</v>
      </c>
      <c r="AC761" s="12">
        <v>0.48922034049300001</v>
      </c>
      <c r="AE761" s="12">
        <v>0.26708124278099998</v>
      </c>
      <c r="AF761" s="12">
        <v>0.27936314012000002</v>
      </c>
      <c r="AG761" s="12">
        <v>0.41365481889299999</v>
      </c>
      <c r="AH761" s="12">
        <v>0.41456527559700002</v>
      </c>
      <c r="AI761" s="12">
        <v>0.43337564938399997</v>
      </c>
      <c r="AJ761" s="12">
        <v>0.33710185169099999</v>
      </c>
      <c r="AK761" s="12">
        <v>0.35538880121999999</v>
      </c>
      <c r="AL761" s="12">
        <v>0.46950037487899998</v>
      </c>
      <c r="AM761" s="12">
        <v>0.29175048457399999</v>
      </c>
      <c r="AN761" s="12">
        <v>0.24727880820000001</v>
      </c>
      <c r="AO761" s="12">
        <v>0.13281839966699999</v>
      </c>
      <c r="AP761" s="12">
        <v>0.29857051930900003</v>
      </c>
      <c r="AR761" s="12">
        <v>0.35352351659300002</v>
      </c>
      <c r="AS761" s="12">
        <v>0.313746506087</v>
      </c>
      <c r="AT761" s="12">
        <v>0.26550418191500003</v>
      </c>
      <c r="AU761" s="12">
        <v>0.50032009876399997</v>
      </c>
      <c r="AW761" s="12">
        <v>0.32736476623499999</v>
      </c>
      <c r="AX761" s="12">
        <v>0.317200896111</v>
      </c>
      <c r="AY761" s="12">
        <v>0.32832560704199998</v>
      </c>
      <c r="AZ761" s="12">
        <v>0.32759243046800002</v>
      </c>
      <c r="BA761" s="12">
        <v>0.32826515447999999</v>
      </c>
      <c r="BB761" s="12">
        <v>0.335361182737</v>
      </c>
      <c r="BD761" s="12">
        <v>0.30846951113499999</v>
      </c>
      <c r="BE761" s="12">
        <v>0.41359413190299998</v>
      </c>
      <c r="BF761" s="12">
        <v>0.35930276365500002</v>
      </c>
      <c r="BH761" s="12">
        <v>0.27615492252599999</v>
      </c>
      <c r="BI761" s="12">
        <v>0.44794617741600001</v>
      </c>
      <c r="BJ761" s="12">
        <v>0.59895538133100001</v>
      </c>
    </row>
    <row r="762" spans="2:62" ht="32" customHeight="1" x14ac:dyDescent="0.35">
      <c r="B762" s="20" t="s">
        <v>206</v>
      </c>
      <c r="C762" s="12">
        <v>5.3281113369299998E-2</v>
      </c>
      <c r="D762" s="12">
        <v>2.10819384135E-2</v>
      </c>
      <c r="E762" s="12">
        <v>8.9015247188499999E-2</v>
      </c>
      <c r="F762" s="12">
        <v>0</v>
      </c>
      <c r="G762" s="12">
        <v>0.39404857826299999</v>
      </c>
      <c r="I762" s="12">
        <v>4.0764489792000001E-2</v>
      </c>
      <c r="J762" s="12">
        <v>5.1729632689799999E-2</v>
      </c>
      <c r="K762" s="12">
        <v>3.1236695734400001E-2</v>
      </c>
      <c r="L762" s="12">
        <v>7.8357495592699999E-2</v>
      </c>
      <c r="M762" s="12">
        <v>7.3679821727399994E-2</v>
      </c>
      <c r="N762" s="12">
        <v>0</v>
      </c>
      <c r="P762" s="12">
        <v>7.4557711042100003E-2</v>
      </c>
      <c r="Q762" s="12">
        <v>4.5786453966E-2</v>
      </c>
      <c r="R762" s="12">
        <v>6.0676525494400002E-2</v>
      </c>
      <c r="S762" s="12">
        <v>3.2954210427299999E-2</v>
      </c>
      <c r="T762" s="12">
        <v>0</v>
      </c>
      <c r="V762" s="12">
        <v>8.4154848373600002E-2</v>
      </c>
      <c r="W762" s="12">
        <v>4.9238675954E-2</v>
      </c>
      <c r="X762" s="12">
        <v>6.6657213502800003E-2</v>
      </c>
      <c r="Y762" s="12">
        <v>3.8260974942600001E-2</v>
      </c>
      <c r="Z762" s="12">
        <v>4.4855747864799997E-2</v>
      </c>
      <c r="AA762" s="12">
        <v>0</v>
      </c>
      <c r="AB762" s="12">
        <v>5.28174345635E-2</v>
      </c>
      <c r="AC762" s="12">
        <v>6.7266171478299996E-2</v>
      </c>
      <c r="AE762" s="12">
        <v>0.163631520226</v>
      </c>
      <c r="AF762" s="12">
        <v>7.9567106030900003E-2</v>
      </c>
      <c r="AG762" s="12">
        <v>0</v>
      </c>
      <c r="AH762" s="12">
        <v>4.3939664691400003E-2</v>
      </c>
      <c r="AI762" s="12">
        <v>3.0931862176799999E-2</v>
      </c>
      <c r="AJ762" s="12">
        <v>5.3125388445799997E-2</v>
      </c>
      <c r="AK762" s="12">
        <v>3.13103635087E-2</v>
      </c>
      <c r="AL762" s="12">
        <v>3.5323918624300003E-2</v>
      </c>
      <c r="AM762" s="12">
        <v>0</v>
      </c>
      <c r="AN762" s="12">
        <v>0.10175771387</v>
      </c>
      <c r="AO762" s="12">
        <v>0</v>
      </c>
      <c r="AP762" s="12">
        <v>8.46600646885E-2</v>
      </c>
      <c r="AR762" s="12">
        <v>4.4393295832299999E-2</v>
      </c>
      <c r="AS762" s="12">
        <v>7.2354055450899998E-2</v>
      </c>
      <c r="AT762" s="12">
        <v>0.15668545724899999</v>
      </c>
      <c r="AU762" s="12">
        <v>0</v>
      </c>
      <c r="AW762" s="12">
        <v>5.2563136293299999E-2</v>
      </c>
      <c r="AX762" s="12">
        <v>4.42946170247E-2</v>
      </c>
      <c r="AY762" s="12">
        <v>5.7699373000700001E-2</v>
      </c>
      <c r="AZ762" s="12">
        <v>4.6345997920799999E-2</v>
      </c>
      <c r="BA762" s="12">
        <v>4.6450482975700001E-2</v>
      </c>
      <c r="BB762" s="12">
        <v>4.69622219294E-2</v>
      </c>
      <c r="BD762" s="12">
        <v>5.5453419397700002E-2</v>
      </c>
      <c r="BE762" s="12">
        <v>3.8577884703100002E-2</v>
      </c>
      <c r="BF762" s="12">
        <v>0.13968038191500001</v>
      </c>
      <c r="BH762" s="12">
        <v>4.8285380094599997E-2</v>
      </c>
      <c r="BI762" s="12">
        <v>7.8771243457799997E-2</v>
      </c>
      <c r="BJ762" s="12">
        <v>2.0846718250699999E-2</v>
      </c>
    </row>
    <row r="763" spans="2:62" ht="32" customHeight="1" x14ac:dyDescent="0.35">
      <c r="B763" s="20" t="s">
        <v>207</v>
      </c>
      <c r="C763" s="12">
        <v>1.0371525297899999E-2</v>
      </c>
      <c r="D763" s="12">
        <v>9.5641326332000006E-3</v>
      </c>
      <c r="E763" s="12">
        <v>8.6967863337499996E-3</v>
      </c>
      <c r="F763" s="12">
        <v>0</v>
      </c>
      <c r="G763" s="12">
        <v>0.20185509779300001</v>
      </c>
      <c r="I763" s="12">
        <v>1.3135902285999999E-2</v>
      </c>
      <c r="J763" s="12">
        <v>1.40247370242E-2</v>
      </c>
      <c r="K763" s="12">
        <v>1.47600261826E-2</v>
      </c>
      <c r="L763" s="12">
        <v>0</v>
      </c>
      <c r="M763" s="12">
        <v>0</v>
      </c>
      <c r="N763" s="12">
        <v>0.104593641778</v>
      </c>
      <c r="P763" s="12">
        <v>1.9034483235999999E-2</v>
      </c>
      <c r="Q763" s="12">
        <v>2.2617163242199999E-2</v>
      </c>
      <c r="R763" s="12">
        <v>0</v>
      </c>
      <c r="S763" s="12">
        <v>0</v>
      </c>
      <c r="T763" s="12">
        <v>0</v>
      </c>
      <c r="V763" s="12">
        <v>1.7615254067499999E-2</v>
      </c>
      <c r="W763" s="12">
        <v>1.83735693607E-2</v>
      </c>
      <c r="X763" s="12">
        <v>8.8316229950300001E-3</v>
      </c>
      <c r="Y763" s="12">
        <v>0</v>
      </c>
      <c r="Z763" s="12">
        <v>1.9560751975900001E-2</v>
      </c>
      <c r="AA763" s="12">
        <v>0</v>
      </c>
      <c r="AB763" s="12">
        <v>0</v>
      </c>
      <c r="AC763" s="12">
        <v>0</v>
      </c>
      <c r="AE763" s="12">
        <v>0</v>
      </c>
      <c r="AF763" s="12">
        <v>1.7482116392200001E-2</v>
      </c>
      <c r="AG763" s="12">
        <v>2.6596477333199999E-2</v>
      </c>
      <c r="AH763" s="12">
        <v>0</v>
      </c>
      <c r="AI763" s="12">
        <v>1.8954089317899998E-2</v>
      </c>
      <c r="AJ763" s="12">
        <v>0</v>
      </c>
      <c r="AK763" s="12">
        <v>2.3073463622399999E-2</v>
      </c>
      <c r="AL763" s="12">
        <v>0</v>
      </c>
      <c r="AM763" s="12">
        <v>2.2667985315499999E-2</v>
      </c>
      <c r="AN763" s="12">
        <v>0</v>
      </c>
      <c r="AO763" s="12">
        <v>0</v>
      </c>
      <c r="AP763" s="12">
        <v>0</v>
      </c>
      <c r="AR763" s="12">
        <v>8.4596084525699992E-3</v>
      </c>
      <c r="AS763" s="12">
        <v>2.2007432204200001E-2</v>
      </c>
      <c r="AT763" s="12">
        <v>0</v>
      </c>
      <c r="AU763" s="12">
        <v>0</v>
      </c>
      <c r="AW763" s="12">
        <v>9.8886044622900002E-3</v>
      </c>
      <c r="AX763" s="12">
        <v>1.09876897701E-2</v>
      </c>
      <c r="AY763" s="12">
        <v>9.6393827122000005E-3</v>
      </c>
      <c r="AZ763" s="12">
        <v>9.6861296168600005E-3</v>
      </c>
      <c r="BA763" s="12">
        <v>1.00114120601E-2</v>
      </c>
      <c r="BB763" s="12">
        <v>1.1029088420199999E-2</v>
      </c>
      <c r="BD763" s="12">
        <v>1.2426211055000001E-2</v>
      </c>
      <c r="BE763" s="12">
        <v>7.4798644942700001E-3</v>
      </c>
      <c r="BF763" s="12">
        <v>0</v>
      </c>
      <c r="BH763" s="12">
        <v>8.9612374837500005E-3</v>
      </c>
      <c r="BI763" s="12">
        <v>1.7990590175000001E-2</v>
      </c>
      <c r="BJ763" s="12">
        <v>0</v>
      </c>
    </row>
    <row r="764" spans="2:62" ht="32" customHeight="1" x14ac:dyDescent="0.35">
      <c r="B764" s="20" t="s">
        <v>42</v>
      </c>
      <c r="C764" s="12">
        <v>2.8188936174399999E-2</v>
      </c>
      <c r="D764" s="12">
        <v>3.25159680792E-2</v>
      </c>
      <c r="E764" s="12">
        <v>1.2922652037499999E-2</v>
      </c>
      <c r="F764" s="12">
        <v>0.11874315758200001</v>
      </c>
      <c r="G764" s="12">
        <v>0</v>
      </c>
      <c r="I764" s="12">
        <v>3.1645757017099999E-2</v>
      </c>
      <c r="J764" s="12">
        <v>1.9158745142899999E-2</v>
      </c>
      <c r="K764" s="12">
        <v>3.4288063964300002E-2</v>
      </c>
      <c r="L764" s="12">
        <v>2.3469067656899999E-2</v>
      </c>
      <c r="M764" s="12">
        <v>3.20975826538E-2</v>
      </c>
      <c r="N764" s="12">
        <v>0</v>
      </c>
      <c r="P764" s="12">
        <v>6.1768469799300001E-2</v>
      </c>
      <c r="Q764" s="12">
        <v>7.7486280352399997E-3</v>
      </c>
      <c r="R764" s="12">
        <v>2.1566524017600001E-2</v>
      </c>
      <c r="S764" s="12">
        <v>2.2122061039899998E-2</v>
      </c>
      <c r="T764" s="12">
        <v>0</v>
      </c>
      <c r="V764" s="12">
        <v>6.5625674132900005E-2</v>
      </c>
      <c r="W764" s="12">
        <v>4.8949399562799999E-2</v>
      </c>
      <c r="X764" s="12">
        <v>0</v>
      </c>
      <c r="Y764" s="12">
        <v>0</v>
      </c>
      <c r="Z764" s="12">
        <v>4.5514438361999997E-2</v>
      </c>
      <c r="AA764" s="12">
        <v>0</v>
      </c>
      <c r="AB764" s="12">
        <v>1.8819862811599999E-2</v>
      </c>
      <c r="AC764" s="12">
        <v>3.6968930071899997E-2</v>
      </c>
      <c r="AE764" s="12">
        <v>0</v>
      </c>
      <c r="AF764" s="12">
        <v>5.1103256570300001E-2</v>
      </c>
      <c r="AG764" s="12">
        <v>0</v>
      </c>
      <c r="AH764" s="12">
        <v>2.8015242495800001E-2</v>
      </c>
      <c r="AI764" s="12">
        <v>1.8954089317899998E-2</v>
      </c>
      <c r="AJ764" s="12">
        <v>2.1950035261599998E-2</v>
      </c>
      <c r="AK764" s="12">
        <v>2.2179369497100001E-2</v>
      </c>
      <c r="AL764" s="12">
        <v>7.2315166387000002E-2</v>
      </c>
      <c r="AM764" s="12">
        <v>2.1789603715500001E-2</v>
      </c>
      <c r="AN764" s="12">
        <v>3.9503032190899998E-2</v>
      </c>
      <c r="AO764" s="12">
        <v>0</v>
      </c>
      <c r="AP764" s="12">
        <v>0</v>
      </c>
      <c r="AR764" s="12">
        <v>2.0987791656E-2</v>
      </c>
      <c r="AS764" s="12">
        <v>3.6418436818999998E-2</v>
      </c>
      <c r="AT764" s="12">
        <v>9.2331145564199996E-2</v>
      </c>
      <c r="AU764" s="12">
        <v>0.49967990123599998</v>
      </c>
      <c r="AW764" s="12">
        <v>2.9305993600599999E-2</v>
      </c>
      <c r="AX764" s="12">
        <v>3.3205481527000001E-2</v>
      </c>
      <c r="AY764" s="12">
        <v>3.0751310060500001E-2</v>
      </c>
      <c r="AZ764" s="12">
        <v>3.1944028970000003E-2</v>
      </c>
      <c r="BA764" s="12">
        <v>1.99653482981E-2</v>
      </c>
      <c r="BB764" s="12">
        <v>2.2379262943000001E-2</v>
      </c>
      <c r="BD764" s="12">
        <v>1.39477268513E-2</v>
      </c>
      <c r="BE764" s="12">
        <v>5.4195822478799997E-2</v>
      </c>
      <c r="BF764" s="12">
        <v>5.02095655248E-2</v>
      </c>
      <c r="BH764" s="12">
        <v>2.4806189976099999E-2</v>
      </c>
      <c r="BI764" s="12">
        <v>1.4626720013600001E-2</v>
      </c>
      <c r="BJ764" s="12">
        <v>9.4733666370200004E-2</v>
      </c>
    </row>
    <row r="766" spans="2:62" x14ac:dyDescent="0.35">
      <c r="B766" s="25" t="s">
        <v>219</v>
      </c>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row>
    <row r="767" spans="2:62" ht="29" x14ac:dyDescent="0.35">
      <c r="B767" s="17" t="s">
        <v>16</v>
      </c>
    </row>
    <row r="768" spans="2:62" x14ac:dyDescent="0.35">
      <c r="B768" s="18" t="s">
        <v>74</v>
      </c>
      <c r="C768" s="15">
        <v>356</v>
      </c>
      <c r="D768" s="15">
        <v>178</v>
      </c>
      <c r="E768" s="15">
        <v>161</v>
      </c>
      <c r="F768" s="15">
        <v>13</v>
      </c>
      <c r="G768" s="15">
        <v>4</v>
      </c>
      <c r="I768" s="15">
        <v>35</v>
      </c>
      <c r="J768" s="15">
        <v>49</v>
      </c>
      <c r="K768" s="15">
        <v>115</v>
      </c>
      <c r="L768" s="15">
        <v>82</v>
      </c>
      <c r="M768" s="15">
        <v>70</v>
      </c>
      <c r="N768" s="15">
        <v>5</v>
      </c>
      <c r="P768" s="15">
        <v>48</v>
      </c>
      <c r="Q768" s="15">
        <v>91</v>
      </c>
      <c r="R768" s="15">
        <v>114</v>
      </c>
      <c r="S768" s="15">
        <v>103</v>
      </c>
      <c r="T768" s="15">
        <v>0</v>
      </c>
      <c r="V768" s="15">
        <v>29</v>
      </c>
      <c r="W768" s="15">
        <v>65</v>
      </c>
      <c r="X768" s="15">
        <v>77</v>
      </c>
      <c r="Y768" s="15">
        <v>45</v>
      </c>
      <c r="Z768" s="15">
        <v>54</v>
      </c>
      <c r="AA768" s="15">
        <v>35</v>
      </c>
      <c r="AB768" s="15">
        <v>41</v>
      </c>
      <c r="AC768" s="15">
        <v>10</v>
      </c>
      <c r="AE768" s="15">
        <v>32</v>
      </c>
      <c r="AF768" s="15">
        <v>49</v>
      </c>
      <c r="AG768" s="15">
        <v>25</v>
      </c>
      <c r="AH768" s="15">
        <v>31</v>
      </c>
      <c r="AI768" s="15">
        <v>37</v>
      </c>
      <c r="AJ768" s="15">
        <v>25</v>
      </c>
      <c r="AK768" s="15">
        <v>36</v>
      </c>
      <c r="AL768" s="15">
        <v>42</v>
      </c>
      <c r="AM768" s="15">
        <v>34</v>
      </c>
      <c r="AN768" s="15">
        <v>21</v>
      </c>
      <c r="AO768" s="15">
        <v>8</v>
      </c>
      <c r="AP768" s="15">
        <v>16</v>
      </c>
      <c r="AR768" s="15">
        <v>270</v>
      </c>
      <c r="AS768" s="15">
        <v>72</v>
      </c>
      <c r="AT768" s="15">
        <v>14</v>
      </c>
      <c r="AU768" s="15">
        <v>0</v>
      </c>
      <c r="AW768" s="15">
        <v>309</v>
      </c>
      <c r="AX768" s="15">
        <v>295</v>
      </c>
      <c r="AY768" s="15">
        <v>261</v>
      </c>
      <c r="AZ768" s="15">
        <v>294</v>
      </c>
      <c r="BA768" s="15">
        <v>295</v>
      </c>
      <c r="BB768" s="15">
        <v>287</v>
      </c>
      <c r="BD768" s="15">
        <v>253</v>
      </c>
      <c r="BE768" s="15">
        <v>92</v>
      </c>
      <c r="BF768" s="15">
        <v>11</v>
      </c>
      <c r="BH768" s="15">
        <v>259</v>
      </c>
      <c r="BI768" s="15">
        <v>74</v>
      </c>
      <c r="BJ768" s="15">
        <v>23</v>
      </c>
    </row>
    <row r="769" spans="2:62" x14ac:dyDescent="0.35">
      <c r="B769" s="19" t="s">
        <v>75</v>
      </c>
      <c r="C769" s="10">
        <v>349</v>
      </c>
      <c r="D769" s="10">
        <v>169</v>
      </c>
      <c r="E769" s="10">
        <v>161</v>
      </c>
      <c r="F769" s="10">
        <v>14</v>
      </c>
      <c r="G769" s="10">
        <v>4</v>
      </c>
      <c r="I769" s="10">
        <v>35</v>
      </c>
      <c r="J769" s="10">
        <v>47</v>
      </c>
      <c r="K769" s="10">
        <v>110</v>
      </c>
      <c r="L769" s="10">
        <v>80</v>
      </c>
      <c r="M769" s="10">
        <v>71</v>
      </c>
      <c r="N769" s="10">
        <v>5</v>
      </c>
      <c r="P769" s="10">
        <v>62</v>
      </c>
      <c r="Q769" s="10">
        <v>85</v>
      </c>
      <c r="R769" s="10">
        <v>105</v>
      </c>
      <c r="S769" s="10">
        <v>97</v>
      </c>
      <c r="T769" s="10">
        <v>0</v>
      </c>
      <c r="V769" s="10">
        <v>34</v>
      </c>
      <c r="W769" s="10">
        <v>68</v>
      </c>
      <c r="X769" s="10">
        <v>74</v>
      </c>
      <c r="Y769" s="10">
        <v>43</v>
      </c>
      <c r="Z769" s="10">
        <v>50</v>
      </c>
      <c r="AA769" s="10">
        <v>32</v>
      </c>
      <c r="AB769" s="10">
        <v>37</v>
      </c>
      <c r="AC769" s="10">
        <v>11</v>
      </c>
      <c r="AE769" s="10">
        <v>30</v>
      </c>
      <c r="AF769" s="10">
        <v>46</v>
      </c>
      <c r="AG769" s="10">
        <v>23</v>
      </c>
      <c r="AH769" s="10">
        <v>29</v>
      </c>
      <c r="AI769" s="10">
        <v>35</v>
      </c>
      <c r="AJ769" s="10">
        <v>23</v>
      </c>
      <c r="AK769" s="10">
        <v>34</v>
      </c>
      <c r="AL769" s="10">
        <v>40</v>
      </c>
      <c r="AM769" s="10">
        <v>32</v>
      </c>
      <c r="AN769" s="10">
        <v>29</v>
      </c>
      <c r="AO769" s="10">
        <v>13</v>
      </c>
      <c r="AP769" s="10">
        <v>15</v>
      </c>
      <c r="AR769" s="10">
        <v>265</v>
      </c>
      <c r="AS769" s="10">
        <v>69</v>
      </c>
      <c r="AT769" s="10">
        <v>16</v>
      </c>
      <c r="AU769" s="10">
        <v>0</v>
      </c>
      <c r="AW769" s="10">
        <v>302</v>
      </c>
      <c r="AX769" s="10">
        <v>286</v>
      </c>
      <c r="AY769" s="10">
        <v>254</v>
      </c>
      <c r="AZ769" s="10">
        <v>290</v>
      </c>
      <c r="BA769" s="10">
        <v>288</v>
      </c>
      <c r="BB769" s="10">
        <v>279</v>
      </c>
      <c r="BD769" s="10">
        <v>244</v>
      </c>
      <c r="BE769" s="10">
        <v>93</v>
      </c>
      <c r="BF769" s="10">
        <v>12</v>
      </c>
      <c r="BH769" s="10">
        <v>254</v>
      </c>
      <c r="BI769" s="10">
        <v>72</v>
      </c>
      <c r="BJ769" s="10">
        <v>23</v>
      </c>
    </row>
    <row r="770" spans="2:62" ht="32" customHeight="1" x14ac:dyDescent="0.35">
      <c r="B770" s="20" t="s">
        <v>220</v>
      </c>
      <c r="C770" s="12">
        <v>0.373040454041</v>
      </c>
      <c r="D770" s="12">
        <v>0.36028061009099999</v>
      </c>
      <c r="E770" s="12">
        <v>0.39246559022900002</v>
      </c>
      <c r="F770" s="12">
        <v>0.29455611511599999</v>
      </c>
      <c r="G770" s="12">
        <v>0.39404857826299999</v>
      </c>
      <c r="I770" s="12">
        <v>0.35188609354700001</v>
      </c>
      <c r="J770" s="12">
        <v>0.34582371413200003</v>
      </c>
      <c r="K770" s="12">
        <v>0.40273446728899998</v>
      </c>
      <c r="L770" s="12">
        <v>0.34100562675099999</v>
      </c>
      <c r="M770" s="12">
        <v>0.37023519593799997</v>
      </c>
      <c r="N770" s="12">
        <v>0.66021862958999999</v>
      </c>
      <c r="P770" s="12">
        <v>0.25544164853200002</v>
      </c>
      <c r="Q770" s="12">
        <v>0.30288949172000001</v>
      </c>
      <c r="R770" s="12">
        <v>0.382402808112</v>
      </c>
      <c r="S770" s="12">
        <v>0.49948099026999998</v>
      </c>
      <c r="V770" s="12">
        <v>0.28147455666499999</v>
      </c>
      <c r="W770" s="12">
        <v>0.26336520745800002</v>
      </c>
      <c r="X770" s="12">
        <v>0.330649571684</v>
      </c>
      <c r="Y770" s="12">
        <v>0.41122461901599999</v>
      </c>
      <c r="Z770" s="12">
        <v>0.40360007110599999</v>
      </c>
      <c r="AA770" s="12">
        <v>0.51723305003099995</v>
      </c>
      <c r="AB770" s="12">
        <v>0.50978049552000004</v>
      </c>
      <c r="AC770" s="12">
        <v>0.44896796862999999</v>
      </c>
      <c r="AE770" s="12">
        <v>0.30334967973499999</v>
      </c>
      <c r="AF770" s="12">
        <v>0.32944080359900002</v>
      </c>
      <c r="AG770" s="12">
        <v>0.30166769952099998</v>
      </c>
      <c r="AH770" s="12">
        <v>0.30244678555999999</v>
      </c>
      <c r="AI770" s="12">
        <v>0.50706216813100002</v>
      </c>
      <c r="AJ770" s="12">
        <v>0.38514184934200002</v>
      </c>
      <c r="AK770" s="12">
        <v>0.37127911193699997</v>
      </c>
      <c r="AL770" s="12">
        <v>0.32184754024599999</v>
      </c>
      <c r="AM770" s="12">
        <v>0.31807131273400002</v>
      </c>
      <c r="AN770" s="12">
        <v>0.430708638378</v>
      </c>
      <c r="AO770" s="12">
        <v>0.56620614945100001</v>
      </c>
      <c r="AP770" s="12">
        <v>0.55025562611599999</v>
      </c>
      <c r="AR770" s="12">
        <v>0.38403492330599998</v>
      </c>
      <c r="AS770" s="12">
        <v>0.29740195943499997</v>
      </c>
      <c r="AT770" s="12">
        <v>0.51986999688199997</v>
      </c>
      <c r="AW770" s="12">
        <v>0.394502655418</v>
      </c>
      <c r="AX770" s="12">
        <v>0.39587901461899999</v>
      </c>
      <c r="AY770" s="12">
        <v>0.41015811733500002</v>
      </c>
      <c r="AZ770" s="12">
        <v>0.37532751316500002</v>
      </c>
      <c r="BA770" s="12">
        <v>0.38724490912600001</v>
      </c>
      <c r="BB770" s="12">
        <v>0.39685898874300002</v>
      </c>
      <c r="BD770" s="12">
        <v>0.39476291078499998</v>
      </c>
      <c r="BE770" s="12">
        <v>0.32806172164300001</v>
      </c>
      <c r="BF770" s="12">
        <v>0.27864863122599998</v>
      </c>
      <c r="BH770" s="12">
        <v>0.41633389998999998</v>
      </c>
      <c r="BI770" s="12">
        <v>0.28600280192600003</v>
      </c>
      <c r="BJ770" s="12">
        <v>0.165821552387</v>
      </c>
    </row>
    <row r="771" spans="2:62" ht="32" customHeight="1" x14ac:dyDescent="0.35">
      <c r="B771" s="20" t="s">
        <v>221</v>
      </c>
      <c r="C771" s="12">
        <v>0.421156276366</v>
      </c>
      <c r="D771" s="12">
        <v>0.442284718932</v>
      </c>
      <c r="E771" s="12">
        <v>0.39761711885399997</v>
      </c>
      <c r="F771" s="12">
        <v>0.50799287053300002</v>
      </c>
      <c r="G771" s="12">
        <v>0.20424949416099999</v>
      </c>
      <c r="I771" s="12">
        <v>0.48944684734600002</v>
      </c>
      <c r="J771" s="12">
        <v>0.42866500324200002</v>
      </c>
      <c r="K771" s="12">
        <v>0.397706524964</v>
      </c>
      <c r="L771" s="12">
        <v>0.42923173142999999</v>
      </c>
      <c r="M771" s="12">
        <v>0.428094670043</v>
      </c>
      <c r="N771" s="12">
        <v>0.173247342045</v>
      </c>
      <c r="P771" s="12">
        <v>0.45708856979700002</v>
      </c>
      <c r="Q771" s="12">
        <v>0.49866771827900003</v>
      </c>
      <c r="R771" s="12">
        <v>0.42604578926499997</v>
      </c>
      <c r="S771" s="12">
        <v>0.32481159862600001</v>
      </c>
      <c r="V771" s="12">
        <v>0.36398180232799998</v>
      </c>
      <c r="W771" s="12">
        <v>0.486885021355</v>
      </c>
      <c r="X771" s="12">
        <v>0.494481711421</v>
      </c>
      <c r="Y771" s="12">
        <v>0.43418505130599999</v>
      </c>
      <c r="Z771" s="12">
        <v>0.42039154842699999</v>
      </c>
      <c r="AA771" s="12">
        <v>0.37435687670899997</v>
      </c>
      <c r="AB771" s="12">
        <v>0.24163056362599999</v>
      </c>
      <c r="AC771" s="12">
        <v>0.384612565031</v>
      </c>
      <c r="AE771" s="12">
        <v>0.54634884472199996</v>
      </c>
      <c r="AF771" s="12">
        <v>0.45151188771099998</v>
      </c>
      <c r="AG771" s="12">
        <v>0.41970115687499998</v>
      </c>
      <c r="AH771" s="12">
        <v>0.44965301642400002</v>
      </c>
      <c r="AI771" s="12">
        <v>0.296669696431</v>
      </c>
      <c r="AJ771" s="12">
        <v>0.329163291026</v>
      </c>
      <c r="AK771" s="12">
        <v>0.40621383104699998</v>
      </c>
      <c r="AL771" s="12">
        <v>0.34653136391700001</v>
      </c>
      <c r="AM771" s="12">
        <v>0.59652900671999998</v>
      </c>
      <c r="AN771" s="12">
        <v>0.47935129015299999</v>
      </c>
      <c r="AO771" s="12">
        <v>0.27973805601500001</v>
      </c>
      <c r="AP771" s="12">
        <v>0.32516134777200001</v>
      </c>
      <c r="AR771" s="12">
        <v>0.42205503117199999</v>
      </c>
      <c r="AS771" s="12">
        <v>0.44952889784</v>
      </c>
      <c r="AT771" s="12">
        <v>0.28039900446499999</v>
      </c>
      <c r="AW771" s="12">
        <v>0.433393404737</v>
      </c>
      <c r="AX771" s="12">
        <v>0.43124219443400003</v>
      </c>
      <c r="AY771" s="12">
        <v>0.43298407018099999</v>
      </c>
      <c r="AZ771" s="12">
        <v>0.43881936687599998</v>
      </c>
      <c r="BA771" s="12">
        <v>0.422779205386</v>
      </c>
      <c r="BB771" s="12">
        <v>0.42084623125699999</v>
      </c>
      <c r="BD771" s="12">
        <v>0.44362987007400001</v>
      </c>
      <c r="BE771" s="12">
        <v>0.35469491581899998</v>
      </c>
      <c r="BF771" s="12">
        <v>0.48393559215600002</v>
      </c>
      <c r="BH771" s="12">
        <v>0.419072530587</v>
      </c>
      <c r="BI771" s="12">
        <v>0.48137034139500001</v>
      </c>
      <c r="BJ771" s="12">
        <v>0.25123460426100003</v>
      </c>
    </row>
    <row r="772" spans="2:62" ht="32" customHeight="1" x14ac:dyDescent="0.35">
      <c r="B772" s="20" t="s">
        <v>222</v>
      </c>
      <c r="C772" s="12">
        <v>0.139310276535</v>
      </c>
      <c r="D772" s="12">
        <v>0.12001408406</v>
      </c>
      <c r="E772" s="12">
        <v>0.16123101527600001</v>
      </c>
      <c r="F772" s="12">
        <v>9.9909275609399995E-2</v>
      </c>
      <c r="G772" s="12">
        <v>0.199846829783</v>
      </c>
      <c r="I772" s="12">
        <v>0.106241459351</v>
      </c>
      <c r="J772" s="12">
        <v>0.14125386137599999</v>
      </c>
      <c r="K772" s="12">
        <v>0.12684816648399999</v>
      </c>
      <c r="L772" s="12">
        <v>0.17113218282100001</v>
      </c>
      <c r="M772" s="12">
        <v>0.135677784775</v>
      </c>
      <c r="N772" s="12">
        <v>0.166534028365</v>
      </c>
      <c r="P772" s="12">
        <v>0.135661121671</v>
      </c>
      <c r="Q772" s="12">
        <v>0.13085367262200001</v>
      </c>
      <c r="R772" s="12">
        <v>0.15821483783000001</v>
      </c>
      <c r="S772" s="12">
        <v>0.128432685725</v>
      </c>
      <c r="V772" s="12">
        <v>0.21945007967999999</v>
      </c>
      <c r="W772" s="12">
        <v>0.140786326283</v>
      </c>
      <c r="X772" s="12">
        <v>0.126028588557</v>
      </c>
      <c r="Y772" s="12">
        <v>0.102501780759</v>
      </c>
      <c r="Z772" s="12">
        <v>0.122335700316</v>
      </c>
      <c r="AA772" s="12">
        <v>8.1530360132499993E-2</v>
      </c>
      <c r="AB772" s="12">
        <v>0.19852617403200001</v>
      </c>
      <c r="AC772" s="12">
        <v>0.16641946633900001</v>
      </c>
      <c r="AE772" s="12">
        <v>0.121228158973</v>
      </c>
      <c r="AF772" s="12">
        <v>0.123965001903</v>
      </c>
      <c r="AG772" s="12">
        <v>0.240344361343</v>
      </c>
      <c r="AH772" s="12">
        <v>0.15006755722000001</v>
      </c>
      <c r="AI772" s="12">
        <v>0.15806488815700001</v>
      </c>
      <c r="AJ772" s="12">
        <v>0.24653987208700001</v>
      </c>
      <c r="AK772" s="12">
        <v>0.18741498791200001</v>
      </c>
      <c r="AL772" s="12">
        <v>0.19007813199000001</v>
      </c>
      <c r="AM772" s="12">
        <v>5.5622757925899997E-2</v>
      </c>
      <c r="AN772" s="12">
        <v>4.7262947011500002E-2</v>
      </c>
      <c r="AO772" s="12">
        <v>0</v>
      </c>
      <c r="AP772" s="12">
        <v>6.2291513055800003E-2</v>
      </c>
      <c r="AR772" s="12">
        <v>0.121522728665</v>
      </c>
      <c r="AS772" s="12">
        <v>0.213252101719</v>
      </c>
      <c r="AT772" s="12">
        <v>0.11585773778400001</v>
      </c>
      <c r="AW772" s="12">
        <v>0.116039701688</v>
      </c>
      <c r="AX772" s="12">
        <v>0.11996407319500001</v>
      </c>
      <c r="AY772" s="12">
        <v>0.11363170097899999</v>
      </c>
      <c r="AZ772" s="12">
        <v>0.12903397873</v>
      </c>
      <c r="BA772" s="12">
        <v>0.14151774847699999</v>
      </c>
      <c r="BB772" s="12">
        <v>0.13047803545600001</v>
      </c>
      <c r="BD772" s="12">
        <v>0.11914316115</v>
      </c>
      <c r="BE772" s="12">
        <v>0.18960560157799999</v>
      </c>
      <c r="BF772" s="12">
        <v>0.15821129632200001</v>
      </c>
      <c r="BH772" s="12">
        <v>0.117118909752</v>
      </c>
      <c r="BI772" s="12">
        <v>0.15446026294099999</v>
      </c>
      <c r="BJ772" s="12">
        <v>0.34013453356200002</v>
      </c>
    </row>
    <row r="773" spans="2:62" ht="32" customHeight="1" x14ac:dyDescent="0.35">
      <c r="B773" s="20" t="s">
        <v>223</v>
      </c>
      <c r="C773" s="12">
        <v>3.9629165118700002E-2</v>
      </c>
      <c r="D773" s="12">
        <v>4.64583826004E-2</v>
      </c>
      <c r="E773" s="12">
        <v>3.1331560018700001E-2</v>
      </c>
      <c r="F773" s="12">
        <v>0</v>
      </c>
      <c r="G773" s="12">
        <v>0.20185509779300001</v>
      </c>
      <c r="I773" s="12">
        <v>5.2425599756600001E-2</v>
      </c>
      <c r="J773" s="12">
        <v>6.4621188319000003E-2</v>
      </c>
      <c r="K773" s="12">
        <v>2.7408517990199999E-2</v>
      </c>
      <c r="L773" s="12">
        <v>4.6710355302600003E-2</v>
      </c>
      <c r="M773" s="12">
        <v>3.06863350652E-2</v>
      </c>
      <c r="N773" s="12">
        <v>0</v>
      </c>
      <c r="P773" s="12">
        <v>7.2959893027399997E-2</v>
      </c>
      <c r="Q773" s="12">
        <v>3.5206753182100002E-2</v>
      </c>
      <c r="R773" s="12">
        <v>1.6695245247000001E-2</v>
      </c>
      <c r="S773" s="12">
        <v>4.7274725378899998E-2</v>
      </c>
      <c r="V773" s="12">
        <v>6.0169504755900001E-2</v>
      </c>
      <c r="W773" s="12">
        <v>6.1835407045799998E-2</v>
      </c>
      <c r="X773" s="12">
        <v>2.46140071599E-2</v>
      </c>
      <c r="Y773" s="12">
        <v>3.0532425330700001E-2</v>
      </c>
      <c r="Z773" s="12">
        <v>3.5093247715300001E-2</v>
      </c>
      <c r="AA773" s="12">
        <v>2.6879713128399998E-2</v>
      </c>
      <c r="AB773" s="12">
        <v>5.0062766822300001E-2</v>
      </c>
      <c r="AC773" s="12">
        <v>0</v>
      </c>
      <c r="AE773" s="12">
        <v>2.90733165703E-2</v>
      </c>
      <c r="AF773" s="12">
        <v>2.8394711939099999E-2</v>
      </c>
      <c r="AG773" s="12">
        <v>3.82867822617E-2</v>
      </c>
      <c r="AH773" s="12">
        <v>2.8675723894599998E-2</v>
      </c>
      <c r="AI773" s="12">
        <v>0</v>
      </c>
      <c r="AJ773" s="12">
        <v>0</v>
      </c>
      <c r="AK773" s="12">
        <v>0</v>
      </c>
      <c r="AL773" s="12">
        <v>0.119863702998</v>
      </c>
      <c r="AM773" s="12">
        <v>2.9776922619400001E-2</v>
      </c>
      <c r="AN773" s="12">
        <v>4.2677124457199997E-2</v>
      </c>
      <c r="AO773" s="12">
        <v>0.15405579453400001</v>
      </c>
      <c r="AP773" s="12">
        <v>6.2291513055800003E-2</v>
      </c>
      <c r="AR773" s="12">
        <v>3.6986736762800003E-2</v>
      </c>
      <c r="AS773" s="12">
        <v>3.9817041006200003E-2</v>
      </c>
      <c r="AT773" s="12">
        <v>8.3873260869599994E-2</v>
      </c>
      <c r="AW773" s="12">
        <v>3.6199818514600003E-2</v>
      </c>
      <c r="AX773" s="12">
        <v>3.5297633149200001E-2</v>
      </c>
      <c r="AY773" s="12">
        <v>2.7760774351100002E-2</v>
      </c>
      <c r="AZ773" s="12">
        <v>3.4877926049099998E-2</v>
      </c>
      <c r="BA773" s="12">
        <v>3.51085174936E-2</v>
      </c>
      <c r="BB773" s="12">
        <v>4.1791599474300001E-2</v>
      </c>
      <c r="BD773" s="12">
        <v>3.4748794018600003E-2</v>
      </c>
      <c r="BE773" s="12">
        <v>5.7290839821300003E-2</v>
      </c>
      <c r="BF773" s="12">
        <v>0</v>
      </c>
      <c r="BH773" s="12">
        <v>3.1954425231100002E-2</v>
      </c>
      <c r="BI773" s="12">
        <v>3.7693689065499997E-2</v>
      </c>
      <c r="BJ773" s="12">
        <v>0.13212177618199999</v>
      </c>
    </row>
    <row r="774" spans="2:62" ht="32" customHeight="1" x14ac:dyDescent="0.35">
      <c r="B774" s="20" t="s">
        <v>224</v>
      </c>
      <c r="C774" s="12">
        <v>2.1479905461900001E-2</v>
      </c>
      <c r="D774" s="12">
        <v>3.0962204316899999E-2</v>
      </c>
      <c r="E774" s="12">
        <v>5.71447464306E-3</v>
      </c>
      <c r="F774" s="12">
        <v>9.7541738741900003E-2</v>
      </c>
      <c r="G774" s="12">
        <v>0</v>
      </c>
      <c r="I774" s="12">
        <v>0</v>
      </c>
      <c r="J774" s="12">
        <v>0</v>
      </c>
      <c r="K774" s="12">
        <v>4.53023232725E-2</v>
      </c>
      <c r="L774" s="12">
        <v>0</v>
      </c>
      <c r="M774" s="12">
        <v>3.53060141784E-2</v>
      </c>
      <c r="N774" s="12">
        <v>0</v>
      </c>
      <c r="P774" s="12">
        <v>7.8848766972200002E-2</v>
      </c>
      <c r="Q774" s="12">
        <v>1.0265861669000001E-2</v>
      </c>
      <c r="R774" s="12">
        <v>1.66413195465E-2</v>
      </c>
      <c r="S774" s="12">
        <v>0</v>
      </c>
      <c r="V774" s="12">
        <v>7.4924056571200007E-2</v>
      </c>
      <c r="W774" s="12">
        <v>4.7128037858499998E-2</v>
      </c>
      <c r="X774" s="12">
        <v>1.1268565304399999E-2</v>
      </c>
      <c r="Y774" s="12">
        <v>0</v>
      </c>
      <c r="Z774" s="12">
        <v>1.85794324359E-2</v>
      </c>
      <c r="AA774" s="12">
        <v>0</v>
      </c>
      <c r="AB774" s="12">
        <v>0</v>
      </c>
      <c r="AC774" s="12">
        <v>0</v>
      </c>
      <c r="AE774" s="12">
        <v>0</v>
      </c>
      <c r="AF774" s="12">
        <v>4.5762754765400003E-2</v>
      </c>
      <c r="AG774" s="12">
        <v>0</v>
      </c>
      <c r="AH774" s="12">
        <v>6.9156916902299997E-2</v>
      </c>
      <c r="AI774" s="12">
        <v>3.82032472811E-2</v>
      </c>
      <c r="AJ774" s="12">
        <v>0</v>
      </c>
      <c r="AK774" s="12">
        <v>3.5092069103099997E-2</v>
      </c>
      <c r="AL774" s="12">
        <v>2.1679260848700001E-2</v>
      </c>
      <c r="AM774" s="12">
        <v>0</v>
      </c>
      <c r="AN774" s="12">
        <v>0</v>
      </c>
      <c r="AO774" s="12">
        <v>0</v>
      </c>
      <c r="AP774" s="12">
        <v>0</v>
      </c>
      <c r="AR774" s="12">
        <v>2.8305761764000001E-2</v>
      </c>
      <c r="AS774" s="12">
        <v>0</v>
      </c>
      <c r="AT774" s="12">
        <v>0</v>
      </c>
      <c r="AW774" s="12">
        <v>1.3647137696200001E-2</v>
      </c>
      <c r="AX774" s="12">
        <v>1.4405919800499999E-2</v>
      </c>
      <c r="AY774" s="12">
        <v>1.16912753699E-2</v>
      </c>
      <c r="AZ774" s="12">
        <v>1.8629271208600001E-2</v>
      </c>
      <c r="BA774" s="12">
        <v>1.00157790043E-2</v>
      </c>
      <c r="BB774" s="12">
        <v>3.3010300222099998E-3</v>
      </c>
      <c r="BD774" s="12">
        <v>3.7814138741199999E-3</v>
      </c>
      <c r="BE774" s="12">
        <v>7.0346921138899995E-2</v>
      </c>
      <c r="BF774" s="12">
        <v>0</v>
      </c>
      <c r="BH774" s="12">
        <v>8.1195835198699991E-3</v>
      </c>
      <c r="BI774" s="12">
        <v>4.0472904671499998E-2</v>
      </c>
      <c r="BJ774" s="12">
        <v>0.110687533607</v>
      </c>
    </row>
    <row r="775" spans="2:62" ht="32" customHeight="1" x14ac:dyDescent="0.35">
      <c r="B775" s="20" t="s">
        <v>42</v>
      </c>
      <c r="C775" s="12">
        <v>5.3839224776499996E-3</v>
      </c>
      <c r="D775" s="12">
        <v>0</v>
      </c>
      <c r="E775" s="12">
        <v>1.16402409792E-2</v>
      </c>
      <c r="F775" s="12">
        <v>0</v>
      </c>
      <c r="G775" s="12">
        <v>0</v>
      </c>
      <c r="I775" s="12">
        <v>0</v>
      </c>
      <c r="J775" s="12">
        <v>1.9636232931800002E-2</v>
      </c>
      <c r="K775" s="12">
        <v>0</v>
      </c>
      <c r="L775" s="12">
        <v>1.19201036949E-2</v>
      </c>
      <c r="M775" s="12">
        <v>0</v>
      </c>
      <c r="N775" s="12">
        <v>0</v>
      </c>
      <c r="P775" s="12">
        <v>0</v>
      </c>
      <c r="Q775" s="12">
        <v>2.2116502528200001E-2</v>
      </c>
      <c r="R775" s="12">
        <v>0</v>
      </c>
      <c r="S775" s="12">
        <v>0</v>
      </c>
      <c r="V775" s="12">
        <v>0</v>
      </c>
      <c r="W775" s="12">
        <v>0</v>
      </c>
      <c r="X775" s="12">
        <v>1.29575558729E-2</v>
      </c>
      <c r="Y775" s="12">
        <v>2.1556123588699998E-2</v>
      </c>
      <c r="Z775" s="12">
        <v>0</v>
      </c>
      <c r="AA775" s="12">
        <v>0</v>
      </c>
      <c r="AB775" s="12">
        <v>0</v>
      </c>
      <c r="AC775" s="12">
        <v>0</v>
      </c>
      <c r="AE775" s="12">
        <v>0</v>
      </c>
      <c r="AF775" s="12">
        <v>2.0924840081700001E-2</v>
      </c>
      <c r="AG775" s="12">
        <v>0</v>
      </c>
      <c r="AH775" s="12">
        <v>0</v>
      </c>
      <c r="AI775" s="12">
        <v>0</v>
      </c>
      <c r="AJ775" s="12">
        <v>3.9154987545500002E-2</v>
      </c>
      <c r="AK775" s="12">
        <v>0</v>
      </c>
      <c r="AL775" s="12">
        <v>0</v>
      </c>
      <c r="AM775" s="12">
        <v>0</v>
      </c>
      <c r="AN775" s="12">
        <v>0</v>
      </c>
      <c r="AO775" s="12">
        <v>0</v>
      </c>
      <c r="AP775" s="12">
        <v>0</v>
      </c>
      <c r="AR775" s="12">
        <v>7.0948183304800003E-3</v>
      </c>
      <c r="AS775" s="12">
        <v>0</v>
      </c>
      <c r="AT775" s="12">
        <v>0</v>
      </c>
      <c r="AW775" s="12">
        <v>6.2172819456900001E-3</v>
      </c>
      <c r="AX775" s="12">
        <v>3.2111648010799999E-3</v>
      </c>
      <c r="AY775" s="12">
        <v>3.7740617842599998E-3</v>
      </c>
      <c r="AZ775" s="12">
        <v>3.3119439720499999E-3</v>
      </c>
      <c r="BA775" s="12">
        <v>3.3338405132399998E-3</v>
      </c>
      <c r="BB775" s="12">
        <v>6.7241150478900003E-3</v>
      </c>
      <c r="BD775" s="12">
        <v>3.9338500980100003E-3</v>
      </c>
      <c r="BE775" s="12">
        <v>0</v>
      </c>
      <c r="BF775" s="12">
        <v>7.9204480295400004E-2</v>
      </c>
      <c r="BH775" s="12">
        <v>7.4006509199099997E-3</v>
      </c>
      <c r="BI775" s="12">
        <v>0</v>
      </c>
      <c r="BJ775" s="12">
        <v>0</v>
      </c>
    </row>
    <row r="777" spans="2:62" x14ac:dyDescent="0.35">
      <c r="B777" s="25" t="s">
        <v>225</v>
      </c>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row>
    <row r="778" spans="2:62" ht="29" x14ac:dyDescent="0.35">
      <c r="B778" s="17" t="s">
        <v>16</v>
      </c>
    </row>
    <row r="779" spans="2:62" x14ac:dyDescent="0.35">
      <c r="B779" s="18" t="s">
        <v>74</v>
      </c>
      <c r="C779" s="15">
        <v>329</v>
      </c>
      <c r="D779" s="15">
        <v>178</v>
      </c>
      <c r="E779" s="15">
        <v>134</v>
      </c>
      <c r="F779" s="15">
        <v>16</v>
      </c>
      <c r="G779" s="15">
        <v>1</v>
      </c>
      <c r="I779" s="15">
        <v>37</v>
      </c>
      <c r="J779" s="15">
        <v>47</v>
      </c>
      <c r="K779" s="15">
        <v>104</v>
      </c>
      <c r="L779" s="15">
        <v>75</v>
      </c>
      <c r="M779" s="15">
        <v>58</v>
      </c>
      <c r="N779" s="15">
        <v>8</v>
      </c>
      <c r="P779" s="15">
        <v>54</v>
      </c>
      <c r="Q779" s="15">
        <v>91</v>
      </c>
      <c r="R779" s="15">
        <v>89</v>
      </c>
      <c r="S779" s="15">
        <v>94</v>
      </c>
      <c r="T779" s="15">
        <v>1</v>
      </c>
      <c r="V779" s="15">
        <v>32</v>
      </c>
      <c r="W779" s="15">
        <v>59</v>
      </c>
      <c r="X779" s="15">
        <v>79</v>
      </c>
      <c r="Y779" s="15">
        <v>39</v>
      </c>
      <c r="Z779" s="15">
        <v>43</v>
      </c>
      <c r="AA779" s="15">
        <v>33</v>
      </c>
      <c r="AB779" s="15">
        <v>34</v>
      </c>
      <c r="AC779" s="15">
        <v>10</v>
      </c>
      <c r="AE779" s="15">
        <v>29</v>
      </c>
      <c r="AF779" s="15">
        <v>45</v>
      </c>
      <c r="AG779" s="15">
        <v>20</v>
      </c>
      <c r="AH779" s="15">
        <v>32</v>
      </c>
      <c r="AI779" s="15">
        <v>39</v>
      </c>
      <c r="AJ779" s="15">
        <v>26</v>
      </c>
      <c r="AK779" s="15">
        <v>33</v>
      </c>
      <c r="AL779" s="15">
        <v>30</v>
      </c>
      <c r="AM779" s="15">
        <v>27</v>
      </c>
      <c r="AN779" s="15">
        <v>22</v>
      </c>
      <c r="AO779" s="15">
        <v>8</v>
      </c>
      <c r="AP779" s="15">
        <v>18</v>
      </c>
      <c r="AR779" s="15">
        <v>267</v>
      </c>
      <c r="AS779" s="15">
        <v>53</v>
      </c>
      <c r="AT779" s="15">
        <v>8</v>
      </c>
      <c r="AU779" s="15">
        <v>1</v>
      </c>
      <c r="AW779" s="15">
        <v>274</v>
      </c>
      <c r="AX779" s="15">
        <v>265</v>
      </c>
      <c r="AY779" s="15">
        <v>240</v>
      </c>
      <c r="AZ779" s="15">
        <v>274</v>
      </c>
      <c r="BA779" s="15">
        <v>271</v>
      </c>
      <c r="BB779" s="15">
        <v>255</v>
      </c>
      <c r="BD779" s="15">
        <v>227</v>
      </c>
      <c r="BE779" s="15">
        <v>95</v>
      </c>
      <c r="BF779" s="15">
        <v>7</v>
      </c>
      <c r="BH779" s="15">
        <v>241</v>
      </c>
      <c r="BI779" s="15">
        <v>66</v>
      </c>
      <c r="BJ779" s="15">
        <v>22</v>
      </c>
    </row>
    <row r="780" spans="2:62" x14ac:dyDescent="0.35">
      <c r="B780" s="19" t="s">
        <v>75</v>
      </c>
      <c r="C780" s="10">
        <v>326</v>
      </c>
      <c r="D780" s="10">
        <v>174</v>
      </c>
      <c r="E780" s="10">
        <v>134</v>
      </c>
      <c r="F780" s="10">
        <v>17</v>
      </c>
      <c r="G780" s="10">
        <v>1</v>
      </c>
      <c r="I780" s="10">
        <v>38</v>
      </c>
      <c r="J780" s="10">
        <v>46</v>
      </c>
      <c r="K780" s="10">
        <v>100</v>
      </c>
      <c r="L780" s="10">
        <v>74</v>
      </c>
      <c r="M780" s="10">
        <v>60</v>
      </c>
      <c r="N780" s="10">
        <v>8</v>
      </c>
      <c r="P780" s="10">
        <v>68</v>
      </c>
      <c r="Q780" s="10">
        <v>85</v>
      </c>
      <c r="R780" s="10">
        <v>83</v>
      </c>
      <c r="S780" s="10">
        <v>88</v>
      </c>
      <c r="T780" s="10">
        <v>1</v>
      </c>
      <c r="V780" s="10">
        <v>38</v>
      </c>
      <c r="W780" s="10">
        <v>63</v>
      </c>
      <c r="X780" s="10">
        <v>76</v>
      </c>
      <c r="Y780" s="10">
        <v>37</v>
      </c>
      <c r="Z780" s="10">
        <v>40</v>
      </c>
      <c r="AA780" s="10">
        <v>31</v>
      </c>
      <c r="AB780" s="10">
        <v>31</v>
      </c>
      <c r="AC780" s="10">
        <v>10</v>
      </c>
      <c r="AE780" s="10">
        <v>27</v>
      </c>
      <c r="AF780" s="10">
        <v>44</v>
      </c>
      <c r="AG780" s="10">
        <v>19</v>
      </c>
      <c r="AH780" s="10">
        <v>30</v>
      </c>
      <c r="AI780" s="10">
        <v>37</v>
      </c>
      <c r="AJ780" s="10">
        <v>25</v>
      </c>
      <c r="AK780" s="10">
        <v>31</v>
      </c>
      <c r="AL780" s="10">
        <v>29</v>
      </c>
      <c r="AM780" s="10">
        <v>25</v>
      </c>
      <c r="AN780" s="10">
        <v>30</v>
      </c>
      <c r="AO780" s="10">
        <v>13</v>
      </c>
      <c r="AP780" s="10">
        <v>17</v>
      </c>
      <c r="AR780" s="10">
        <v>266</v>
      </c>
      <c r="AS780" s="10">
        <v>50</v>
      </c>
      <c r="AT780" s="10">
        <v>9</v>
      </c>
      <c r="AU780" s="10">
        <v>1</v>
      </c>
      <c r="AW780" s="10">
        <v>270</v>
      </c>
      <c r="AX780" s="10">
        <v>260</v>
      </c>
      <c r="AY780" s="10">
        <v>236</v>
      </c>
      <c r="AZ780" s="10">
        <v>271</v>
      </c>
      <c r="BA780" s="10">
        <v>266</v>
      </c>
      <c r="BB780" s="10">
        <v>251</v>
      </c>
      <c r="BD780" s="10">
        <v>222</v>
      </c>
      <c r="BE780" s="10">
        <v>97</v>
      </c>
      <c r="BF780" s="10">
        <v>7</v>
      </c>
      <c r="BH780" s="10">
        <v>239</v>
      </c>
      <c r="BI780" s="10">
        <v>66</v>
      </c>
      <c r="BJ780" s="10">
        <v>21</v>
      </c>
    </row>
    <row r="781" spans="2:62" ht="32" customHeight="1" x14ac:dyDescent="0.35">
      <c r="B781" s="20" t="s">
        <v>220</v>
      </c>
      <c r="C781" s="12">
        <v>0.28320765910700002</v>
      </c>
      <c r="D781" s="12">
        <v>0.25223735696799998</v>
      </c>
      <c r="E781" s="12">
        <v>0.35342587367299999</v>
      </c>
      <c r="F781" s="12">
        <v>5.6982558331200001E-2</v>
      </c>
      <c r="G781" s="12">
        <v>0</v>
      </c>
      <c r="I781" s="12">
        <v>0.114680498804</v>
      </c>
      <c r="J781" s="12">
        <v>0.241625034691</v>
      </c>
      <c r="K781" s="12">
        <v>0.35737665116</v>
      </c>
      <c r="L781" s="12">
        <v>0.30469735948400001</v>
      </c>
      <c r="M781" s="12">
        <v>0.275129316934</v>
      </c>
      <c r="N781" s="12">
        <v>0.25137599343099998</v>
      </c>
      <c r="P781" s="12">
        <v>0.163860253279</v>
      </c>
      <c r="Q781" s="12">
        <v>0.21736376600499999</v>
      </c>
      <c r="R781" s="12">
        <v>0.35702330689099998</v>
      </c>
      <c r="S781" s="12">
        <v>0.37300629302499999</v>
      </c>
      <c r="T781" s="12">
        <v>0</v>
      </c>
      <c r="V781" s="12">
        <v>0.18609304255799999</v>
      </c>
      <c r="W781" s="12">
        <v>0.29530751194400001</v>
      </c>
      <c r="X781" s="12">
        <v>0.180707961453</v>
      </c>
      <c r="Y781" s="12">
        <v>0.276251523341</v>
      </c>
      <c r="Z781" s="12">
        <v>0.353035739904</v>
      </c>
      <c r="AA781" s="12">
        <v>0.443131626981</v>
      </c>
      <c r="AB781" s="12">
        <v>0.45537099915500001</v>
      </c>
      <c r="AC781" s="12">
        <v>8.9374448602600007E-2</v>
      </c>
      <c r="AE781" s="12">
        <v>0.13206988519499999</v>
      </c>
      <c r="AF781" s="12">
        <v>0.406498850829</v>
      </c>
      <c r="AG781" s="12">
        <v>0.38826579099399999</v>
      </c>
      <c r="AH781" s="12">
        <v>0.171915337413</v>
      </c>
      <c r="AI781" s="12">
        <v>0.19871938798800001</v>
      </c>
      <c r="AJ781" s="12">
        <v>0.22134430138200001</v>
      </c>
      <c r="AK781" s="12">
        <v>0.35504863221499999</v>
      </c>
      <c r="AL781" s="12">
        <v>8.9352679513800007E-2</v>
      </c>
      <c r="AM781" s="12">
        <v>0.40134356795300002</v>
      </c>
      <c r="AN781" s="12">
        <v>0.311296794727</v>
      </c>
      <c r="AO781" s="12">
        <v>0.50967888134499995</v>
      </c>
      <c r="AP781" s="12">
        <v>0.363780716994</v>
      </c>
      <c r="AR781" s="12">
        <v>0.28101722794200001</v>
      </c>
      <c r="AS781" s="12">
        <v>0.25695900078400002</v>
      </c>
      <c r="AT781" s="12">
        <v>0.537771467251</v>
      </c>
      <c r="AU781" s="12">
        <v>0</v>
      </c>
      <c r="AW781" s="12">
        <v>0.29488431511699997</v>
      </c>
      <c r="AX781" s="12">
        <v>0.30901703367400002</v>
      </c>
      <c r="AY781" s="12">
        <v>0.33170989606899998</v>
      </c>
      <c r="AZ781" s="12">
        <v>0.27046118237400002</v>
      </c>
      <c r="BA781" s="12">
        <v>0.31933020684199998</v>
      </c>
      <c r="BB781" s="12">
        <v>0.292561918473</v>
      </c>
      <c r="BD781" s="12">
        <v>0.32600784954099998</v>
      </c>
      <c r="BE781" s="12">
        <v>0.19697533196399999</v>
      </c>
      <c r="BF781" s="12">
        <v>0.127276972253</v>
      </c>
      <c r="BH781" s="12">
        <v>0.34770085133599998</v>
      </c>
      <c r="BI781" s="12">
        <v>0.11140029745799999</v>
      </c>
      <c r="BJ781" s="12">
        <v>8.9726767281500003E-2</v>
      </c>
    </row>
    <row r="782" spans="2:62" ht="32" customHeight="1" x14ac:dyDescent="0.35">
      <c r="B782" s="20" t="s">
        <v>221</v>
      </c>
      <c r="C782" s="12">
        <v>0.34251867527699997</v>
      </c>
      <c r="D782" s="12">
        <v>0.38914758322999998</v>
      </c>
      <c r="E782" s="12">
        <v>0.313492256824</v>
      </c>
      <c r="F782" s="12">
        <v>0.111484211268</v>
      </c>
      <c r="G782" s="12">
        <v>0</v>
      </c>
      <c r="I782" s="12">
        <v>0.35873122115599998</v>
      </c>
      <c r="J782" s="12">
        <v>0.40308085585699999</v>
      </c>
      <c r="K782" s="12">
        <v>0.34815333034899998</v>
      </c>
      <c r="L782" s="12">
        <v>0.31533059908400002</v>
      </c>
      <c r="M782" s="12">
        <v>0.30224216988699998</v>
      </c>
      <c r="N782" s="12">
        <v>0.40020158794600003</v>
      </c>
      <c r="P782" s="12">
        <v>0.29761506973599999</v>
      </c>
      <c r="Q782" s="12">
        <v>0.34991465449100001</v>
      </c>
      <c r="R782" s="12">
        <v>0.35299381746000003</v>
      </c>
      <c r="S782" s="12">
        <v>0.36408392636300002</v>
      </c>
      <c r="T782" s="12">
        <v>0</v>
      </c>
      <c r="V782" s="12">
        <v>0.20202771770299999</v>
      </c>
      <c r="W782" s="12">
        <v>0.25059384087300002</v>
      </c>
      <c r="X782" s="12">
        <v>0.35057377718600002</v>
      </c>
      <c r="Y782" s="12">
        <v>0.56019632313500001</v>
      </c>
      <c r="Z782" s="12">
        <v>0.35076177021999999</v>
      </c>
      <c r="AA782" s="12">
        <v>0.37291651375099999</v>
      </c>
      <c r="AB782" s="12">
        <v>0.36070518127099999</v>
      </c>
      <c r="AC782" s="12">
        <v>0.40854355110500001</v>
      </c>
      <c r="AE782" s="12">
        <v>0.51936228564200004</v>
      </c>
      <c r="AF782" s="12">
        <v>0.25229059907700002</v>
      </c>
      <c r="AG782" s="12">
        <v>0.49909735136099997</v>
      </c>
      <c r="AH782" s="12">
        <v>0.35988241827599998</v>
      </c>
      <c r="AI782" s="12">
        <v>0.30107073527900002</v>
      </c>
      <c r="AJ782" s="12">
        <v>0.42850605770700001</v>
      </c>
      <c r="AK782" s="12">
        <v>0.39971359204899998</v>
      </c>
      <c r="AL782" s="12">
        <v>0.41243178157400001</v>
      </c>
      <c r="AM782" s="12">
        <v>0.292816198252</v>
      </c>
      <c r="AN782" s="12">
        <v>0.21912190179999999</v>
      </c>
      <c r="AO782" s="12">
        <v>0.227136587807</v>
      </c>
      <c r="AP782" s="12">
        <v>0.210708652218</v>
      </c>
      <c r="AR782" s="12">
        <v>0.34482794873</v>
      </c>
      <c r="AS782" s="12">
        <v>0.33568921838900001</v>
      </c>
      <c r="AT782" s="12">
        <v>0.34911431852300001</v>
      </c>
      <c r="AU782" s="12">
        <v>0</v>
      </c>
      <c r="AW782" s="12">
        <v>0.36628309896</v>
      </c>
      <c r="AX782" s="12">
        <v>0.35710215376799997</v>
      </c>
      <c r="AY782" s="12">
        <v>0.36133175241799997</v>
      </c>
      <c r="AZ782" s="12">
        <v>0.34381775300200001</v>
      </c>
      <c r="BA782" s="12">
        <v>0.34484077736399998</v>
      </c>
      <c r="BB782" s="12">
        <v>0.39830004694400001</v>
      </c>
      <c r="BD782" s="12">
        <v>0.385961752449</v>
      </c>
      <c r="BE782" s="12">
        <v>0.23399801805199999</v>
      </c>
      <c r="BF782" s="12">
        <v>0.47907735977400001</v>
      </c>
      <c r="BH782" s="12">
        <v>0.36915699790399997</v>
      </c>
      <c r="BI782" s="12">
        <v>0.31577999205099999</v>
      </c>
      <c r="BJ782" s="12">
        <v>0.12516462902299999</v>
      </c>
    </row>
    <row r="783" spans="2:62" ht="32" customHeight="1" x14ac:dyDescent="0.35">
      <c r="B783" s="20" t="s">
        <v>222</v>
      </c>
      <c r="C783" s="12">
        <v>0.18027448597000001</v>
      </c>
      <c r="D783" s="12">
        <v>0.17293687729900001</v>
      </c>
      <c r="E783" s="12">
        <v>0.17551363265600001</v>
      </c>
      <c r="F783" s="12">
        <v>0.25001679474600003</v>
      </c>
      <c r="G783" s="12">
        <v>1</v>
      </c>
      <c r="I783" s="12">
        <v>0.13327235351700001</v>
      </c>
      <c r="J783" s="12">
        <v>0.155937441437</v>
      </c>
      <c r="K783" s="12">
        <v>0.14609630370000001</v>
      </c>
      <c r="L783" s="12">
        <v>0.213901546429</v>
      </c>
      <c r="M783" s="12">
        <v>0.22119767388799999</v>
      </c>
      <c r="N783" s="12">
        <v>0.348422418623</v>
      </c>
      <c r="P783" s="12">
        <v>0.169967413481</v>
      </c>
      <c r="Q783" s="12">
        <v>0.23721603617799999</v>
      </c>
      <c r="R783" s="12">
        <v>0.135116845811</v>
      </c>
      <c r="S783" s="12">
        <v>0.166850003857</v>
      </c>
      <c r="T783" s="12">
        <v>1</v>
      </c>
      <c r="V783" s="12">
        <v>0.16827948665600001</v>
      </c>
      <c r="W783" s="12">
        <v>0.21901262980700001</v>
      </c>
      <c r="X783" s="12">
        <v>0.28096457868899999</v>
      </c>
      <c r="Y783" s="12">
        <v>3.1697760933099998E-2</v>
      </c>
      <c r="Z783" s="12">
        <v>0.13687556214900001</v>
      </c>
      <c r="AA783" s="12">
        <v>0.113390657225</v>
      </c>
      <c r="AB783" s="12">
        <v>0.12083298072900001</v>
      </c>
      <c r="AC783" s="12">
        <v>0.31760797913799999</v>
      </c>
      <c r="AE783" s="12">
        <v>0.104175361871</v>
      </c>
      <c r="AF783" s="12">
        <v>0.22344010701299999</v>
      </c>
      <c r="AG783" s="12">
        <v>6.2020839660099997E-2</v>
      </c>
      <c r="AH783" s="12">
        <v>0.15951801558699999</v>
      </c>
      <c r="AI783" s="12">
        <v>0.359381181281</v>
      </c>
      <c r="AJ783" s="12">
        <v>0.19418940521700001</v>
      </c>
      <c r="AK783" s="12">
        <v>0.17612284685400001</v>
      </c>
      <c r="AL783" s="12">
        <v>0.16247004407900001</v>
      </c>
      <c r="AM783" s="12">
        <v>0.16443829429000001</v>
      </c>
      <c r="AN783" s="12">
        <v>0.17125074652</v>
      </c>
      <c r="AO783" s="12">
        <v>0</v>
      </c>
      <c r="AP783" s="12">
        <v>0.16149812542899999</v>
      </c>
      <c r="AR783" s="12">
        <v>0.16684815297799999</v>
      </c>
      <c r="AS783" s="12">
        <v>0.247332831695</v>
      </c>
      <c r="AT783" s="12">
        <v>0.11311421422700001</v>
      </c>
      <c r="AU783" s="12">
        <v>1</v>
      </c>
      <c r="AW783" s="12">
        <v>0.17655208642</v>
      </c>
      <c r="AX783" s="12">
        <v>0.193058205871</v>
      </c>
      <c r="AY783" s="12">
        <v>0.16219040467000001</v>
      </c>
      <c r="AZ783" s="12">
        <v>0.19211628090399999</v>
      </c>
      <c r="BA783" s="12">
        <v>0.163704468292</v>
      </c>
      <c r="BB783" s="12">
        <v>0.156463129418</v>
      </c>
      <c r="BD783" s="12">
        <v>0.17034749247</v>
      </c>
      <c r="BE783" s="12">
        <v>0.187657419267</v>
      </c>
      <c r="BF783" s="12">
        <v>0.39364566797299999</v>
      </c>
      <c r="BH783" s="12">
        <v>0.140956139456</v>
      </c>
      <c r="BI783" s="12">
        <v>0.281222201457</v>
      </c>
      <c r="BJ783" s="12">
        <v>0.31002363614799999</v>
      </c>
    </row>
    <row r="784" spans="2:62" ht="32" customHeight="1" x14ac:dyDescent="0.35">
      <c r="B784" s="20" t="s">
        <v>223</v>
      </c>
      <c r="C784" s="12">
        <v>0.10434566373</v>
      </c>
      <c r="D784" s="12">
        <v>0.113729040177</v>
      </c>
      <c r="E784" s="12">
        <v>8.0001958361700001E-2</v>
      </c>
      <c r="F784" s="12">
        <v>0.207639016835</v>
      </c>
      <c r="G784" s="12">
        <v>0</v>
      </c>
      <c r="I784" s="12">
        <v>0.210368639908</v>
      </c>
      <c r="J784" s="12">
        <v>8.9586892691300005E-2</v>
      </c>
      <c r="K784" s="12">
        <v>8.6396418570499997E-2</v>
      </c>
      <c r="L784" s="12">
        <v>0.12904705955699999</v>
      </c>
      <c r="M784" s="12">
        <v>6.2666938187499993E-2</v>
      </c>
      <c r="N784" s="12">
        <v>0</v>
      </c>
      <c r="P784" s="12">
        <v>0.20211585674999999</v>
      </c>
      <c r="Q784" s="12">
        <v>0.115532893846</v>
      </c>
      <c r="R784" s="12">
        <v>9.0614127825400001E-2</v>
      </c>
      <c r="S784" s="12">
        <v>3.1757841523599999E-2</v>
      </c>
      <c r="T784" s="12">
        <v>0</v>
      </c>
      <c r="V784" s="12">
        <v>0.229363510617</v>
      </c>
      <c r="W784" s="12">
        <v>0.12019753037399999</v>
      </c>
      <c r="X784" s="12">
        <v>0.10385647323699999</v>
      </c>
      <c r="Y784" s="12">
        <v>0.13185439259100001</v>
      </c>
      <c r="Z784" s="12">
        <v>4.5057415312799998E-2</v>
      </c>
      <c r="AA784" s="12">
        <v>7.0561202042499993E-2</v>
      </c>
      <c r="AB784" s="12">
        <v>3.1545419422800001E-2</v>
      </c>
      <c r="AC784" s="12">
        <v>0</v>
      </c>
      <c r="AE784" s="12">
        <v>0.175274060427</v>
      </c>
      <c r="AF784" s="12">
        <v>2.6956769170800001E-2</v>
      </c>
      <c r="AG784" s="12">
        <v>0</v>
      </c>
      <c r="AH784" s="12">
        <v>0.16358732885400001</v>
      </c>
      <c r="AI784" s="12">
        <v>2.6476799842299999E-2</v>
      </c>
      <c r="AJ784" s="12">
        <v>0.12122555759500001</v>
      </c>
      <c r="AK784" s="12">
        <v>3.1052337780400001E-2</v>
      </c>
      <c r="AL784" s="12">
        <v>0.17444440805700001</v>
      </c>
      <c r="AM784" s="12">
        <v>6.9578711141999997E-2</v>
      </c>
      <c r="AN784" s="12">
        <v>0.19727337246900001</v>
      </c>
      <c r="AO784" s="12">
        <v>0.26318453084799998</v>
      </c>
      <c r="AP784" s="12">
        <v>0.123216880141</v>
      </c>
      <c r="AR784" s="12">
        <v>0.115919646031</v>
      </c>
      <c r="AS784" s="12">
        <v>6.2604078144299996E-2</v>
      </c>
      <c r="AT784" s="12">
        <v>0</v>
      </c>
      <c r="AU784" s="12">
        <v>0</v>
      </c>
      <c r="AW784" s="12">
        <v>8.8560086033599994E-2</v>
      </c>
      <c r="AX784" s="12">
        <v>6.1726967709900001E-2</v>
      </c>
      <c r="AY784" s="12">
        <v>7.7874819585099994E-2</v>
      </c>
      <c r="AZ784" s="12">
        <v>9.0197302630400003E-2</v>
      </c>
      <c r="BA784" s="12">
        <v>7.9625683131099995E-2</v>
      </c>
      <c r="BB784" s="12">
        <v>8.7541893591300005E-2</v>
      </c>
      <c r="BD784" s="12">
        <v>7.8274606356000004E-2</v>
      </c>
      <c r="BE784" s="12">
        <v>0.17106561362100001</v>
      </c>
      <c r="BF784" s="12">
        <v>0</v>
      </c>
      <c r="BH784" s="12">
        <v>9.3733514649399996E-2</v>
      </c>
      <c r="BI784" s="12">
        <v>0.14774311899799999</v>
      </c>
      <c r="BJ784" s="12">
        <v>8.9171421339600002E-2</v>
      </c>
    </row>
    <row r="785" spans="2:62" ht="32" customHeight="1" x14ac:dyDescent="0.35">
      <c r="B785" s="20" t="s">
        <v>224</v>
      </c>
      <c r="C785" s="12">
        <v>7.3359787391800005E-2</v>
      </c>
      <c r="D785" s="12">
        <v>5.21683164489E-2</v>
      </c>
      <c r="E785" s="12">
        <v>7.0436759257099996E-2</v>
      </c>
      <c r="F785" s="12">
        <v>0.31946709145500002</v>
      </c>
      <c r="G785" s="12">
        <v>0</v>
      </c>
      <c r="I785" s="12">
        <v>0.18294728661599999</v>
      </c>
      <c r="J785" s="12">
        <v>0.10976977532399999</v>
      </c>
      <c r="K785" s="12">
        <v>5.3275316182000002E-2</v>
      </c>
      <c r="L785" s="12">
        <v>0</v>
      </c>
      <c r="M785" s="12">
        <v>0.11037992848600001</v>
      </c>
      <c r="N785" s="12">
        <v>0</v>
      </c>
      <c r="P785" s="12">
        <v>0.16644140675499999</v>
      </c>
      <c r="Q785" s="12">
        <v>4.83240969251E-2</v>
      </c>
      <c r="R785" s="12">
        <v>4.3134051615299998E-2</v>
      </c>
      <c r="S785" s="12">
        <v>5.4552534379300001E-2</v>
      </c>
      <c r="T785" s="12">
        <v>0</v>
      </c>
      <c r="V785" s="12">
        <v>0.190088016134</v>
      </c>
      <c r="W785" s="12">
        <v>0.101086672943</v>
      </c>
      <c r="X785" s="12">
        <v>5.9969196136599998E-2</v>
      </c>
      <c r="Y785" s="12">
        <v>0</v>
      </c>
      <c r="Z785" s="12">
        <v>7.1841655298400003E-2</v>
      </c>
      <c r="AA785" s="12">
        <v>0</v>
      </c>
      <c r="AB785" s="12">
        <v>3.1545419422800001E-2</v>
      </c>
      <c r="AC785" s="12">
        <v>0.184474021155</v>
      </c>
      <c r="AE785" s="12">
        <v>3.6315165369299997E-2</v>
      </c>
      <c r="AF785" s="12">
        <v>4.8956540704400003E-2</v>
      </c>
      <c r="AG785" s="12">
        <v>5.0616017984500002E-2</v>
      </c>
      <c r="AH785" s="12">
        <v>0.14509689986999999</v>
      </c>
      <c r="AI785" s="12">
        <v>0.114351895611</v>
      </c>
      <c r="AJ785" s="12">
        <v>3.4734678099500003E-2</v>
      </c>
      <c r="AK785" s="12">
        <v>3.8062591100900003E-2</v>
      </c>
      <c r="AL785" s="12">
        <v>0.13230331547599999</v>
      </c>
      <c r="AM785" s="12">
        <v>0</v>
      </c>
      <c r="AN785" s="12">
        <v>0.101057184484</v>
      </c>
      <c r="AO785" s="12">
        <v>0</v>
      </c>
      <c r="AP785" s="12">
        <v>0.14079562521799999</v>
      </c>
      <c r="AR785" s="12">
        <v>7.8115095745000002E-2</v>
      </c>
      <c r="AS785" s="12">
        <v>6.1981295858200003E-2</v>
      </c>
      <c r="AT785" s="12">
        <v>0</v>
      </c>
      <c r="AU785" s="12">
        <v>0</v>
      </c>
      <c r="AW785" s="12">
        <v>5.7303871373300001E-2</v>
      </c>
      <c r="AX785" s="12">
        <v>6.5705476079799999E-2</v>
      </c>
      <c r="AY785" s="12">
        <v>5.17083884104E-2</v>
      </c>
      <c r="AZ785" s="12">
        <v>8.3826584555799999E-2</v>
      </c>
      <c r="BA785" s="12">
        <v>7.5984435892000005E-2</v>
      </c>
      <c r="BB785" s="12">
        <v>4.7612047304200003E-2</v>
      </c>
      <c r="BD785" s="12">
        <v>1.93238663127E-2</v>
      </c>
      <c r="BE785" s="12">
        <v>0.201470444217</v>
      </c>
      <c r="BF785" s="12">
        <v>0</v>
      </c>
      <c r="BH785" s="12">
        <v>4.4439561831E-2</v>
      </c>
      <c r="BI785" s="12">
        <v>0.116791962806</v>
      </c>
      <c r="BJ785" s="12">
        <v>0.26457233480499998</v>
      </c>
    </row>
    <row r="786" spans="2:62" ht="32" customHeight="1" x14ac:dyDescent="0.35">
      <c r="B786" s="20" t="s">
        <v>42</v>
      </c>
      <c r="C786" s="12">
        <v>1.6293728524799999E-2</v>
      </c>
      <c r="D786" s="12">
        <v>1.97808258764E-2</v>
      </c>
      <c r="E786" s="12">
        <v>7.1295192282399998E-3</v>
      </c>
      <c r="F786" s="12">
        <v>5.44103273649E-2</v>
      </c>
      <c r="G786" s="12">
        <v>0</v>
      </c>
      <c r="I786" s="12">
        <v>0</v>
      </c>
      <c r="J786" s="12">
        <v>0</v>
      </c>
      <c r="K786" s="12">
        <v>8.7019800390500009E-3</v>
      </c>
      <c r="L786" s="12">
        <v>3.7023435444899999E-2</v>
      </c>
      <c r="M786" s="12">
        <v>2.8383972617799999E-2</v>
      </c>
      <c r="N786" s="12">
        <v>0</v>
      </c>
      <c r="P786" s="12">
        <v>0</v>
      </c>
      <c r="Q786" s="12">
        <v>3.1648552554800001E-2</v>
      </c>
      <c r="R786" s="12">
        <v>2.1117850396899999E-2</v>
      </c>
      <c r="S786" s="12">
        <v>9.7494008527900002E-3</v>
      </c>
      <c r="T786" s="12">
        <v>0</v>
      </c>
      <c r="V786" s="12">
        <v>2.4148226332500002E-2</v>
      </c>
      <c r="W786" s="12">
        <v>1.3801814058600001E-2</v>
      </c>
      <c r="X786" s="12">
        <v>2.3928013297700002E-2</v>
      </c>
      <c r="Y786" s="12">
        <v>0</v>
      </c>
      <c r="Z786" s="12">
        <v>4.2427857116500003E-2</v>
      </c>
      <c r="AA786" s="12">
        <v>0</v>
      </c>
      <c r="AB786" s="12">
        <v>0</v>
      </c>
      <c r="AC786" s="12">
        <v>0</v>
      </c>
      <c r="AE786" s="12">
        <v>3.2803241495400003E-2</v>
      </c>
      <c r="AF786" s="12">
        <v>4.1857133206300003E-2</v>
      </c>
      <c r="AG786" s="12">
        <v>0</v>
      </c>
      <c r="AH786" s="12">
        <v>0</v>
      </c>
      <c r="AI786" s="12">
        <v>0</v>
      </c>
      <c r="AJ786" s="12">
        <v>0</v>
      </c>
      <c r="AK786" s="12">
        <v>0</v>
      </c>
      <c r="AL786" s="12">
        <v>2.8997771301500001E-2</v>
      </c>
      <c r="AM786" s="12">
        <v>7.1823228362800001E-2</v>
      </c>
      <c r="AN786" s="12">
        <v>0</v>
      </c>
      <c r="AO786" s="12">
        <v>0</v>
      </c>
      <c r="AP786" s="12">
        <v>0</v>
      </c>
      <c r="AR786" s="12">
        <v>1.32719285746E-2</v>
      </c>
      <c r="AS786" s="12">
        <v>3.5433575129500003E-2</v>
      </c>
      <c r="AT786" s="12">
        <v>0</v>
      </c>
      <c r="AU786" s="12">
        <v>0</v>
      </c>
      <c r="AW786" s="12">
        <v>1.6416542095799999E-2</v>
      </c>
      <c r="AX786" s="12">
        <v>1.3390162896999999E-2</v>
      </c>
      <c r="AY786" s="12">
        <v>1.51847388482E-2</v>
      </c>
      <c r="AZ786" s="12">
        <v>1.9580896533900001E-2</v>
      </c>
      <c r="BA786" s="12">
        <v>1.6514428478600001E-2</v>
      </c>
      <c r="BB786" s="12">
        <v>1.7520964269399999E-2</v>
      </c>
      <c r="BD786" s="12">
        <v>2.0084432871899999E-2</v>
      </c>
      <c r="BE786" s="12">
        <v>8.8331728800899994E-3</v>
      </c>
      <c r="BF786" s="12">
        <v>0</v>
      </c>
      <c r="BH786" s="12">
        <v>4.0129348229099998E-3</v>
      </c>
      <c r="BI786" s="12">
        <v>2.7062427229499999E-2</v>
      </c>
      <c r="BJ786" s="12">
        <v>0.121341211404</v>
      </c>
    </row>
    <row r="788" spans="2:62" x14ac:dyDescent="0.35">
      <c r="B788" s="25" t="s">
        <v>226</v>
      </c>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row>
    <row r="789" spans="2:62" ht="29" x14ac:dyDescent="0.35">
      <c r="B789" s="17" t="s">
        <v>16</v>
      </c>
    </row>
    <row r="790" spans="2:62" x14ac:dyDescent="0.35">
      <c r="B790" s="18" t="s">
        <v>74</v>
      </c>
      <c r="C790" s="15">
        <v>308</v>
      </c>
      <c r="D790" s="15">
        <v>160</v>
      </c>
      <c r="E790" s="15">
        <v>133</v>
      </c>
      <c r="F790" s="15">
        <v>13</v>
      </c>
      <c r="G790" s="15">
        <v>2</v>
      </c>
      <c r="I790" s="15">
        <v>28</v>
      </c>
      <c r="J790" s="15">
        <v>41</v>
      </c>
      <c r="K790" s="15">
        <v>98</v>
      </c>
      <c r="L790" s="15">
        <v>74</v>
      </c>
      <c r="M790" s="15">
        <v>60</v>
      </c>
      <c r="N790" s="15">
        <v>7</v>
      </c>
      <c r="P790" s="15">
        <v>47</v>
      </c>
      <c r="Q790" s="15">
        <v>87</v>
      </c>
      <c r="R790" s="15">
        <v>82</v>
      </c>
      <c r="S790" s="15">
        <v>92</v>
      </c>
      <c r="T790" s="15">
        <v>0</v>
      </c>
      <c r="V790" s="15">
        <v>29</v>
      </c>
      <c r="W790" s="15">
        <v>53</v>
      </c>
      <c r="X790" s="15">
        <v>67</v>
      </c>
      <c r="Y790" s="15">
        <v>37</v>
      </c>
      <c r="Z790" s="15">
        <v>47</v>
      </c>
      <c r="AA790" s="15">
        <v>34</v>
      </c>
      <c r="AB790" s="15">
        <v>36</v>
      </c>
      <c r="AC790" s="15">
        <v>5</v>
      </c>
      <c r="AE790" s="15">
        <v>26</v>
      </c>
      <c r="AF790" s="15">
        <v>45</v>
      </c>
      <c r="AG790" s="15">
        <v>20</v>
      </c>
      <c r="AH790" s="15">
        <v>27</v>
      </c>
      <c r="AI790" s="15">
        <v>44</v>
      </c>
      <c r="AJ790" s="15">
        <v>17</v>
      </c>
      <c r="AK790" s="15">
        <v>30</v>
      </c>
      <c r="AL790" s="15">
        <v>35</v>
      </c>
      <c r="AM790" s="15">
        <v>29</v>
      </c>
      <c r="AN790" s="15">
        <v>14</v>
      </c>
      <c r="AO790" s="15">
        <v>6</v>
      </c>
      <c r="AP790" s="15">
        <v>15</v>
      </c>
      <c r="AR790" s="15">
        <v>231</v>
      </c>
      <c r="AS790" s="15">
        <v>64</v>
      </c>
      <c r="AT790" s="15">
        <v>13</v>
      </c>
      <c r="AU790" s="15">
        <v>0</v>
      </c>
      <c r="AW790" s="15">
        <v>267</v>
      </c>
      <c r="AX790" s="15">
        <v>258</v>
      </c>
      <c r="AY790" s="15">
        <v>232</v>
      </c>
      <c r="AZ790" s="15">
        <v>250</v>
      </c>
      <c r="BA790" s="15">
        <v>253</v>
      </c>
      <c r="BB790" s="15">
        <v>248</v>
      </c>
      <c r="BD790" s="15">
        <v>227</v>
      </c>
      <c r="BE790" s="15">
        <v>72</v>
      </c>
      <c r="BF790" s="15">
        <v>9</v>
      </c>
      <c r="BH790" s="15">
        <v>234</v>
      </c>
      <c r="BI790" s="15">
        <v>58</v>
      </c>
      <c r="BJ790" s="15">
        <v>16</v>
      </c>
    </row>
    <row r="791" spans="2:62" x14ac:dyDescent="0.35">
      <c r="B791" s="19" t="s">
        <v>75</v>
      </c>
      <c r="C791" s="10">
        <v>302</v>
      </c>
      <c r="D791" s="10">
        <v>153</v>
      </c>
      <c r="E791" s="10">
        <v>133</v>
      </c>
      <c r="F791" s="10">
        <v>13</v>
      </c>
      <c r="G791" s="10">
        <v>2</v>
      </c>
      <c r="I791" s="10">
        <v>29</v>
      </c>
      <c r="J791" s="10">
        <v>39</v>
      </c>
      <c r="K791" s="10">
        <v>94</v>
      </c>
      <c r="L791" s="10">
        <v>71</v>
      </c>
      <c r="M791" s="10">
        <v>62</v>
      </c>
      <c r="N791" s="10">
        <v>8</v>
      </c>
      <c r="P791" s="10">
        <v>60</v>
      </c>
      <c r="Q791" s="10">
        <v>81</v>
      </c>
      <c r="R791" s="10">
        <v>75</v>
      </c>
      <c r="S791" s="10">
        <v>86</v>
      </c>
      <c r="T791" s="10">
        <v>0</v>
      </c>
      <c r="V791" s="10">
        <v>32</v>
      </c>
      <c r="W791" s="10">
        <v>57</v>
      </c>
      <c r="X791" s="10">
        <v>64</v>
      </c>
      <c r="Y791" s="10">
        <v>36</v>
      </c>
      <c r="Z791" s="10">
        <v>44</v>
      </c>
      <c r="AA791" s="10">
        <v>32</v>
      </c>
      <c r="AB791" s="10">
        <v>32</v>
      </c>
      <c r="AC791" s="10">
        <v>6</v>
      </c>
      <c r="AE791" s="10">
        <v>24</v>
      </c>
      <c r="AF791" s="10">
        <v>43</v>
      </c>
      <c r="AG791" s="10">
        <v>19</v>
      </c>
      <c r="AH791" s="10">
        <v>25</v>
      </c>
      <c r="AI791" s="10">
        <v>41</v>
      </c>
      <c r="AJ791" s="10">
        <v>16</v>
      </c>
      <c r="AK791" s="10">
        <v>28</v>
      </c>
      <c r="AL791" s="10">
        <v>34</v>
      </c>
      <c r="AM791" s="10">
        <v>28</v>
      </c>
      <c r="AN791" s="10">
        <v>20</v>
      </c>
      <c r="AO791" s="10">
        <v>10</v>
      </c>
      <c r="AP791" s="10">
        <v>14</v>
      </c>
      <c r="AR791" s="10">
        <v>227</v>
      </c>
      <c r="AS791" s="10">
        <v>61</v>
      </c>
      <c r="AT791" s="10">
        <v>14</v>
      </c>
      <c r="AU791" s="10">
        <v>0</v>
      </c>
      <c r="AW791" s="10">
        <v>261</v>
      </c>
      <c r="AX791" s="10">
        <v>252</v>
      </c>
      <c r="AY791" s="10">
        <v>227</v>
      </c>
      <c r="AZ791" s="10">
        <v>246</v>
      </c>
      <c r="BA791" s="10">
        <v>247</v>
      </c>
      <c r="BB791" s="10">
        <v>243</v>
      </c>
      <c r="BD791" s="10">
        <v>220</v>
      </c>
      <c r="BE791" s="10">
        <v>73</v>
      </c>
      <c r="BF791" s="10">
        <v>9</v>
      </c>
      <c r="BH791" s="10">
        <v>228</v>
      </c>
      <c r="BI791" s="10">
        <v>58</v>
      </c>
      <c r="BJ791" s="10">
        <v>16</v>
      </c>
    </row>
    <row r="792" spans="2:62" ht="32" customHeight="1" x14ac:dyDescent="0.35">
      <c r="B792" s="20" t="s">
        <v>220</v>
      </c>
      <c r="C792" s="12">
        <v>0.37636212110400002</v>
      </c>
      <c r="D792" s="12">
        <v>0.43471057707400002</v>
      </c>
      <c r="E792" s="12">
        <v>0.34485344799099998</v>
      </c>
      <c r="F792" s="12">
        <v>0</v>
      </c>
      <c r="G792" s="12">
        <v>0.50544754321800001</v>
      </c>
      <c r="I792" s="12">
        <v>0.19212424854499999</v>
      </c>
      <c r="J792" s="12">
        <v>0.38771852945899998</v>
      </c>
      <c r="K792" s="12">
        <v>0.43146433163300002</v>
      </c>
      <c r="L792" s="12">
        <v>0.37651791846299998</v>
      </c>
      <c r="M792" s="12">
        <v>0.379390002866</v>
      </c>
      <c r="N792" s="12">
        <v>0.30996524877999998</v>
      </c>
      <c r="P792" s="12">
        <v>0.32369742146899999</v>
      </c>
      <c r="Q792" s="12">
        <v>0.362881193963</v>
      </c>
      <c r="R792" s="12">
        <v>0.40894372606200002</v>
      </c>
      <c r="S792" s="12">
        <v>0.39688735713399997</v>
      </c>
      <c r="V792" s="12">
        <v>0.17625636141000001</v>
      </c>
      <c r="W792" s="12">
        <v>0.35892327867500001</v>
      </c>
      <c r="X792" s="12">
        <v>0.41198466303699999</v>
      </c>
      <c r="Y792" s="12">
        <v>0.31270116233799999</v>
      </c>
      <c r="Z792" s="12">
        <v>0.39577228292</v>
      </c>
      <c r="AA792" s="12">
        <v>0.54082861820999995</v>
      </c>
      <c r="AB792" s="12">
        <v>0.44017323443099998</v>
      </c>
      <c r="AC792" s="12">
        <v>0.26246351372499999</v>
      </c>
      <c r="AE792" s="12">
        <v>0.368065321871</v>
      </c>
      <c r="AF792" s="12">
        <v>0.43803825931200002</v>
      </c>
      <c r="AG792" s="12">
        <v>0.46005126936200003</v>
      </c>
      <c r="AH792" s="12">
        <v>0.353036772542</v>
      </c>
      <c r="AI792" s="12">
        <v>0.26606084570499999</v>
      </c>
      <c r="AJ792" s="12">
        <v>0.343563550951</v>
      </c>
      <c r="AK792" s="12">
        <v>0.43310931680800002</v>
      </c>
      <c r="AL792" s="12">
        <v>0.30286890192100002</v>
      </c>
      <c r="AM792" s="12">
        <v>0.32157621555799998</v>
      </c>
      <c r="AN792" s="12">
        <v>0.52612069433099995</v>
      </c>
      <c r="AO792" s="12">
        <v>0.67529107978699998</v>
      </c>
      <c r="AP792" s="12">
        <v>0.25029837634899998</v>
      </c>
      <c r="AR792" s="12">
        <v>0.40230319775599999</v>
      </c>
      <c r="AS792" s="12">
        <v>0.26909810352800001</v>
      </c>
      <c r="AT792" s="12">
        <v>0.42293685178399998</v>
      </c>
      <c r="AW792" s="12">
        <v>0.38740893150700001</v>
      </c>
      <c r="AX792" s="12">
        <v>0.40024626311900002</v>
      </c>
      <c r="AY792" s="12">
        <v>0.43442669311299997</v>
      </c>
      <c r="AZ792" s="12">
        <v>0.39408964540399999</v>
      </c>
      <c r="BA792" s="12">
        <v>0.39847766424600001</v>
      </c>
      <c r="BB792" s="12">
        <v>0.41622790778699997</v>
      </c>
      <c r="BD792" s="12">
        <v>0.41754425846299997</v>
      </c>
      <c r="BE792" s="12">
        <v>0.285116050264</v>
      </c>
      <c r="BF792" s="12">
        <v>9.8744569961800005E-2</v>
      </c>
      <c r="BH792" s="12">
        <v>0.41767360026099998</v>
      </c>
      <c r="BI792" s="12">
        <v>0.28600456202899999</v>
      </c>
      <c r="BJ792" s="12">
        <v>0.11325789088300001</v>
      </c>
    </row>
    <row r="793" spans="2:62" ht="32" customHeight="1" x14ac:dyDescent="0.35">
      <c r="B793" s="20" t="s">
        <v>221</v>
      </c>
      <c r="C793" s="12">
        <v>0.44799411106300002</v>
      </c>
      <c r="D793" s="12">
        <v>0.44268022374600002</v>
      </c>
      <c r="E793" s="12">
        <v>0.43659232700400002</v>
      </c>
      <c r="F793" s="12">
        <v>0.618644936674</v>
      </c>
      <c r="G793" s="12">
        <v>0.49455245678199999</v>
      </c>
      <c r="I793" s="12">
        <v>0.53843220042399997</v>
      </c>
      <c r="J793" s="12">
        <v>0.442910126643</v>
      </c>
      <c r="K793" s="12">
        <v>0.427883951087</v>
      </c>
      <c r="L793" s="12">
        <v>0.414222914645</v>
      </c>
      <c r="M793" s="12">
        <v>0.46410719032499997</v>
      </c>
      <c r="N793" s="12">
        <v>0.56756157322199996</v>
      </c>
      <c r="P793" s="12">
        <v>0.49162080801000002</v>
      </c>
      <c r="Q793" s="12">
        <v>0.36459789767700002</v>
      </c>
      <c r="R793" s="12">
        <v>0.44986508975200001</v>
      </c>
      <c r="S793" s="12">
        <v>0.49443748363000001</v>
      </c>
      <c r="V793" s="12">
        <v>0.55311100391599999</v>
      </c>
      <c r="W793" s="12">
        <v>0.47426936178399998</v>
      </c>
      <c r="X793" s="12">
        <v>0.40645785818800001</v>
      </c>
      <c r="Y793" s="12">
        <v>0.49349733687399999</v>
      </c>
      <c r="Z793" s="12">
        <v>0.31216764647900003</v>
      </c>
      <c r="AA793" s="12">
        <v>0.40521281859199998</v>
      </c>
      <c r="AB793" s="12">
        <v>0.53273547022800005</v>
      </c>
      <c r="AC793" s="12">
        <v>0.56817789693700005</v>
      </c>
      <c r="AE793" s="12">
        <v>0.43215024812300001</v>
      </c>
      <c r="AF793" s="12">
        <v>0.37576141825800002</v>
      </c>
      <c r="AG793" s="12">
        <v>0.336471026921</v>
      </c>
      <c r="AH793" s="12">
        <v>0.56674693667800002</v>
      </c>
      <c r="AI793" s="12">
        <v>0.48520906892999999</v>
      </c>
      <c r="AJ793" s="12">
        <v>0.48876991331699998</v>
      </c>
      <c r="AK793" s="12">
        <v>0.43058799093200001</v>
      </c>
      <c r="AL793" s="12">
        <v>0.41823930086900002</v>
      </c>
      <c r="AM793" s="12">
        <v>0.59360045313300003</v>
      </c>
      <c r="AN793" s="12">
        <v>0.47387930566899999</v>
      </c>
      <c r="AO793" s="12">
        <v>0.154133970659</v>
      </c>
      <c r="AP793" s="12">
        <v>0.46583777474900001</v>
      </c>
      <c r="AR793" s="12">
        <v>0.45195313105700002</v>
      </c>
      <c r="AS793" s="12">
        <v>0.44665696905899999</v>
      </c>
      <c r="AT793" s="12">
        <v>0.38923209472600001</v>
      </c>
      <c r="AW793" s="12">
        <v>0.45192553175200001</v>
      </c>
      <c r="AX793" s="12">
        <v>0.43691499832500003</v>
      </c>
      <c r="AY793" s="12">
        <v>0.40442499986399999</v>
      </c>
      <c r="AZ793" s="12">
        <v>0.434446689311</v>
      </c>
      <c r="BA793" s="12">
        <v>0.43481311844100001</v>
      </c>
      <c r="BB793" s="12">
        <v>0.41823828522599998</v>
      </c>
      <c r="BD793" s="12">
        <v>0.43316772637500001</v>
      </c>
      <c r="BE793" s="12">
        <v>0.475853956932</v>
      </c>
      <c r="BF793" s="12">
        <v>0.58962390344899995</v>
      </c>
      <c r="BH793" s="12">
        <v>0.43352459416099998</v>
      </c>
      <c r="BI793" s="12">
        <v>0.48979402798499999</v>
      </c>
      <c r="BJ793" s="12">
        <v>0.50309888814500003</v>
      </c>
    </row>
    <row r="794" spans="2:62" ht="32" customHeight="1" x14ac:dyDescent="0.35">
      <c r="B794" s="20" t="s">
        <v>222</v>
      </c>
      <c r="C794" s="12">
        <v>0.12827438243200001</v>
      </c>
      <c r="D794" s="12">
        <v>9.8604289077599994E-2</v>
      </c>
      <c r="E794" s="12">
        <v>0.148257491188</v>
      </c>
      <c r="F794" s="12">
        <v>0.28810372715900001</v>
      </c>
      <c r="G794" s="12">
        <v>0</v>
      </c>
      <c r="I794" s="12">
        <v>0.162416592429</v>
      </c>
      <c r="J794" s="12">
        <v>0.14539818943400001</v>
      </c>
      <c r="K794" s="12">
        <v>9.4316618956700002E-2</v>
      </c>
      <c r="L794" s="12">
        <v>0.144365829705</v>
      </c>
      <c r="M794" s="12">
        <v>0.13524267823399999</v>
      </c>
      <c r="N794" s="12">
        <v>0.122473177998</v>
      </c>
      <c r="P794" s="12">
        <v>0.12261019237699999</v>
      </c>
      <c r="Q794" s="12">
        <v>0.22923635287899999</v>
      </c>
      <c r="R794" s="12">
        <v>5.9146113450400002E-2</v>
      </c>
      <c r="S794" s="12">
        <v>9.8116944226800007E-2</v>
      </c>
      <c r="V794" s="12">
        <v>0.19190520606600001</v>
      </c>
      <c r="W794" s="12">
        <v>0.137972316757</v>
      </c>
      <c r="X794" s="12">
        <v>0.120477406191</v>
      </c>
      <c r="Y794" s="12">
        <v>0.16927004576099999</v>
      </c>
      <c r="Z794" s="12">
        <v>0.16961511684300001</v>
      </c>
      <c r="AA794" s="12">
        <v>5.3958563197499997E-2</v>
      </c>
      <c r="AB794" s="12">
        <v>2.70912953416E-2</v>
      </c>
      <c r="AC794" s="12">
        <v>0.16935858933799999</v>
      </c>
      <c r="AE794" s="12">
        <v>0.10935196562299999</v>
      </c>
      <c r="AF794" s="12">
        <v>0.16476829304500001</v>
      </c>
      <c r="AG794" s="12">
        <v>9.9401749337600001E-2</v>
      </c>
      <c r="AH794" s="12">
        <v>4.6954828162900003E-2</v>
      </c>
      <c r="AI794" s="12">
        <v>0.202602488893</v>
      </c>
      <c r="AJ794" s="12">
        <v>0.113240374117</v>
      </c>
      <c r="AK794" s="12">
        <v>0.136302692261</v>
      </c>
      <c r="AL794" s="12">
        <v>0.25169797974800001</v>
      </c>
      <c r="AM794" s="12">
        <v>8.4823331309300004E-2</v>
      </c>
      <c r="AN794" s="12">
        <v>0</v>
      </c>
      <c r="AO794" s="12">
        <v>0</v>
      </c>
      <c r="AP794" s="12">
        <v>6.5730654984700002E-2</v>
      </c>
      <c r="AR794" s="12">
        <v>9.8034009095500002E-2</v>
      </c>
      <c r="AS794" s="12">
        <v>0.25435307510499999</v>
      </c>
      <c r="AT794" s="12">
        <v>6.9434808646800003E-2</v>
      </c>
      <c r="AW794" s="12">
        <v>0.114155907445</v>
      </c>
      <c r="AX794" s="12">
        <v>0.121846471661</v>
      </c>
      <c r="AY794" s="12">
        <v>0.119570622096</v>
      </c>
      <c r="AZ794" s="12">
        <v>0.121761738366</v>
      </c>
      <c r="BA794" s="12">
        <v>0.117264544195</v>
      </c>
      <c r="BB794" s="12">
        <v>0.13023215322500001</v>
      </c>
      <c r="BD794" s="12">
        <v>0.10187591445999999</v>
      </c>
      <c r="BE794" s="12">
        <v>0.18611823271</v>
      </c>
      <c r="BF794" s="12">
        <v>0.31163152658999999</v>
      </c>
      <c r="BH794" s="12">
        <v>0.106953863739</v>
      </c>
      <c r="BI794" s="12">
        <v>0.142139864541</v>
      </c>
      <c r="BJ794" s="12">
        <v>0.38364322097199999</v>
      </c>
    </row>
    <row r="795" spans="2:62" ht="32" customHeight="1" x14ac:dyDescent="0.35">
      <c r="B795" s="20" t="s">
        <v>223</v>
      </c>
      <c r="C795" s="12">
        <v>4.1676221697700001E-2</v>
      </c>
      <c r="D795" s="12">
        <v>1.8561429433200001E-2</v>
      </c>
      <c r="E795" s="12">
        <v>6.3677354274600001E-2</v>
      </c>
      <c r="F795" s="12">
        <v>9.3251336166799995E-2</v>
      </c>
      <c r="G795" s="12">
        <v>0</v>
      </c>
      <c r="I795" s="12">
        <v>0.107026958602</v>
      </c>
      <c r="J795" s="12">
        <v>2.3973154464500001E-2</v>
      </c>
      <c r="K795" s="12">
        <v>3.74273152015E-2</v>
      </c>
      <c r="L795" s="12">
        <v>5.2524552117899997E-2</v>
      </c>
      <c r="M795" s="12">
        <v>2.1260128574799999E-2</v>
      </c>
      <c r="N795" s="12">
        <v>0</v>
      </c>
      <c r="P795" s="12">
        <v>6.2071578142800003E-2</v>
      </c>
      <c r="Q795" s="12">
        <v>4.3284555481399999E-2</v>
      </c>
      <c r="R795" s="12">
        <v>5.9295026843800003E-2</v>
      </c>
      <c r="S795" s="12">
        <v>1.0558215009500001E-2</v>
      </c>
      <c r="V795" s="12">
        <v>7.8727428607700004E-2</v>
      </c>
      <c r="W795" s="12">
        <v>2.8835042784400002E-2</v>
      </c>
      <c r="X795" s="12">
        <v>4.7985768420100001E-2</v>
      </c>
      <c r="Y795" s="12">
        <v>2.4531455025800002E-2</v>
      </c>
      <c r="Z795" s="12">
        <v>0.102188109497</v>
      </c>
      <c r="AA795" s="12">
        <v>0</v>
      </c>
      <c r="AB795" s="12">
        <v>0</v>
      </c>
      <c r="AC795" s="12">
        <v>0</v>
      </c>
      <c r="AE795" s="12">
        <v>9.0432464382199998E-2</v>
      </c>
      <c r="AF795" s="12">
        <v>2.1432029384699999E-2</v>
      </c>
      <c r="AG795" s="12">
        <v>0.104075954379</v>
      </c>
      <c r="AH795" s="12">
        <v>0</v>
      </c>
      <c r="AI795" s="12">
        <v>4.6127596472099998E-2</v>
      </c>
      <c r="AJ795" s="12">
        <v>0</v>
      </c>
      <c r="AK795" s="12">
        <v>0</v>
      </c>
      <c r="AL795" s="12">
        <v>2.7193817462299999E-2</v>
      </c>
      <c r="AM795" s="12">
        <v>0</v>
      </c>
      <c r="AN795" s="12">
        <v>0</v>
      </c>
      <c r="AO795" s="12">
        <v>0.17057494955399999</v>
      </c>
      <c r="AP795" s="12">
        <v>0.21813319391700001</v>
      </c>
      <c r="AR795" s="12">
        <v>4.4032905767200002E-2</v>
      </c>
      <c r="AS795" s="12">
        <v>1.5387943311199999E-2</v>
      </c>
      <c r="AT795" s="12">
        <v>0.118396244843</v>
      </c>
      <c r="AW795" s="12">
        <v>3.9941120219800001E-2</v>
      </c>
      <c r="AX795" s="12">
        <v>3.4183378240900002E-2</v>
      </c>
      <c r="AY795" s="12">
        <v>4.1577684927400001E-2</v>
      </c>
      <c r="AZ795" s="12">
        <v>4.27129938544E-2</v>
      </c>
      <c r="BA795" s="12">
        <v>4.24919142968E-2</v>
      </c>
      <c r="BB795" s="12">
        <v>3.1666465408599999E-2</v>
      </c>
      <c r="BD795" s="12">
        <v>4.3399371067299998E-2</v>
      </c>
      <c r="BE795" s="12">
        <v>4.14573589383E-2</v>
      </c>
      <c r="BF795" s="12">
        <v>0</v>
      </c>
      <c r="BH795" s="12">
        <v>3.7971213333799998E-2</v>
      </c>
      <c r="BI795" s="12">
        <v>6.7665498841799995E-2</v>
      </c>
      <c r="BJ795" s="12">
        <v>0</v>
      </c>
    </row>
    <row r="796" spans="2:62" ht="32" customHeight="1" x14ac:dyDescent="0.35">
      <c r="B796" s="20" t="s">
        <v>224</v>
      </c>
      <c r="C796" s="12">
        <v>5.6931637035600004E-3</v>
      </c>
      <c r="D796" s="12">
        <v>5.4434806689500001E-3</v>
      </c>
      <c r="E796" s="12">
        <v>6.6193795431300001E-3</v>
      </c>
      <c r="F796" s="12">
        <v>0</v>
      </c>
      <c r="G796" s="12">
        <v>0</v>
      </c>
      <c r="I796" s="12">
        <v>0</v>
      </c>
      <c r="J796" s="12">
        <v>0</v>
      </c>
      <c r="K796" s="12">
        <v>8.9077831221799995E-3</v>
      </c>
      <c r="L796" s="12">
        <v>1.2368785069699999E-2</v>
      </c>
      <c r="M796" s="12">
        <v>0</v>
      </c>
      <c r="N796" s="12">
        <v>0</v>
      </c>
      <c r="P796" s="12">
        <v>0</v>
      </c>
      <c r="Q796" s="12">
        <v>0</v>
      </c>
      <c r="R796" s="12">
        <v>2.27500438916E-2</v>
      </c>
      <c r="S796" s="12">
        <v>0</v>
      </c>
      <c r="V796" s="12">
        <v>0</v>
      </c>
      <c r="W796" s="12">
        <v>0</v>
      </c>
      <c r="X796" s="12">
        <v>1.3094304163800001E-2</v>
      </c>
      <c r="Y796" s="12">
        <v>0</v>
      </c>
      <c r="Z796" s="12">
        <v>2.02568442605E-2</v>
      </c>
      <c r="AA796" s="12">
        <v>0</v>
      </c>
      <c r="AB796" s="12">
        <v>0</v>
      </c>
      <c r="AC796" s="12">
        <v>0</v>
      </c>
      <c r="AE796" s="12">
        <v>0</v>
      </c>
      <c r="AF796" s="12">
        <v>0</v>
      </c>
      <c r="AG796" s="12">
        <v>0</v>
      </c>
      <c r="AH796" s="12">
        <v>3.3261462616999998E-2</v>
      </c>
      <c r="AI796" s="12">
        <v>0</v>
      </c>
      <c r="AJ796" s="12">
        <v>5.4426161615499999E-2</v>
      </c>
      <c r="AK796" s="12">
        <v>0</v>
      </c>
      <c r="AL796" s="12">
        <v>0</v>
      </c>
      <c r="AM796" s="12">
        <v>0</v>
      </c>
      <c r="AN796" s="12">
        <v>0</v>
      </c>
      <c r="AO796" s="12">
        <v>0</v>
      </c>
      <c r="AP796" s="12">
        <v>0</v>
      </c>
      <c r="AR796" s="12">
        <v>3.6767563238E-3</v>
      </c>
      <c r="AS796" s="12">
        <v>1.45039089962E-2</v>
      </c>
      <c r="AT796" s="12">
        <v>0</v>
      </c>
      <c r="AW796" s="12">
        <v>6.5685090764699998E-3</v>
      </c>
      <c r="AX796" s="12">
        <v>6.8088886529500004E-3</v>
      </c>
      <c r="AY796" s="12">
        <v>0</v>
      </c>
      <c r="AZ796" s="12">
        <v>6.9889330640800001E-3</v>
      </c>
      <c r="BA796" s="12">
        <v>6.9527588208200004E-3</v>
      </c>
      <c r="BB796" s="12">
        <v>3.6351883545699998E-3</v>
      </c>
      <c r="BD796" s="12">
        <v>4.0127296344599998E-3</v>
      </c>
      <c r="BE796" s="12">
        <v>1.14544011564E-2</v>
      </c>
      <c r="BF796" s="12">
        <v>0</v>
      </c>
      <c r="BH796" s="12">
        <v>3.87672850444E-3</v>
      </c>
      <c r="BI796" s="12">
        <v>1.4396046603399999E-2</v>
      </c>
      <c r="BJ796" s="12">
        <v>0</v>
      </c>
    </row>
    <row r="798" spans="2:62" x14ac:dyDescent="0.35">
      <c r="B798" s="25" t="s">
        <v>227</v>
      </c>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row>
    <row r="799" spans="2:62" ht="29" x14ac:dyDescent="0.35">
      <c r="B799" s="17" t="s">
        <v>16</v>
      </c>
    </row>
    <row r="800" spans="2:62" x14ac:dyDescent="0.35">
      <c r="B800" s="18" t="s">
        <v>74</v>
      </c>
      <c r="C800" s="15">
        <v>329</v>
      </c>
      <c r="D800" s="15">
        <v>169</v>
      </c>
      <c r="E800" s="15">
        <v>141</v>
      </c>
      <c r="F800" s="15">
        <v>18</v>
      </c>
      <c r="G800" s="15">
        <v>1</v>
      </c>
      <c r="I800" s="15">
        <v>46</v>
      </c>
      <c r="J800" s="15">
        <v>50</v>
      </c>
      <c r="K800" s="15">
        <v>96</v>
      </c>
      <c r="L800" s="15">
        <v>70</v>
      </c>
      <c r="M800" s="15">
        <v>61</v>
      </c>
      <c r="N800" s="15">
        <v>6</v>
      </c>
      <c r="P800" s="15">
        <v>47</v>
      </c>
      <c r="Q800" s="15">
        <v>86</v>
      </c>
      <c r="R800" s="15">
        <v>97</v>
      </c>
      <c r="S800" s="15">
        <v>99</v>
      </c>
      <c r="T800" s="15">
        <v>0</v>
      </c>
      <c r="V800" s="15">
        <v>31</v>
      </c>
      <c r="W800" s="15">
        <v>52</v>
      </c>
      <c r="X800" s="15">
        <v>76</v>
      </c>
      <c r="Y800" s="15">
        <v>43</v>
      </c>
      <c r="Z800" s="15">
        <v>40</v>
      </c>
      <c r="AA800" s="15">
        <v>33</v>
      </c>
      <c r="AB800" s="15">
        <v>39</v>
      </c>
      <c r="AC800" s="15">
        <v>15</v>
      </c>
      <c r="AE800" s="15">
        <v>28</v>
      </c>
      <c r="AF800" s="15">
        <v>49</v>
      </c>
      <c r="AG800" s="15">
        <v>22</v>
      </c>
      <c r="AH800" s="15">
        <v>30</v>
      </c>
      <c r="AI800" s="15">
        <v>42</v>
      </c>
      <c r="AJ800" s="15">
        <v>26</v>
      </c>
      <c r="AK800" s="15">
        <v>28</v>
      </c>
      <c r="AL800" s="15">
        <v>30</v>
      </c>
      <c r="AM800" s="15">
        <v>30</v>
      </c>
      <c r="AN800" s="15">
        <v>23</v>
      </c>
      <c r="AO800" s="15">
        <v>8</v>
      </c>
      <c r="AP800" s="15">
        <v>13</v>
      </c>
      <c r="AR800" s="15">
        <v>264</v>
      </c>
      <c r="AS800" s="15">
        <v>56</v>
      </c>
      <c r="AT800" s="15">
        <v>9</v>
      </c>
      <c r="AU800" s="15">
        <v>0</v>
      </c>
      <c r="AW800" s="15">
        <v>277</v>
      </c>
      <c r="AX800" s="15">
        <v>266</v>
      </c>
      <c r="AY800" s="15">
        <v>237</v>
      </c>
      <c r="AZ800" s="15">
        <v>275</v>
      </c>
      <c r="BA800" s="15">
        <v>268</v>
      </c>
      <c r="BB800" s="15">
        <v>263</v>
      </c>
      <c r="BD800" s="15">
        <v>230</v>
      </c>
      <c r="BE800" s="15">
        <v>92</v>
      </c>
      <c r="BF800" s="15">
        <v>7</v>
      </c>
      <c r="BH800" s="15">
        <v>240</v>
      </c>
      <c r="BI800" s="15">
        <v>73</v>
      </c>
      <c r="BJ800" s="15">
        <v>16</v>
      </c>
    </row>
    <row r="801" spans="2:62" x14ac:dyDescent="0.35">
      <c r="B801" s="19" t="s">
        <v>75</v>
      </c>
      <c r="C801" s="10">
        <v>325</v>
      </c>
      <c r="D801" s="10">
        <v>164</v>
      </c>
      <c r="E801" s="10">
        <v>142</v>
      </c>
      <c r="F801" s="10">
        <v>19</v>
      </c>
      <c r="G801" s="10">
        <v>1</v>
      </c>
      <c r="I801" s="10">
        <v>47</v>
      </c>
      <c r="J801" s="10">
        <v>49</v>
      </c>
      <c r="K801" s="10">
        <v>92</v>
      </c>
      <c r="L801" s="10">
        <v>68</v>
      </c>
      <c r="M801" s="10">
        <v>63</v>
      </c>
      <c r="N801" s="10">
        <v>6</v>
      </c>
      <c r="P801" s="10">
        <v>61</v>
      </c>
      <c r="Q801" s="10">
        <v>81</v>
      </c>
      <c r="R801" s="10">
        <v>91</v>
      </c>
      <c r="S801" s="10">
        <v>93</v>
      </c>
      <c r="T801" s="10">
        <v>0</v>
      </c>
      <c r="V801" s="10">
        <v>37</v>
      </c>
      <c r="W801" s="10">
        <v>55</v>
      </c>
      <c r="X801" s="10">
        <v>73</v>
      </c>
      <c r="Y801" s="10">
        <v>42</v>
      </c>
      <c r="Z801" s="10">
        <v>38</v>
      </c>
      <c r="AA801" s="10">
        <v>30</v>
      </c>
      <c r="AB801" s="10">
        <v>35</v>
      </c>
      <c r="AC801" s="10">
        <v>16</v>
      </c>
      <c r="AE801" s="10">
        <v>26</v>
      </c>
      <c r="AF801" s="10">
        <v>46</v>
      </c>
      <c r="AG801" s="10">
        <v>20</v>
      </c>
      <c r="AH801" s="10">
        <v>28</v>
      </c>
      <c r="AI801" s="10">
        <v>39</v>
      </c>
      <c r="AJ801" s="10">
        <v>24</v>
      </c>
      <c r="AK801" s="10">
        <v>27</v>
      </c>
      <c r="AL801" s="10">
        <v>29</v>
      </c>
      <c r="AM801" s="10">
        <v>28</v>
      </c>
      <c r="AN801" s="10">
        <v>32</v>
      </c>
      <c r="AO801" s="10">
        <v>13</v>
      </c>
      <c r="AP801" s="10">
        <v>12</v>
      </c>
      <c r="AR801" s="10">
        <v>263</v>
      </c>
      <c r="AS801" s="10">
        <v>53</v>
      </c>
      <c r="AT801" s="10">
        <v>9</v>
      </c>
      <c r="AU801" s="10">
        <v>0</v>
      </c>
      <c r="AW801" s="10">
        <v>272</v>
      </c>
      <c r="AX801" s="10">
        <v>260</v>
      </c>
      <c r="AY801" s="10">
        <v>233</v>
      </c>
      <c r="AZ801" s="10">
        <v>272</v>
      </c>
      <c r="BA801" s="10">
        <v>264</v>
      </c>
      <c r="BB801" s="10">
        <v>259</v>
      </c>
      <c r="BD801" s="10">
        <v>222</v>
      </c>
      <c r="BE801" s="10">
        <v>96</v>
      </c>
      <c r="BF801" s="10">
        <v>7</v>
      </c>
      <c r="BH801" s="10">
        <v>236</v>
      </c>
      <c r="BI801" s="10">
        <v>73</v>
      </c>
      <c r="BJ801" s="10">
        <v>16</v>
      </c>
    </row>
    <row r="802" spans="2:62" ht="32" customHeight="1" x14ac:dyDescent="0.35">
      <c r="B802" s="20" t="s">
        <v>220</v>
      </c>
      <c r="C802" s="12">
        <v>0.29123632601100002</v>
      </c>
      <c r="D802" s="12">
        <v>0.29262201080599998</v>
      </c>
      <c r="E802" s="12">
        <v>0.31485834710299998</v>
      </c>
      <c r="F802" s="12">
        <v>6.5808506018899995E-2</v>
      </c>
      <c r="G802" s="12">
        <v>1</v>
      </c>
      <c r="I802" s="12">
        <v>0.20522658072</v>
      </c>
      <c r="J802" s="12">
        <v>0.28847795769700002</v>
      </c>
      <c r="K802" s="12">
        <v>0.34351242325199999</v>
      </c>
      <c r="L802" s="12">
        <v>0.30767742968700001</v>
      </c>
      <c r="M802" s="12">
        <v>0.25604583373500001</v>
      </c>
      <c r="N802" s="12">
        <v>0.37167928928999999</v>
      </c>
      <c r="P802" s="12">
        <v>0.18929559670099999</v>
      </c>
      <c r="Q802" s="12">
        <v>0.23574823844100001</v>
      </c>
      <c r="R802" s="12">
        <v>0.30340476211</v>
      </c>
      <c r="S802" s="12">
        <v>0.39444393609</v>
      </c>
      <c r="V802" s="12">
        <v>0.20433190058</v>
      </c>
      <c r="W802" s="12">
        <v>0.24957478017199999</v>
      </c>
      <c r="X802" s="12">
        <v>0.28519860131899999</v>
      </c>
      <c r="Y802" s="12">
        <v>0.25277244780000002</v>
      </c>
      <c r="Z802" s="12">
        <v>0.29038050352900002</v>
      </c>
      <c r="AA802" s="12">
        <v>0.41042024177999997</v>
      </c>
      <c r="AB802" s="12">
        <v>0.36862074666099998</v>
      </c>
      <c r="AC802" s="12">
        <v>0.370946026639</v>
      </c>
      <c r="AE802" s="12">
        <v>0.27032948123900002</v>
      </c>
      <c r="AF802" s="12">
        <v>0.32791471493199997</v>
      </c>
      <c r="AG802" s="12">
        <v>0.272776320505</v>
      </c>
      <c r="AH802" s="12">
        <v>0.18605304994300001</v>
      </c>
      <c r="AI802" s="12">
        <v>0.28229066915899997</v>
      </c>
      <c r="AJ802" s="12">
        <v>0.27529366877200001</v>
      </c>
      <c r="AK802" s="12">
        <v>0.38855771926499999</v>
      </c>
      <c r="AL802" s="12">
        <v>0.32366035977000002</v>
      </c>
      <c r="AM802" s="12">
        <v>0.25719162527599998</v>
      </c>
      <c r="AN802" s="12">
        <v>0.27794197877400001</v>
      </c>
      <c r="AO802" s="12">
        <v>0.39321544818900001</v>
      </c>
      <c r="AP802" s="12">
        <v>0.24548684366500001</v>
      </c>
      <c r="AR802" s="12">
        <v>0.29208192898800001</v>
      </c>
      <c r="AS802" s="12">
        <v>0.25813092881799998</v>
      </c>
      <c r="AT802" s="12">
        <v>0.46066518462400002</v>
      </c>
      <c r="AW802" s="12">
        <v>0.31960384363</v>
      </c>
      <c r="AX802" s="12">
        <v>0.32419477409399999</v>
      </c>
      <c r="AY802" s="12">
        <v>0.35120793931900002</v>
      </c>
      <c r="AZ802" s="12">
        <v>0.29169925824999998</v>
      </c>
      <c r="BA802" s="12">
        <v>0.32713871354200003</v>
      </c>
      <c r="BB802" s="12">
        <v>0.31033601953700002</v>
      </c>
      <c r="BD802" s="12">
        <v>0.345742863352</v>
      </c>
      <c r="BE802" s="12">
        <v>0.175460306797</v>
      </c>
      <c r="BF802" s="12">
        <v>0.13893109550499999</v>
      </c>
      <c r="BH802" s="12">
        <v>0.33851346482700001</v>
      </c>
      <c r="BI802" s="12">
        <v>0.174427189467</v>
      </c>
      <c r="BJ802" s="12">
        <v>0.120789793573</v>
      </c>
    </row>
    <row r="803" spans="2:62" ht="32" customHeight="1" x14ac:dyDescent="0.35">
      <c r="B803" s="20" t="s">
        <v>221</v>
      </c>
      <c r="C803" s="12">
        <v>0.38224451754700001</v>
      </c>
      <c r="D803" s="12">
        <v>0.40124658882899999</v>
      </c>
      <c r="E803" s="12">
        <v>0.36148871476299999</v>
      </c>
      <c r="F803" s="12">
        <v>0.39170931339699999</v>
      </c>
      <c r="G803" s="12">
        <v>0</v>
      </c>
      <c r="I803" s="12">
        <v>0.35888863524199999</v>
      </c>
      <c r="J803" s="12">
        <v>0.41221929871899998</v>
      </c>
      <c r="K803" s="12">
        <v>0.37387867641700001</v>
      </c>
      <c r="L803" s="12">
        <v>0.355056635073</v>
      </c>
      <c r="M803" s="12">
        <v>0.40736499980700003</v>
      </c>
      <c r="N803" s="12">
        <v>0.487153852236</v>
      </c>
      <c r="P803" s="12">
        <v>0.35457365571600002</v>
      </c>
      <c r="Q803" s="12">
        <v>0.42055979066299998</v>
      </c>
      <c r="R803" s="12">
        <v>0.35950164110999999</v>
      </c>
      <c r="S803" s="12">
        <v>0.38938415153400002</v>
      </c>
      <c r="V803" s="12">
        <v>0.32387971213799999</v>
      </c>
      <c r="W803" s="12">
        <v>0.32744417402600001</v>
      </c>
      <c r="X803" s="12">
        <v>0.327944091745</v>
      </c>
      <c r="Y803" s="12">
        <v>0.51293582314300001</v>
      </c>
      <c r="Z803" s="12">
        <v>0.366055552003</v>
      </c>
      <c r="AA803" s="12">
        <v>0.45931802453499998</v>
      </c>
      <c r="AB803" s="12">
        <v>0.431015909453</v>
      </c>
      <c r="AC803" s="12">
        <v>0.39801219455199999</v>
      </c>
      <c r="AE803" s="12">
        <v>0.29482034492199999</v>
      </c>
      <c r="AF803" s="12">
        <v>0.37164850950599998</v>
      </c>
      <c r="AG803" s="12">
        <v>0.543538161144</v>
      </c>
      <c r="AH803" s="12">
        <v>0.50584155615799997</v>
      </c>
      <c r="AI803" s="12">
        <v>0.38085367426200001</v>
      </c>
      <c r="AJ803" s="12">
        <v>0.34767522559399999</v>
      </c>
      <c r="AK803" s="12">
        <v>0.32301816800499999</v>
      </c>
      <c r="AL803" s="12">
        <v>0.26076304706699999</v>
      </c>
      <c r="AM803" s="12">
        <v>0.51388794869700005</v>
      </c>
      <c r="AN803" s="12">
        <v>0.355069915427</v>
      </c>
      <c r="AO803" s="12">
        <v>0.34036183101200002</v>
      </c>
      <c r="AP803" s="12">
        <v>0.35605703299800001</v>
      </c>
      <c r="AR803" s="12">
        <v>0.373689174294</v>
      </c>
      <c r="AS803" s="12">
        <v>0.45681499528800001</v>
      </c>
      <c r="AT803" s="12">
        <v>0.193559636299</v>
      </c>
      <c r="AW803" s="12">
        <v>0.37082248692000003</v>
      </c>
      <c r="AX803" s="12">
        <v>0.38671050264899998</v>
      </c>
      <c r="AY803" s="12">
        <v>0.37577222616900002</v>
      </c>
      <c r="AZ803" s="12">
        <v>0.38657541199700002</v>
      </c>
      <c r="BA803" s="12">
        <v>0.389418704728</v>
      </c>
      <c r="BB803" s="12">
        <v>0.38597275921099999</v>
      </c>
      <c r="BD803" s="12">
        <v>0.38199722661399999</v>
      </c>
      <c r="BE803" s="12">
        <v>0.385265926481</v>
      </c>
      <c r="BF803" s="12">
        <v>0.34836305625300001</v>
      </c>
      <c r="BH803" s="12">
        <v>0.37594181038699997</v>
      </c>
      <c r="BI803" s="12">
        <v>0.43234382751400002</v>
      </c>
      <c r="BJ803" s="12">
        <v>0.247252197561</v>
      </c>
    </row>
    <row r="804" spans="2:62" ht="32" customHeight="1" x14ac:dyDescent="0.35">
      <c r="B804" s="20" t="s">
        <v>222</v>
      </c>
      <c r="C804" s="12">
        <v>0.17803763471199999</v>
      </c>
      <c r="D804" s="12">
        <v>0.203833222151</v>
      </c>
      <c r="E804" s="12">
        <v>0.159533904374</v>
      </c>
      <c r="F804" s="12">
        <v>0.1010954313</v>
      </c>
      <c r="G804" s="12">
        <v>0</v>
      </c>
      <c r="I804" s="12">
        <v>0.121300911549</v>
      </c>
      <c r="J804" s="12">
        <v>0.100568429409</v>
      </c>
      <c r="K804" s="12">
        <v>0.21246390269599999</v>
      </c>
      <c r="L804" s="12">
        <v>0.229813616833</v>
      </c>
      <c r="M804" s="12">
        <v>0.17801550644799999</v>
      </c>
      <c r="N804" s="12">
        <v>0.14116685847499999</v>
      </c>
      <c r="P804" s="12">
        <v>0.21908355543800001</v>
      </c>
      <c r="Q804" s="12">
        <v>0.16736594983</v>
      </c>
      <c r="R804" s="12">
        <v>0.21263372711600001</v>
      </c>
      <c r="S804" s="12">
        <v>0.12640862972</v>
      </c>
      <c r="V804" s="12">
        <v>0.20850480032999999</v>
      </c>
      <c r="W804" s="12">
        <v>0.19519407220500001</v>
      </c>
      <c r="X804" s="12">
        <v>0.238051023635</v>
      </c>
      <c r="Y804" s="12">
        <v>0.14557752082200001</v>
      </c>
      <c r="Z804" s="12">
        <v>0.243130059407</v>
      </c>
      <c r="AA804" s="12">
        <v>2.8483997369100001E-2</v>
      </c>
      <c r="AB804" s="12">
        <v>0.14871963020599999</v>
      </c>
      <c r="AC804" s="12">
        <v>5.1896851217899997E-2</v>
      </c>
      <c r="AE804" s="12">
        <v>0.204810087807</v>
      </c>
      <c r="AF804" s="12">
        <v>0.19668521791900001</v>
      </c>
      <c r="AG804" s="12">
        <v>0.183685518351</v>
      </c>
      <c r="AH804" s="12">
        <v>0.128924297459</v>
      </c>
      <c r="AI804" s="12">
        <v>0.20485494917200001</v>
      </c>
      <c r="AJ804" s="12">
        <v>0.109426947967</v>
      </c>
      <c r="AK804" s="12">
        <v>0.105703122732</v>
      </c>
      <c r="AL804" s="12">
        <v>0.20619063772599999</v>
      </c>
      <c r="AM804" s="12">
        <v>0.16810469902799999</v>
      </c>
      <c r="AN804" s="12">
        <v>0.17709991403399999</v>
      </c>
      <c r="AO804" s="12">
        <v>0.266422720798</v>
      </c>
      <c r="AP804" s="12">
        <v>0.22830086469200001</v>
      </c>
      <c r="AR804" s="12">
        <v>0.18424205328400001</v>
      </c>
      <c r="AS804" s="12">
        <v>0.11868416374100001</v>
      </c>
      <c r="AT804" s="12">
        <v>0.34577517907700001</v>
      </c>
      <c r="AW804" s="12">
        <v>0.173779175235</v>
      </c>
      <c r="AX804" s="12">
        <v>0.15354932281399999</v>
      </c>
      <c r="AY804" s="12">
        <v>0.17213278959</v>
      </c>
      <c r="AZ804" s="12">
        <v>0.17131649375899999</v>
      </c>
      <c r="BA804" s="12">
        <v>0.16020437516300001</v>
      </c>
      <c r="BB804" s="12">
        <v>0.1778094576</v>
      </c>
      <c r="BD804" s="12">
        <v>0.19204224171500001</v>
      </c>
      <c r="BE804" s="12">
        <v>0.14056269507399999</v>
      </c>
      <c r="BF804" s="12">
        <v>0.245941907834</v>
      </c>
      <c r="BH804" s="12">
        <v>0.16384577974199999</v>
      </c>
      <c r="BI804" s="12">
        <v>0.21058836352599999</v>
      </c>
      <c r="BJ804" s="12">
        <v>0.24068455934899999</v>
      </c>
    </row>
    <row r="805" spans="2:62" ht="32" customHeight="1" x14ac:dyDescent="0.35">
      <c r="B805" s="20" t="s">
        <v>223</v>
      </c>
      <c r="C805" s="12">
        <v>8.24194563316E-2</v>
      </c>
      <c r="D805" s="12">
        <v>5.5560532157799998E-2</v>
      </c>
      <c r="E805" s="12">
        <v>0.11130658672</v>
      </c>
      <c r="F805" s="12">
        <v>0.102585729205</v>
      </c>
      <c r="G805" s="12">
        <v>0</v>
      </c>
      <c r="I805" s="12">
        <v>0.20874194495000001</v>
      </c>
      <c r="J805" s="12">
        <v>7.6481145441500004E-2</v>
      </c>
      <c r="K805" s="12">
        <v>9.5383324281699995E-3</v>
      </c>
      <c r="L805" s="12">
        <v>9.4740997444600003E-2</v>
      </c>
      <c r="M805" s="12">
        <v>9.3709897976400003E-2</v>
      </c>
      <c r="N805" s="12">
        <v>0</v>
      </c>
      <c r="P805" s="12">
        <v>8.6840263572699999E-2</v>
      </c>
      <c r="Q805" s="12">
        <v>0.101951331506</v>
      </c>
      <c r="R805" s="12">
        <v>7.4865809089999999E-2</v>
      </c>
      <c r="S805" s="12">
        <v>6.99383283327E-2</v>
      </c>
      <c r="V805" s="12">
        <v>9.7931998991600003E-2</v>
      </c>
      <c r="W805" s="12">
        <v>0.132535771685</v>
      </c>
      <c r="X805" s="12">
        <v>8.6429991176000004E-2</v>
      </c>
      <c r="Y805" s="12">
        <v>4.4366059243499997E-2</v>
      </c>
      <c r="Z805" s="12">
        <v>5.1550601737399997E-2</v>
      </c>
      <c r="AA805" s="12">
        <v>0.101777736316</v>
      </c>
      <c r="AB805" s="12">
        <v>5.1643713679800002E-2</v>
      </c>
      <c r="AC805" s="12">
        <v>5.8348972036799999E-2</v>
      </c>
      <c r="AE805" s="12">
        <v>0.19306926059400001</v>
      </c>
      <c r="AF805" s="12">
        <v>8.2842172564300001E-2</v>
      </c>
      <c r="AG805" s="12">
        <v>0</v>
      </c>
      <c r="AH805" s="12">
        <v>0.107606907063</v>
      </c>
      <c r="AI805" s="12">
        <v>4.9637468054000003E-2</v>
      </c>
      <c r="AJ805" s="12">
        <v>0.19318245397600001</v>
      </c>
      <c r="AK805" s="12">
        <v>0.103619753487</v>
      </c>
      <c r="AL805" s="12">
        <v>2.99454157947E-2</v>
      </c>
      <c r="AM805" s="12">
        <v>3.04024588805E-2</v>
      </c>
      <c r="AN805" s="12">
        <v>9.3379810163300006E-2</v>
      </c>
      <c r="AO805" s="12">
        <v>0</v>
      </c>
      <c r="AP805" s="12">
        <v>6.8000491869800006E-2</v>
      </c>
      <c r="AR805" s="12">
        <v>8.3278707583500006E-2</v>
      </c>
      <c r="AS805" s="12">
        <v>9.2231751558399994E-2</v>
      </c>
      <c r="AT805" s="12">
        <v>0</v>
      </c>
      <c r="AW805" s="12">
        <v>8.43054993132E-2</v>
      </c>
      <c r="AX805" s="12">
        <v>7.4715686850599997E-2</v>
      </c>
      <c r="AY805" s="12">
        <v>6.2692763532799997E-2</v>
      </c>
      <c r="AZ805" s="12">
        <v>7.8331680683499993E-2</v>
      </c>
      <c r="BA805" s="12">
        <v>6.3800671681600002E-2</v>
      </c>
      <c r="BB805" s="12">
        <v>8.5589025912599995E-2</v>
      </c>
      <c r="BD805" s="12">
        <v>6.6111271440899996E-2</v>
      </c>
      <c r="BE805" s="12">
        <v>0.116646242732</v>
      </c>
      <c r="BF805" s="12">
        <v>0.13370938214399999</v>
      </c>
      <c r="BH805" s="12">
        <v>6.8721206481600003E-2</v>
      </c>
      <c r="BI805" s="12">
        <v>0.119079700569</v>
      </c>
      <c r="BJ805" s="12">
        <v>0.11894420047199999</v>
      </c>
    </row>
    <row r="806" spans="2:62" ht="32" customHeight="1" x14ac:dyDescent="0.35">
      <c r="B806" s="20" t="s">
        <v>224</v>
      </c>
      <c r="C806" s="12">
        <v>5.7868621718400001E-2</v>
      </c>
      <c r="D806" s="12">
        <v>4.1478296656000002E-2</v>
      </c>
      <c r="E806" s="12">
        <v>4.6328898730999997E-2</v>
      </c>
      <c r="F806" s="12">
        <v>0.29157287991300002</v>
      </c>
      <c r="G806" s="12">
        <v>0</v>
      </c>
      <c r="I806" s="12">
        <v>8.7077111542699995E-2</v>
      </c>
      <c r="J806" s="12">
        <v>0.103349518754</v>
      </c>
      <c r="K806" s="12">
        <v>6.06066652081E-2</v>
      </c>
      <c r="L806" s="12">
        <v>0</v>
      </c>
      <c r="M806" s="12">
        <v>6.4863762033399996E-2</v>
      </c>
      <c r="N806" s="12">
        <v>0</v>
      </c>
      <c r="P806" s="12">
        <v>0.15020692857199999</v>
      </c>
      <c r="Q806" s="12">
        <v>6.2979690991099999E-2</v>
      </c>
      <c r="R806" s="12">
        <v>3.98905181218E-2</v>
      </c>
      <c r="S806" s="12">
        <v>1.0529628935E-2</v>
      </c>
      <c r="V806" s="12">
        <v>0.16535158795999999</v>
      </c>
      <c r="W806" s="12">
        <v>9.5251201911499994E-2</v>
      </c>
      <c r="X806" s="12">
        <v>5.0333883379099997E-2</v>
      </c>
      <c r="Y806" s="12">
        <v>2.2333743870700001E-2</v>
      </c>
      <c r="Z806" s="12">
        <v>2.59633806018E-2</v>
      </c>
      <c r="AA806" s="12">
        <v>0</v>
      </c>
      <c r="AB806" s="12">
        <v>0</v>
      </c>
      <c r="AC806" s="12">
        <v>0.120795955555</v>
      </c>
      <c r="AE806" s="12">
        <v>3.6970825437199997E-2</v>
      </c>
      <c r="AF806" s="12">
        <v>2.0909385079E-2</v>
      </c>
      <c r="AG806" s="12">
        <v>0</v>
      </c>
      <c r="AH806" s="12">
        <v>7.1574189376099995E-2</v>
      </c>
      <c r="AI806" s="12">
        <v>8.23632393519E-2</v>
      </c>
      <c r="AJ806" s="12">
        <v>0</v>
      </c>
      <c r="AK806" s="12">
        <v>7.9101236511600004E-2</v>
      </c>
      <c r="AL806" s="12">
        <v>0.179440539643</v>
      </c>
      <c r="AM806" s="12">
        <v>0</v>
      </c>
      <c r="AN806" s="12">
        <v>9.6508381602700005E-2</v>
      </c>
      <c r="AO806" s="12">
        <v>0</v>
      </c>
      <c r="AP806" s="12">
        <v>0.102154766774</v>
      </c>
      <c r="AR806" s="12">
        <v>5.9852667268499998E-2</v>
      </c>
      <c r="AS806" s="12">
        <v>5.7920640686699998E-2</v>
      </c>
      <c r="AT806" s="12">
        <v>0</v>
      </c>
      <c r="AW806" s="12">
        <v>4.17084092437E-2</v>
      </c>
      <c r="AX806" s="12">
        <v>5.05832412109E-2</v>
      </c>
      <c r="AY806" s="12">
        <v>3.4409404843999999E-2</v>
      </c>
      <c r="AZ806" s="12">
        <v>6.5669829689799994E-2</v>
      </c>
      <c r="BA806" s="12">
        <v>5.2823993062000002E-2</v>
      </c>
      <c r="BB806" s="12">
        <v>3.0021985082600001E-2</v>
      </c>
      <c r="BD806" s="12">
        <v>1.4106396878200001E-2</v>
      </c>
      <c r="BE806" s="12">
        <v>0.16382991136899999</v>
      </c>
      <c r="BF806" s="12">
        <v>0</v>
      </c>
      <c r="BH806" s="12">
        <v>4.53598997514E-2</v>
      </c>
      <c r="BI806" s="12">
        <v>6.3560918922799997E-2</v>
      </c>
      <c r="BJ806" s="12">
        <v>0.21813765029000001</v>
      </c>
    </row>
    <row r="807" spans="2:62" ht="32" customHeight="1" x14ac:dyDescent="0.35">
      <c r="B807" s="20" t="s">
        <v>42</v>
      </c>
      <c r="C807" s="12">
        <v>8.1934436792399992E-3</v>
      </c>
      <c r="D807" s="12">
        <v>5.2593493999299997E-3</v>
      </c>
      <c r="E807" s="12">
        <v>6.4835483098900004E-3</v>
      </c>
      <c r="F807" s="12">
        <v>4.7228140165899997E-2</v>
      </c>
      <c r="G807" s="12">
        <v>0</v>
      </c>
      <c r="I807" s="12">
        <v>1.8764815996900001E-2</v>
      </c>
      <c r="J807" s="12">
        <v>1.89036499798E-2</v>
      </c>
      <c r="K807" s="12">
        <v>0</v>
      </c>
      <c r="L807" s="12">
        <v>1.2711320962E-2</v>
      </c>
      <c r="M807" s="12">
        <v>0</v>
      </c>
      <c r="N807" s="12">
        <v>0</v>
      </c>
      <c r="P807" s="12">
        <v>0</v>
      </c>
      <c r="Q807" s="12">
        <v>1.13949985691E-2</v>
      </c>
      <c r="R807" s="12">
        <v>9.7035424509500003E-3</v>
      </c>
      <c r="S807" s="12">
        <v>9.29532538904E-3</v>
      </c>
      <c r="V807" s="12">
        <v>0</v>
      </c>
      <c r="W807" s="12">
        <v>0</v>
      </c>
      <c r="X807" s="12">
        <v>1.20424087461E-2</v>
      </c>
      <c r="Y807" s="12">
        <v>2.20144051203E-2</v>
      </c>
      <c r="Z807" s="12">
        <v>2.29199027223E-2</v>
      </c>
      <c r="AA807" s="12">
        <v>0</v>
      </c>
      <c r="AB807" s="12">
        <v>0</v>
      </c>
      <c r="AC807" s="12">
        <v>0</v>
      </c>
      <c r="AE807" s="12">
        <v>0</v>
      </c>
      <c r="AF807" s="12">
        <v>0</v>
      </c>
      <c r="AG807" s="12">
        <v>0</v>
      </c>
      <c r="AH807" s="12">
        <v>0</v>
      </c>
      <c r="AI807" s="12">
        <v>0</v>
      </c>
      <c r="AJ807" s="12">
        <v>7.44217036906E-2</v>
      </c>
      <c r="AK807" s="12">
        <v>0</v>
      </c>
      <c r="AL807" s="12">
        <v>0</v>
      </c>
      <c r="AM807" s="12">
        <v>3.0413268118700001E-2</v>
      </c>
      <c r="AN807" s="12">
        <v>0</v>
      </c>
      <c r="AO807" s="12">
        <v>0</v>
      </c>
      <c r="AP807" s="12">
        <v>0</v>
      </c>
      <c r="AR807" s="12">
        <v>6.8554685824999996E-3</v>
      </c>
      <c r="AS807" s="12">
        <v>1.6217519907499998E-2</v>
      </c>
      <c r="AT807" s="12">
        <v>0</v>
      </c>
      <c r="AW807" s="12">
        <v>9.7805856586399998E-3</v>
      </c>
      <c r="AX807" s="12">
        <v>1.0246472381699999E-2</v>
      </c>
      <c r="AY807" s="12">
        <v>3.7848765446299999E-3</v>
      </c>
      <c r="AZ807" s="12">
        <v>6.4073256215000001E-3</v>
      </c>
      <c r="BA807" s="12">
        <v>6.6135418231800004E-3</v>
      </c>
      <c r="BB807" s="12">
        <v>1.0270752656699999E-2</v>
      </c>
      <c r="BD807" s="12">
        <v>0</v>
      </c>
      <c r="BE807" s="12">
        <v>1.82349175474E-2</v>
      </c>
      <c r="BF807" s="12">
        <v>0.13305455826500001</v>
      </c>
      <c r="BH807" s="12">
        <v>7.6178388107199999E-3</v>
      </c>
      <c r="BI807" s="12">
        <v>0</v>
      </c>
      <c r="BJ807" s="12">
        <v>5.4191598755500003E-2</v>
      </c>
    </row>
    <row r="809" spans="2:62" x14ac:dyDescent="0.35">
      <c r="B809" s="25" t="s">
        <v>228</v>
      </c>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row>
    <row r="810" spans="2:62" ht="29" x14ac:dyDescent="0.35">
      <c r="B810" s="17" t="s">
        <v>16</v>
      </c>
    </row>
    <row r="811" spans="2:62" x14ac:dyDescent="0.35">
      <c r="B811" s="18" t="s">
        <v>74</v>
      </c>
      <c r="C811" s="15">
        <v>360</v>
      </c>
      <c r="D811" s="15">
        <v>192</v>
      </c>
      <c r="E811" s="15">
        <v>150</v>
      </c>
      <c r="F811" s="15">
        <v>16</v>
      </c>
      <c r="G811" s="15">
        <v>2</v>
      </c>
      <c r="I811" s="15">
        <v>44</v>
      </c>
      <c r="J811" s="15">
        <v>50</v>
      </c>
      <c r="K811" s="15">
        <v>111</v>
      </c>
      <c r="L811" s="15">
        <v>81</v>
      </c>
      <c r="M811" s="15">
        <v>67</v>
      </c>
      <c r="N811" s="15">
        <v>7</v>
      </c>
      <c r="P811" s="15">
        <v>58</v>
      </c>
      <c r="Q811" s="15">
        <v>90</v>
      </c>
      <c r="R811" s="15">
        <v>104</v>
      </c>
      <c r="S811" s="15">
        <v>107</v>
      </c>
      <c r="T811" s="15">
        <v>1</v>
      </c>
      <c r="V811" s="15">
        <v>34</v>
      </c>
      <c r="W811" s="15">
        <v>62</v>
      </c>
      <c r="X811" s="15">
        <v>78</v>
      </c>
      <c r="Y811" s="15">
        <v>43</v>
      </c>
      <c r="Z811" s="15">
        <v>50</v>
      </c>
      <c r="AA811" s="15">
        <v>36</v>
      </c>
      <c r="AB811" s="15">
        <v>41</v>
      </c>
      <c r="AC811" s="15">
        <v>16</v>
      </c>
      <c r="AE811" s="15">
        <v>28</v>
      </c>
      <c r="AF811" s="15">
        <v>54</v>
      </c>
      <c r="AG811" s="15">
        <v>23</v>
      </c>
      <c r="AH811" s="15">
        <v>34</v>
      </c>
      <c r="AI811" s="15">
        <v>41</v>
      </c>
      <c r="AJ811" s="15">
        <v>29</v>
      </c>
      <c r="AK811" s="15">
        <v>36</v>
      </c>
      <c r="AL811" s="15">
        <v>37</v>
      </c>
      <c r="AM811" s="15">
        <v>33</v>
      </c>
      <c r="AN811" s="15">
        <v>22</v>
      </c>
      <c r="AO811" s="15">
        <v>7</v>
      </c>
      <c r="AP811" s="15">
        <v>16</v>
      </c>
      <c r="AR811" s="15">
        <v>279</v>
      </c>
      <c r="AS811" s="15">
        <v>68</v>
      </c>
      <c r="AT811" s="15">
        <v>12</v>
      </c>
      <c r="AU811" s="15">
        <v>1</v>
      </c>
      <c r="AW811" s="15">
        <v>303</v>
      </c>
      <c r="AX811" s="15">
        <v>287</v>
      </c>
      <c r="AY811" s="15">
        <v>254</v>
      </c>
      <c r="AZ811" s="15">
        <v>294</v>
      </c>
      <c r="BA811" s="15">
        <v>294</v>
      </c>
      <c r="BB811" s="15">
        <v>277</v>
      </c>
      <c r="BD811" s="15">
        <v>249</v>
      </c>
      <c r="BE811" s="15">
        <v>100</v>
      </c>
      <c r="BF811" s="15">
        <v>11</v>
      </c>
      <c r="BH811" s="15">
        <v>258</v>
      </c>
      <c r="BI811" s="15">
        <v>72</v>
      </c>
      <c r="BJ811" s="15">
        <v>30</v>
      </c>
    </row>
    <row r="812" spans="2:62" x14ac:dyDescent="0.35">
      <c r="B812" s="19" t="s">
        <v>75</v>
      </c>
      <c r="C812" s="10">
        <v>354</v>
      </c>
      <c r="D812" s="10">
        <v>186</v>
      </c>
      <c r="E812" s="10">
        <v>149</v>
      </c>
      <c r="F812" s="10">
        <v>16</v>
      </c>
      <c r="G812" s="10">
        <v>3</v>
      </c>
      <c r="I812" s="10">
        <v>45</v>
      </c>
      <c r="J812" s="10">
        <v>48</v>
      </c>
      <c r="K812" s="10">
        <v>106</v>
      </c>
      <c r="L812" s="10">
        <v>79</v>
      </c>
      <c r="M812" s="10">
        <v>69</v>
      </c>
      <c r="N812" s="10">
        <v>7</v>
      </c>
      <c r="P812" s="10">
        <v>73</v>
      </c>
      <c r="Q812" s="10">
        <v>84</v>
      </c>
      <c r="R812" s="10">
        <v>97</v>
      </c>
      <c r="S812" s="10">
        <v>100</v>
      </c>
      <c r="T812" s="10">
        <v>1</v>
      </c>
      <c r="V812" s="10">
        <v>39</v>
      </c>
      <c r="W812" s="10">
        <v>66</v>
      </c>
      <c r="X812" s="10">
        <v>75</v>
      </c>
      <c r="Y812" s="10">
        <v>41</v>
      </c>
      <c r="Z812" s="10">
        <v>47</v>
      </c>
      <c r="AA812" s="10">
        <v>33</v>
      </c>
      <c r="AB812" s="10">
        <v>36</v>
      </c>
      <c r="AC812" s="10">
        <v>17</v>
      </c>
      <c r="AE812" s="10">
        <v>26</v>
      </c>
      <c r="AF812" s="10">
        <v>51</v>
      </c>
      <c r="AG812" s="10">
        <v>22</v>
      </c>
      <c r="AH812" s="10">
        <v>32</v>
      </c>
      <c r="AI812" s="10">
        <v>38</v>
      </c>
      <c r="AJ812" s="10">
        <v>28</v>
      </c>
      <c r="AK812" s="10">
        <v>34</v>
      </c>
      <c r="AL812" s="10">
        <v>35</v>
      </c>
      <c r="AM812" s="10">
        <v>31</v>
      </c>
      <c r="AN812" s="10">
        <v>30</v>
      </c>
      <c r="AO812" s="10">
        <v>11</v>
      </c>
      <c r="AP812" s="10">
        <v>15</v>
      </c>
      <c r="AR812" s="10">
        <v>276</v>
      </c>
      <c r="AS812" s="10">
        <v>65</v>
      </c>
      <c r="AT812" s="10">
        <v>12</v>
      </c>
      <c r="AU812" s="10">
        <v>1</v>
      </c>
      <c r="AW812" s="10">
        <v>297</v>
      </c>
      <c r="AX812" s="10">
        <v>280</v>
      </c>
      <c r="AY812" s="10">
        <v>248</v>
      </c>
      <c r="AZ812" s="10">
        <v>290</v>
      </c>
      <c r="BA812" s="10">
        <v>287</v>
      </c>
      <c r="BB812" s="10">
        <v>271</v>
      </c>
      <c r="BD812" s="10">
        <v>239</v>
      </c>
      <c r="BE812" s="10">
        <v>104</v>
      </c>
      <c r="BF812" s="10">
        <v>11</v>
      </c>
      <c r="BH812" s="10">
        <v>254</v>
      </c>
      <c r="BI812" s="10">
        <v>71</v>
      </c>
      <c r="BJ812" s="10">
        <v>29</v>
      </c>
    </row>
    <row r="813" spans="2:62" ht="32" customHeight="1" x14ac:dyDescent="0.35">
      <c r="B813" s="20" t="s">
        <v>220</v>
      </c>
      <c r="C813" s="12">
        <v>0.36486309304999998</v>
      </c>
      <c r="D813" s="12">
        <v>0.37793545442999998</v>
      </c>
      <c r="E813" s="12">
        <v>0.38935618129299998</v>
      </c>
      <c r="F813" s="12">
        <v>0</v>
      </c>
      <c r="G813" s="12">
        <v>0.341384175505</v>
      </c>
      <c r="I813" s="12">
        <v>0.30156455381199998</v>
      </c>
      <c r="J813" s="12">
        <v>0.33732809156400001</v>
      </c>
      <c r="K813" s="12">
        <v>0.39177861458000002</v>
      </c>
      <c r="L813" s="12">
        <v>0.34562908364200001</v>
      </c>
      <c r="M813" s="12">
        <v>0.41094566946400002</v>
      </c>
      <c r="N813" s="12">
        <v>0.32220748604100002</v>
      </c>
      <c r="P813" s="12">
        <v>0.30167199103600001</v>
      </c>
      <c r="Q813" s="12">
        <v>0.303212755896</v>
      </c>
      <c r="R813" s="12">
        <v>0.38424838221099999</v>
      </c>
      <c r="S813" s="12">
        <v>0.44797553481500002</v>
      </c>
      <c r="T813" s="12">
        <v>0</v>
      </c>
      <c r="V813" s="12">
        <v>0.23810168874599999</v>
      </c>
      <c r="W813" s="12">
        <v>0.30755849675699998</v>
      </c>
      <c r="X813" s="12">
        <v>0.35955117500700001</v>
      </c>
      <c r="Y813" s="12">
        <v>0.40634865069600001</v>
      </c>
      <c r="Z813" s="12">
        <v>0.43017004687400001</v>
      </c>
      <c r="AA813" s="12">
        <v>0.491822233695</v>
      </c>
      <c r="AB813" s="12">
        <v>0.443888158704</v>
      </c>
      <c r="AC813" s="12">
        <v>0.21017462168199999</v>
      </c>
      <c r="AE813" s="12">
        <v>0.426025451788</v>
      </c>
      <c r="AF813" s="12">
        <v>0.319151970753</v>
      </c>
      <c r="AG813" s="12">
        <v>0.351598855672</v>
      </c>
      <c r="AH813" s="12">
        <v>0.243218968935</v>
      </c>
      <c r="AI813" s="12">
        <v>0.42590729850600001</v>
      </c>
      <c r="AJ813" s="12">
        <v>0.36604331497600001</v>
      </c>
      <c r="AK813" s="12">
        <v>0.38304390565000002</v>
      </c>
      <c r="AL813" s="12">
        <v>0.20515924622000001</v>
      </c>
      <c r="AM813" s="12">
        <v>0.42693820975699998</v>
      </c>
      <c r="AN813" s="12">
        <v>0.40914893199800001</v>
      </c>
      <c r="AO813" s="12">
        <v>0.693905228446</v>
      </c>
      <c r="AP813" s="12">
        <v>0.40555206885700001</v>
      </c>
      <c r="AR813" s="12">
        <v>0.37455742619299998</v>
      </c>
      <c r="AS813" s="12">
        <v>0.30736238826200002</v>
      </c>
      <c r="AT813" s="12">
        <v>0.48101130040899998</v>
      </c>
      <c r="AU813" s="12">
        <v>0</v>
      </c>
      <c r="AW813" s="12">
        <v>0.37415930855200003</v>
      </c>
      <c r="AX813" s="12">
        <v>0.39356856330399997</v>
      </c>
      <c r="AY813" s="12">
        <v>0.40641005863399998</v>
      </c>
      <c r="AZ813" s="12">
        <v>0.35006304952599998</v>
      </c>
      <c r="BA813" s="12">
        <v>0.38101891450100001</v>
      </c>
      <c r="BB813" s="12">
        <v>0.40509064036100001</v>
      </c>
      <c r="BD813" s="12">
        <v>0.41669723131000003</v>
      </c>
      <c r="BE813" s="12">
        <v>0.27730869272899999</v>
      </c>
      <c r="BF813" s="12">
        <v>7.6824407079799997E-2</v>
      </c>
      <c r="BH813" s="12">
        <v>0.410259884465</v>
      </c>
      <c r="BI813" s="12">
        <v>0.24233027049799999</v>
      </c>
      <c r="BJ813" s="12">
        <v>0.26720709783500002</v>
      </c>
    </row>
    <row r="814" spans="2:62" ht="32" customHeight="1" x14ac:dyDescent="0.35">
      <c r="B814" s="20" t="s">
        <v>221</v>
      </c>
      <c r="C814" s="12">
        <v>0.37275162348899998</v>
      </c>
      <c r="D814" s="12">
        <v>0.37513868624699998</v>
      </c>
      <c r="E814" s="12">
        <v>0.36350537277700001</v>
      </c>
      <c r="F814" s="12">
        <v>0.48906501240700001</v>
      </c>
      <c r="G814" s="12">
        <v>0</v>
      </c>
      <c r="I814" s="12">
        <v>0.387261307951</v>
      </c>
      <c r="J814" s="12">
        <v>0.340652495153</v>
      </c>
      <c r="K814" s="12">
        <v>0.42480026000799997</v>
      </c>
      <c r="L814" s="12">
        <v>0.349105650637</v>
      </c>
      <c r="M814" s="12">
        <v>0.31391289972600001</v>
      </c>
      <c r="N814" s="12">
        <v>0.55048219467199999</v>
      </c>
      <c r="P814" s="12">
        <v>0.26548250277800001</v>
      </c>
      <c r="Q814" s="12">
        <v>0.42833272315499998</v>
      </c>
      <c r="R814" s="12">
        <v>0.37297687288999998</v>
      </c>
      <c r="S814" s="12">
        <v>0.39866342900399998</v>
      </c>
      <c r="T814" s="12">
        <v>1</v>
      </c>
      <c r="V814" s="12">
        <v>0.28092425058199999</v>
      </c>
      <c r="W814" s="12">
        <v>0.31652063334899999</v>
      </c>
      <c r="X814" s="12">
        <v>0.36345349710300001</v>
      </c>
      <c r="Y814" s="12">
        <v>0.39808122286600001</v>
      </c>
      <c r="Z814" s="12">
        <v>0.35768308439000002</v>
      </c>
      <c r="AA814" s="12">
        <v>0.35050201601300002</v>
      </c>
      <c r="AB814" s="12">
        <v>0.47984923772299998</v>
      </c>
      <c r="AC814" s="12">
        <v>0.63480691133300005</v>
      </c>
      <c r="AE814" s="12">
        <v>0.29124471503999999</v>
      </c>
      <c r="AF814" s="12">
        <v>0.48926760710200001</v>
      </c>
      <c r="AG814" s="12">
        <v>0.37054284834700002</v>
      </c>
      <c r="AH814" s="12">
        <v>0.340154464617</v>
      </c>
      <c r="AI814" s="12">
        <v>0.27035768600100002</v>
      </c>
      <c r="AJ814" s="12">
        <v>0.486982324272</v>
      </c>
      <c r="AK814" s="12">
        <v>0.41033384102600001</v>
      </c>
      <c r="AL814" s="12">
        <v>0.40028871620200002</v>
      </c>
      <c r="AM814" s="12">
        <v>0.29579098057199998</v>
      </c>
      <c r="AN814" s="12">
        <v>0.354338808871</v>
      </c>
      <c r="AO814" s="12">
        <v>0.12989361750299999</v>
      </c>
      <c r="AP814" s="12">
        <v>0.47421140047600002</v>
      </c>
      <c r="AR814" s="12">
        <v>0.36182605537599999</v>
      </c>
      <c r="AS814" s="12">
        <v>0.43872147617500001</v>
      </c>
      <c r="AT814" s="12">
        <v>0.218650944757</v>
      </c>
      <c r="AU814" s="12">
        <v>1</v>
      </c>
      <c r="AW814" s="12">
        <v>0.37698801344900001</v>
      </c>
      <c r="AX814" s="12">
        <v>0.375939027614</v>
      </c>
      <c r="AY814" s="12">
        <v>0.37267140661100001</v>
      </c>
      <c r="AZ814" s="12">
        <v>0.39100792701499998</v>
      </c>
      <c r="BA814" s="12">
        <v>0.385329835377</v>
      </c>
      <c r="BB814" s="12">
        <v>0.364496609365</v>
      </c>
      <c r="BD814" s="12">
        <v>0.37396644676599999</v>
      </c>
      <c r="BE814" s="12">
        <v>0.34295825092999999</v>
      </c>
      <c r="BF814" s="12">
        <v>0.61726124861300002</v>
      </c>
      <c r="BH814" s="12">
        <v>0.37275799987899999</v>
      </c>
      <c r="BI814" s="12">
        <v>0.40859529996900001</v>
      </c>
      <c r="BJ814" s="12">
        <v>0.28651296044300001</v>
      </c>
    </row>
    <row r="815" spans="2:62" ht="32" customHeight="1" x14ac:dyDescent="0.35">
      <c r="B815" s="20" t="s">
        <v>222</v>
      </c>
      <c r="C815" s="12">
        <v>0.19047315204699999</v>
      </c>
      <c r="D815" s="12">
        <v>0.184210018601</v>
      </c>
      <c r="E815" s="12">
        <v>0.18831621623899999</v>
      </c>
      <c r="F815" s="12">
        <v>0.31127985887199999</v>
      </c>
      <c r="G815" s="12">
        <v>0</v>
      </c>
      <c r="I815" s="12">
        <v>0.26907200821600002</v>
      </c>
      <c r="J815" s="12">
        <v>0.24372040321899999</v>
      </c>
      <c r="K815" s="12">
        <v>0.12524541551900001</v>
      </c>
      <c r="L815" s="12">
        <v>0.215445270563</v>
      </c>
      <c r="M815" s="12">
        <v>0.179980449614</v>
      </c>
      <c r="N815" s="12">
        <v>0.12731031928799999</v>
      </c>
      <c r="P815" s="12">
        <v>0.27869646810999998</v>
      </c>
      <c r="Q815" s="12">
        <v>0.20204927954900001</v>
      </c>
      <c r="R815" s="12">
        <v>0.18666015558599999</v>
      </c>
      <c r="S815" s="12">
        <v>0.121306682703</v>
      </c>
      <c r="T815" s="12">
        <v>0</v>
      </c>
      <c r="V815" s="12">
        <v>0.32653325681700002</v>
      </c>
      <c r="W815" s="12">
        <v>0.26037541433400002</v>
      </c>
      <c r="X815" s="12">
        <v>0.15436658687499999</v>
      </c>
      <c r="Y815" s="12">
        <v>0.19557012643900001</v>
      </c>
      <c r="Z815" s="12">
        <v>0.212146868736</v>
      </c>
      <c r="AA815" s="12">
        <v>0.15767575029100001</v>
      </c>
      <c r="AB815" s="12">
        <v>5.2255470047700002E-2</v>
      </c>
      <c r="AC815" s="12">
        <v>5.4146701832099998E-2</v>
      </c>
      <c r="AE815" s="12">
        <v>0.24694672429100001</v>
      </c>
      <c r="AF815" s="12">
        <v>0.12688190541399999</v>
      </c>
      <c r="AG815" s="12">
        <v>0.23478638570900001</v>
      </c>
      <c r="AH815" s="12">
        <v>0.176115004297</v>
      </c>
      <c r="AI815" s="12">
        <v>0.25389397121700003</v>
      </c>
      <c r="AJ815" s="12">
        <v>0.114958332116</v>
      </c>
      <c r="AK815" s="12">
        <v>0.146169328771</v>
      </c>
      <c r="AL815" s="12">
        <v>0.31658585500500003</v>
      </c>
      <c r="AM815" s="12">
        <v>0.21895556722699999</v>
      </c>
      <c r="AN815" s="12">
        <v>0.13409692136000001</v>
      </c>
      <c r="AO815" s="12">
        <v>0.17620115405</v>
      </c>
      <c r="AP815" s="12">
        <v>0.12023653066700001</v>
      </c>
      <c r="AR815" s="12">
        <v>0.20818289600000001</v>
      </c>
      <c r="AS815" s="12">
        <v>0.13912931228</v>
      </c>
      <c r="AT815" s="12">
        <v>7.8969064672299999E-2</v>
      </c>
      <c r="AU815" s="12">
        <v>0</v>
      </c>
      <c r="AW815" s="12">
        <v>0.18005764417699999</v>
      </c>
      <c r="AX815" s="12">
        <v>0.175557739766</v>
      </c>
      <c r="AY815" s="12">
        <v>0.15864785725399999</v>
      </c>
      <c r="AZ815" s="12">
        <v>0.187389660835</v>
      </c>
      <c r="BA815" s="12">
        <v>0.17196524036499999</v>
      </c>
      <c r="BB815" s="12">
        <v>0.18526804480199999</v>
      </c>
      <c r="BD815" s="12">
        <v>0.175319027529</v>
      </c>
      <c r="BE815" s="12">
        <v>0.238322834702</v>
      </c>
      <c r="BF815" s="12">
        <v>7.3137784997399993E-2</v>
      </c>
      <c r="BH815" s="12">
        <v>0.18385296003000001</v>
      </c>
      <c r="BI815" s="12">
        <v>0.196091361327</v>
      </c>
      <c r="BJ815" s="12">
        <v>0.23417019523599999</v>
      </c>
    </row>
    <row r="816" spans="2:62" ht="32" customHeight="1" x14ac:dyDescent="0.35">
      <c r="B816" s="20" t="s">
        <v>223</v>
      </c>
      <c r="C816" s="12">
        <v>4.6914844896299997E-2</v>
      </c>
      <c r="D816" s="12">
        <v>3.4639176799599998E-2</v>
      </c>
      <c r="E816" s="12">
        <v>4.6191619512699997E-2</v>
      </c>
      <c r="F816" s="12">
        <v>0.199655128721</v>
      </c>
      <c r="G816" s="12">
        <v>0</v>
      </c>
      <c r="I816" s="12">
        <v>4.2102130021299998E-2</v>
      </c>
      <c r="J816" s="12">
        <v>3.9420628585799998E-2</v>
      </c>
      <c r="K816" s="12">
        <v>1.9932613554E-2</v>
      </c>
      <c r="L816" s="12">
        <v>6.7758621298199997E-2</v>
      </c>
      <c r="M816" s="12">
        <v>7.7990855832700004E-2</v>
      </c>
      <c r="N816" s="12">
        <v>0</v>
      </c>
      <c r="P816" s="12">
        <v>8.2191695365200004E-2</v>
      </c>
      <c r="Q816" s="12">
        <v>4.4640728190500002E-2</v>
      </c>
      <c r="R816" s="12">
        <v>3.7921652826100001E-2</v>
      </c>
      <c r="S816" s="12">
        <v>3.2054353477899998E-2</v>
      </c>
      <c r="T816" s="12">
        <v>0</v>
      </c>
      <c r="V816" s="12">
        <v>0.124549949757</v>
      </c>
      <c r="W816" s="12">
        <v>6.5596723742200005E-2</v>
      </c>
      <c r="X816" s="12">
        <v>8.7322370599799998E-2</v>
      </c>
      <c r="Y816" s="12">
        <v>0</v>
      </c>
      <c r="Z816" s="12">
        <v>0</v>
      </c>
      <c r="AA816" s="12">
        <v>0</v>
      </c>
      <c r="AB816" s="12">
        <v>2.4007133525200001E-2</v>
      </c>
      <c r="AC816" s="12">
        <v>0</v>
      </c>
      <c r="AE816" s="12">
        <v>3.57831088809E-2</v>
      </c>
      <c r="AF816" s="12">
        <v>1.87497105446E-2</v>
      </c>
      <c r="AG816" s="12">
        <v>4.3071910271599997E-2</v>
      </c>
      <c r="AH816" s="12">
        <v>0.17825316745</v>
      </c>
      <c r="AI816" s="12">
        <v>4.9841044275400002E-2</v>
      </c>
      <c r="AJ816" s="12">
        <v>3.2016028636300001E-2</v>
      </c>
      <c r="AK816" s="12">
        <v>6.0452924552599999E-2</v>
      </c>
      <c r="AL816" s="12">
        <v>2.7217665935899998E-2</v>
      </c>
      <c r="AM816" s="12">
        <v>2.76761151234E-2</v>
      </c>
      <c r="AN816" s="12">
        <v>4.4754549628800003E-2</v>
      </c>
      <c r="AO816" s="12">
        <v>0</v>
      </c>
      <c r="AP816" s="12">
        <v>0</v>
      </c>
      <c r="AR816" s="12">
        <v>3.7375572370999997E-2</v>
      </c>
      <c r="AS816" s="12">
        <v>8.2115247704799998E-2</v>
      </c>
      <c r="AT816" s="12">
        <v>7.8512550042699997E-2</v>
      </c>
      <c r="AU816" s="12">
        <v>0</v>
      </c>
      <c r="AW816" s="12">
        <v>4.5852213588300002E-2</v>
      </c>
      <c r="AX816" s="12">
        <v>3.71067129387E-2</v>
      </c>
      <c r="AY816" s="12">
        <v>5.0469861759700002E-2</v>
      </c>
      <c r="AZ816" s="12">
        <v>4.8060561223899997E-2</v>
      </c>
      <c r="BA816" s="12">
        <v>4.5096795696099999E-2</v>
      </c>
      <c r="BB816" s="12">
        <v>4.1630228225899998E-2</v>
      </c>
      <c r="BD816" s="12">
        <v>3.0033351399799998E-2</v>
      </c>
      <c r="BE816" s="12">
        <v>8.2075888711799994E-2</v>
      </c>
      <c r="BF816" s="12">
        <v>8.0529075972100003E-2</v>
      </c>
      <c r="BH816" s="12">
        <v>2.26156999461E-2</v>
      </c>
      <c r="BI816" s="12">
        <v>0.11108803413899999</v>
      </c>
      <c r="BJ816" s="12">
        <v>0.10258590876699999</v>
      </c>
    </row>
    <row r="817" spans="2:62" ht="32" customHeight="1" x14ac:dyDescent="0.35">
      <c r="B817" s="20" t="s">
        <v>224</v>
      </c>
      <c r="C817" s="12">
        <v>1.4296396355200001E-2</v>
      </c>
      <c r="D817" s="12">
        <v>1.70952946836E-2</v>
      </c>
      <c r="E817" s="12">
        <v>1.26306101787E-2</v>
      </c>
      <c r="F817" s="12">
        <v>0</v>
      </c>
      <c r="G817" s="12">
        <v>0</v>
      </c>
      <c r="I817" s="12">
        <v>0</v>
      </c>
      <c r="J817" s="12">
        <v>3.8878381477799998E-2</v>
      </c>
      <c r="K817" s="12">
        <v>1.89442734583E-2</v>
      </c>
      <c r="L817" s="12">
        <v>0</v>
      </c>
      <c r="M817" s="12">
        <v>1.7170125363599999E-2</v>
      </c>
      <c r="N817" s="12">
        <v>0</v>
      </c>
      <c r="P817" s="12">
        <v>3.2102332789600001E-2</v>
      </c>
      <c r="Q817" s="12">
        <v>1.1365569310799999E-2</v>
      </c>
      <c r="R817" s="12">
        <v>1.8192936487900001E-2</v>
      </c>
      <c r="S817" s="12">
        <v>0</v>
      </c>
      <c r="T817" s="12">
        <v>0</v>
      </c>
      <c r="V817" s="12">
        <v>0</v>
      </c>
      <c r="W817" s="12">
        <v>4.9948731818399997E-2</v>
      </c>
      <c r="X817" s="12">
        <v>2.36194404055E-2</v>
      </c>
      <c r="Y817" s="12">
        <v>0</v>
      </c>
      <c r="Z817" s="12">
        <v>0</v>
      </c>
      <c r="AA817" s="12">
        <v>0</v>
      </c>
      <c r="AB817" s="12">
        <v>0</v>
      </c>
      <c r="AC817" s="12">
        <v>0</v>
      </c>
      <c r="AE817" s="12">
        <v>0</v>
      </c>
      <c r="AF817" s="12">
        <v>2.2974403093200001E-2</v>
      </c>
      <c r="AG817" s="12">
        <v>0</v>
      </c>
      <c r="AH817" s="12">
        <v>6.2258394700800003E-2</v>
      </c>
      <c r="AI817" s="12">
        <v>0</v>
      </c>
      <c r="AJ817" s="12">
        <v>0</v>
      </c>
      <c r="AK817" s="12">
        <v>0</v>
      </c>
      <c r="AL817" s="12">
        <v>2.6162984589100002E-2</v>
      </c>
      <c r="AM817" s="12">
        <v>3.0639127320000001E-2</v>
      </c>
      <c r="AN817" s="12">
        <v>0</v>
      </c>
      <c r="AO817" s="12">
        <v>0</v>
      </c>
      <c r="AP817" s="12">
        <v>0</v>
      </c>
      <c r="AR817" s="12">
        <v>1.49012973236E-2</v>
      </c>
      <c r="AS817" s="12">
        <v>1.4624960252E-2</v>
      </c>
      <c r="AT817" s="12">
        <v>0</v>
      </c>
      <c r="AU817" s="12">
        <v>0</v>
      </c>
      <c r="AW817" s="12">
        <v>1.3105500858399999E-2</v>
      </c>
      <c r="AX817" s="12">
        <v>1.05082823182E-2</v>
      </c>
      <c r="AY817" s="12">
        <v>4.7533723309399999E-3</v>
      </c>
      <c r="AZ817" s="12">
        <v>1.3411666428100001E-2</v>
      </c>
      <c r="BA817" s="12">
        <v>1.35523588002E-2</v>
      </c>
      <c r="BB817" s="12">
        <v>3.51447724624E-3</v>
      </c>
      <c r="BD817" s="12">
        <v>3.9839429959600001E-3</v>
      </c>
      <c r="BE817" s="12">
        <v>3.96209294275E-2</v>
      </c>
      <c r="BF817" s="12">
        <v>0</v>
      </c>
      <c r="BH817" s="12">
        <v>3.6480495148100002E-3</v>
      </c>
      <c r="BI817" s="12">
        <v>4.18950340676E-2</v>
      </c>
      <c r="BJ817" s="12">
        <v>3.9950685771799999E-2</v>
      </c>
    </row>
    <row r="818" spans="2:62" ht="32" customHeight="1" x14ac:dyDescent="0.35">
      <c r="B818" s="20" t="s">
        <v>42</v>
      </c>
      <c r="C818" s="12">
        <v>1.07008901628E-2</v>
      </c>
      <c r="D818" s="12">
        <v>1.0981369238199999E-2</v>
      </c>
      <c r="E818" s="12">
        <v>0</v>
      </c>
      <c r="F818" s="12">
        <v>0</v>
      </c>
      <c r="G818" s="12">
        <v>0.658615824495</v>
      </c>
      <c r="I818" s="12">
        <v>0</v>
      </c>
      <c r="J818" s="12">
        <v>0</v>
      </c>
      <c r="K818" s="12">
        <v>1.92988228798E-2</v>
      </c>
      <c r="L818" s="12">
        <v>2.2061373859400001E-2</v>
      </c>
      <c r="M818" s="12">
        <v>0</v>
      </c>
      <c r="N818" s="12">
        <v>0</v>
      </c>
      <c r="P818" s="12">
        <v>3.98550099201E-2</v>
      </c>
      <c r="Q818" s="12">
        <v>1.03989438988E-2</v>
      </c>
      <c r="R818" s="12">
        <v>0</v>
      </c>
      <c r="S818" s="12">
        <v>0</v>
      </c>
      <c r="T818" s="12">
        <v>0</v>
      </c>
      <c r="V818" s="12">
        <v>2.9890854098300002E-2</v>
      </c>
      <c r="W818" s="12">
        <v>0</v>
      </c>
      <c r="X818" s="12">
        <v>1.1686930009699999E-2</v>
      </c>
      <c r="Y818" s="12">
        <v>0</v>
      </c>
      <c r="Z818" s="12">
        <v>0</v>
      </c>
      <c r="AA818" s="12">
        <v>0</v>
      </c>
      <c r="AB818" s="12">
        <v>0</v>
      </c>
      <c r="AC818" s="12">
        <v>0.100871765153</v>
      </c>
      <c r="AE818" s="12">
        <v>0</v>
      </c>
      <c r="AF818" s="12">
        <v>2.2974403093200001E-2</v>
      </c>
      <c r="AG818" s="12">
        <v>0</v>
      </c>
      <c r="AH818" s="12">
        <v>0</v>
      </c>
      <c r="AI818" s="12">
        <v>0</v>
      </c>
      <c r="AJ818" s="12">
        <v>0</v>
      </c>
      <c r="AK818" s="12">
        <v>0</v>
      </c>
      <c r="AL818" s="12">
        <v>2.4585532048699999E-2</v>
      </c>
      <c r="AM818" s="12">
        <v>0</v>
      </c>
      <c r="AN818" s="12">
        <v>5.7660788142500002E-2</v>
      </c>
      <c r="AO818" s="12">
        <v>0</v>
      </c>
      <c r="AP818" s="12">
        <v>0</v>
      </c>
      <c r="AR818" s="12">
        <v>3.1567527364900001E-3</v>
      </c>
      <c r="AS818" s="12">
        <v>1.8046615326299999E-2</v>
      </c>
      <c r="AT818" s="12">
        <v>0.14285614011799999</v>
      </c>
      <c r="AU818" s="12">
        <v>0</v>
      </c>
      <c r="AW818" s="12">
        <v>9.8373193753999999E-3</v>
      </c>
      <c r="AX818" s="12">
        <v>7.3196740589199999E-3</v>
      </c>
      <c r="AY818" s="12">
        <v>7.0474434101600002E-3</v>
      </c>
      <c r="AZ818" s="12">
        <v>1.0067134971400001E-2</v>
      </c>
      <c r="BA818" s="12">
        <v>3.0368552604600001E-3</v>
      </c>
      <c r="BB818" s="12">
        <v>0</v>
      </c>
      <c r="BD818" s="12">
        <v>0</v>
      </c>
      <c r="BE818" s="12">
        <v>1.9713403498999998E-2</v>
      </c>
      <c r="BF818" s="12">
        <v>0.15224748333800001</v>
      </c>
      <c r="BH818" s="12">
        <v>6.8654061657300001E-3</v>
      </c>
      <c r="BI818" s="12">
        <v>0</v>
      </c>
      <c r="BJ818" s="12">
        <v>6.9573151948200004E-2</v>
      </c>
    </row>
    <row r="820" spans="2:62" x14ac:dyDescent="0.35">
      <c r="B820" s="25" t="s">
        <v>229</v>
      </c>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row>
    <row r="821" spans="2:62" ht="29" x14ac:dyDescent="0.35">
      <c r="B821" s="17" t="s">
        <v>16</v>
      </c>
    </row>
    <row r="822" spans="2:62" x14ac:dyDescent="0.35">
      <c r="B822" s="18" t="s">
        <v>74</v>
      </c>
      <c r="C822" s="15">
        <v>310</v>
      </c>
      <c r="D822" s="15">
        <v>167</v>
      </c>
      <c r="E822" s="15">
        <v>134</v>
      </c>
      <c r="F822" s="15">
        <v>8</v>
      </c>
      <c r="G822" s="15">
        <v>1</v>
      </c>
      <c r="I822" s="15">
        <v>38</v>
      </c>
      <c r="J822" s="15">
        <v>47</v>
      </c>
      <c r="K822" s="15">
        <v>98</v>
      </c>
      <c r="L822" s="15">
        <v>66</v>
      </c>
      <c r="M822" s="15">
        <v>55</v>
      </c>
      <c r="N822" s="15">
        <v>6</v>
      </c>
      <c r="P822" s="15">
        <v>42</v>
      </c>
      <c r="Q822" s="15">
        <v>78</v>
      </c>
      <c r="R822" s="15">
        <v>88</v>
      </c>
      <c r="S822" s="15">
        <v>101</v>
      </c>
      <c r="T822" s="15">
        <v>1</v>
      </c>
      <c r="V822" s="15">
        <v>24</v>
      </c>
      <c r="W822" s="15">
        <v>54</v>
      </c>
      <c r="X822" s="15">
        <v>65</v>
      </c>
      <c r="Y822" s="15">
        <v>36</v>
      </c>
      <c r="Z822" s="15">
        <v>43</v>
      </c>
      <c r="AA822" s="15">
        <v>33</v>
      </c>
      <c r="AB822" s="15">
        <v>42</v>
      </c>
      <c r="AC822" s="15">
        <v>13</v>
      </c>
      <c r="AE822" s="15">
        <v>25</v>
      </c>
      <c r="AF822" s="15">
        <v>34</v>
      </c>
      <c r="AG822" s="15">
        <v>24</v>
      </c>
      <c r="AH822" s="15">
        <v>26</v>
      </c>
      <c r="AI822" s="15">
        <v>43</v>
      </c>
      <c r="AJ822" s="15">
        <v>22</v>
      </c>
      <c r="AK822" s="15">
        <v>28</v>
      </c>
      <c r="AL822" s="15">
        <v>36</v>
      </c>
      <c r="AM822" s="15">
        <v>30</v>
      </c>
      <c r="AN822" s="15">
        <v>20</v>
      </c>
      <c r="AO822" s="15">
        <v>6</v>
      </c>
      <c r="AP822" s="15">
        <v>16</v>
      </c>
      <c r="AR822" s="15">
        <v>254</v>
      </c>
      <c r="AS822" s="15">
        <v>47</v>
      </c>
      <c r="AT822" s="15">
        <v>8</v>
      </c>
      <c r="AU822" s="15">
        <v>1</v>
      </c>
      <c r="AW822" s="15">
        <v>264</v>
      </c>
      <c r="AX822" s="15">
        <v>256</v>
      </c>
      <c r="AY822" s="15">
        <v>229</v>
      </c>
      <c r="AZ822" s="15">
        <v>258</v>
      </c>
      <c r="BA822" s="15">
        <v>261</v>
      </c>
      <c r="BB822" s="15">
        <v>248</v>
      </c>
      <c r="BD822" s="15">
        <v>215</v>
      </c>
      <c r="BE822" s="15">
        <v>84</v>
      </c>
      <c r="BF822" s="15">
        <v>11</v>
      </c>
      <c r="BH822" s="15">
        <v>231</v>
      </c>
      <c r="BI822" s="15">
        <v>56</v>
      </c>
      <c r="BJ822" s="15">
        <v>23</v>
      </c>
    </row>
    <row r="823" spans="2:62" x14ac:dyDescent="0.35">
      <c r="B823" s="19" t="s">
        <v>75</v>
      </c>
      <c r="C823" s="10">
        <v>303</v>
      </c>
      <c r="D823" s="10">
        <v>161</v>
      </c>
      <c r="E823" s="10">
        <v>133</v>
      </c>
      <c r="F823" s="10">
        <v>8</v>
      </c>
      <c r="G823" s="10">
        <v>1</v>
      </c>
      <c r="I823" s="10">
        <v>39</v>
      </c>
      <c r="J823" s="10">
        <v>45</v>
      </c>
      <c r="K823" s="10">
        <v>94</v>
      </c>
      <c r="L823" s="10">
        <v>64</v>
      </c>
      <c r="M823" s="10">
        <v>55</v>
      </c>
      <c r="N823" s="10">
        <v>6</v>
      </c>
      <c r="P823" s="10">
        <v>53</v>
      </c>
      <c r="Q823" s="10">
        <v>73</v>
      </c>
      <c r="R823" s="10">
        <v>83</v>
      </c>
      <c r="S823" s="10">
        <v>93</v>
      </c>
      <c r="T823" s="10">
        <v>1</v>
      </c>
      <c r="V823" s="10">
        <v>27</v>
      </c>
      <c r="W823" s="10">
        <v>57</v>
      </c>
      <c r="X823" s="10">
        <v>64</v>
      </c>
      <c r="Y823" s="10">
        <v>34</v>
      </c>
      <c r="Z823" s="10">
        <v>40</v>
      </c>
      <c r="AA823" s="10">
        <v>30</v>
      </c>
      <c r="AB823" s="10">
        <v>37</v>
      </c>
      <c r="AC823" s="10">
        <v>13</v>
      </c>
      <c r="AE823" s="10">
        <v>23</v>
      </c>
      <c r="AF823" s="10">
        <v>32</v>
      </c>
      <c r="AG823" s="10">
        <v>22</v>
      </c>
      <c r="AH823" s="10">
        <v>25</v>
      </c>
      <c r="AI823" s="10">
        <v>41</v>
      </c>
      <c r="AJ823" s="10">
        <v>21</v>
      </c>
      <c r="AK823" s="10">
        <v>26</v>
      </c>
      <c r="AL823" s="10">
        <v>35</v>
      </c>
      <c r="AM823" s="10">
        <v>28</v>
      </c>
      <c r="AN823" s="10">
        <v>27</v>
      </c>
      <c r="AO823" s="10">
        <v>9</v>
      </c>
      <c r="AP823" s="10">
        <v>14</v>
      </c>
      <c r="AR823" s="10">
        <v>250</v>
      </c>
      <c r="AS823" s="10">
        <v>44</v>
      </c>
      <c r="AT823" s="10">
        <v>8</v>
      </c>
      <c r="AU823" s="10">
        <v>1</v>
      </c>
      <c r="AW823" s="10">
        <v>258</v>
      </c>
      <c r="AX823" s="10">
        <v>250</v>
      </c>
      <c r="AY823" s="10">
        <v>223</v>
      </c>
      <c r="AZ823" s="10">
        <v>253</v>
      </c>
      <c r="BA823" s="10">
        <v>256</v>
      </c>
      <c r="BB823" s="10">
        <v>242</v>
      </c>
      <c r="BD823" s="10">
        <v>207</v>
      </c>
      <c r="BE823" s="10">
        <v>86</v>
      </c>
      <c r="BF823" s="10">
        <v>10</v>
      </c>
      <c r="BH823" s="10">
        <v>224</v>
      </c>
      <c r="BI823" s="10">
        <v>56</v>
      </c>
      <c r="BJ823" s="10">
        <v>23</v>
      </c>
    </row>
    <row r="824" spans="2:62" ht="32" customHeight="1" x14ac:dyDescent="0.35">
      <c r="B824" s="20" t="s">
        <v>220</v>
      </c>
      <c r="C824" s="12">
        <v>0.35568395280600001</v>
      </c>
      <c r="D824" s="12">
        <v>0.35106227679599999</v>
      </c>
      <c r="E824" s="12">
        <v>0.36953995608399998</v>
      </c>
      <c r="F824" s="12">
        <v>0.15025236017800001</v>
      </c>
      <c r="G824" s="12">
        <v>1</v>
      </c>
      <c r="I824" s="12">
        <v>0.35376289591100002</v>
      </c>
      <c r="J824" s="12">
        <v>0.29890052932</v>
      </c>
      <c r="K824" s="12">
        <v>0.39618214311400002</v>
      </c>
      <c r="L824" s="12">
        <v>0.34723066063699998</v>
      </c>
      <c r="M824" s="12">
        <v>0.35217118631099997</v>
      </c>
      <c r="N824" s="12">
        <v>0.28757285897099999</v>
      </c>
      <c r="P824" s="12">
        <v>0.237862049952</v>
      </c>
      <c r="Q824" s="12">
        <v>0.31111360581899999</v>
      </c>
      <c r="R824" s="12">
        <v>0.39645631775899998</v>
      </c>
      <c r="S824" s="12">
        <v>0.42476616098499997</v>
      </c>
      <c r="T824" s="12">
        <v>0</v>
      </c>
      <c r="V824" s="12">
        <v>0.15414445577399999</v>
      </c>
      <c r="W824" s="12">
        <v>0.29402207230100003</v>
      </c>
      <c r="X824" s="12">
        <v>0.36920616853999999</v>
      </c>
      <c r="Y824" s="12">
        <v>0.33469028150500002</v>
      </c>
      <c r="Z824" s="12">
        <v>0.43781805327399997</v>
      </c>
      <c r="AA824" s="12">
        <v>0.64470859338099995</v>
      </c>
      <c r="AB824" s="12">
        <v>0.33572005093099999</v>
      </c>
      <c r="AC824" s="12">
        <v>0.16439770407099999</v>
      </c>
      <c r="AE824" s="12">
        <v>0.38571907104300002</v>
      </c>
      <c r="AF824" s="12">
        <v>0.53544585023500002</v>
      </c>
      <c r="AG824" s="12">
        <v>0.23201771993299999</v>
      </c>
      <c r="AH824" s="12">
        <v>0.26527461018999998</v>
      </c>
      <c r="AI824" s="12">
        <v>0.40728103806999999</v>
      </c>
      <c r="AJ824" s="12">
        <v>0.361036249739</v>
      </c>
      <c r="AK824" s="12">
        <v>0.324850348866</v>
      </c>
      <c r="AL824" s="12">
        <v>0.188357439293</v>
      </c>
      <c r="AM824" s="12">
        <v>0.35456381144600002</v>
      </c>
      <c r="AN824" s="12">
        <v>0.37337807067000001</v>
      </c>
      <c r="AO824" s="12">
        <v>0.38164349832299999</v>
      </c>
      <c r="AP824" s="12">
        <v>0.50884885398599999</v>
      </c>
      <c r="AR824" s="12">
        <v>0.360157335355</v>
      </c>
      <c r="AS824" s="12">
        <v>0.287001951225</v>
      </c>
      <c r="AT824" s="12">
        <v>0.64121887800599997</v>
      </c>
      <c r="AU824" s="12">
        <v>0</v>
      </c>
      <c r="AW824" s="12">
        <v>0.37773996936900001</v>
      </c>
      <c r="AX824" s="12">
        <v>0.37823515809399999</v>
      </c>
      <c r="AY824" s="12">
        <v>0.39777708027800002</v>
      </c>
      <c r="AZ824" s="12">
        <v>0.35651744842400002</v>
      </c>
      <c r="BA824" s="12">
        <v>0.369541161698</v>
      </c>
      <c r="BB824" s="12">
        <v>0.36637435120099998</v>
      </c>
      <c r="BD824" s="12">
        <v>0.41982440904899998</v>
      </c>
      <c r="BE824" s="12">
        <v>0.23377450322400001</v>
      </c>
      <c r="BF824" s="12">
        <v>8.4340427549700003E-2</v>
      </c>
      <c r="BH824" s="12">
        <v>0.404324905766</v>
      </c>
      <c r="BI824" s="12">
        <v>0.20572486259</v>
      </c>
      <c r="BJ824" s="12">
        <v>0.245096275743</v>
      </c>
    </row>
    <row r="825" spans="2:62" ht="32" customHeight="1" x14ac:dyDescent="0.35">
      <c r="B825" s="20" t="s">
        <v>221</v>
      </c>
      <c r="C825" s="12">
        <v>0.46645689154800002</v>
      </c>
      <c r="D825" s="12">
        <v>0.53444152740499995</v>
      </c>
      <c r="E825" s="12">
        <v>0.38531242347200001</v>
      </c>
      <c r="F825" s="12">
        <v>0.50107424138000001</v>
      </c>
      <c r="G825" s="12">
        <v>0</v>
      </c>
      <c r="I825" s="12">
        <v>0.35896594665699999</v>
      </c>
      <c r="J825" s="12">
        <v>0.38914678704700001</v>
      </c>
      <c r="K825" s="12">
        <v>0.50074870344800004</v>
      </c>
      <c r="L825" s="12">
        <v>0.48401903293100002</v>
      </c>
      <c r="M825" s="12">
        <v>0.50062597895000005</v>
      </c>
      <c r="N825" s="12">
        <v>0.71242714102899996</v>
      </c>
      <c r="P825" s="12">
        <v>0.54672066764299998</v>
      </c>
      <c r="Q825" s="12">
        <v>0.52281808299900001</v>
      </c>
      <c r="R825" s="12">
        <v>0.42099684646500002</v>
      </c>
      <c r="S825" s="12">
        <v>0.411729270265</v>
      </c>
      <c r="T825" s="12">
        <v>1</v>
      </c>
      <c r="V825" s="12">
        <v>0.57051223176200005</v>
      </c>
      <c r="W825" s="12">
        <v>0.54941114193100005</v>
      </c>
      <c r="X825" s="12">
        <v>0.46047885967500002</v>
      </c>
      <c r="Y825" s="12">
        <v>0.50028249317700002</v>
      </c>
      <c r="Z825" s="12">
        <v>0.399406443615</v>
      </c>
      <c r="AA825" s="12">
        <v>0.179781215026</v>
      </c>
      <c r="AB825" s="12">
        <v>0.54688996133000001</v>
      </c>
      <c r="AC825" s="12">
        <v>0.47277481177000003</v>
      </c>
      <c r="AE825" s="12">
        <v>0.40926859442300001</v>
      </c>
      <c r="AF825" s="12">
        <v>0.37829357983200002</v>
      </c>
      <c r="AG825" s="12">
        <v>0.50449406078600001</v>
      </c>
      <c r="AH825" s="12">
        <v>0.57082613061900001</v>
      </c>
      <c r="AI825" s="12">
        <v>0.50215378277900002</v>
      </c>
      <c r="AJ825" s="12">
        <v>0.63896375026100005</v>
      </c>
      <c r="AK825" s="12">
        <v>0.40923971029099998</v>
      </c>
      <c r="AL825" s="12">
        <v>0.46573852065100002</v>
      </c>
      <c r="AM825" s="12">
        <v>0.40386666061799997</v>
      </c>
      <c r="AN825" s="12">
        <v>0.51129527214399995</v>
      </c>
      <c r="AO825" s="12">
        <v>0.46067128787900002</v>
      </c>
      <c r="AP825" s="12">
        <v>0.312060660411</v>
      </c>
      <c r="AR825" s="12">
        <v>0.47063826985399998</v>
      </c>
      <c r="AS825" s="12">
        <v>0.47210728914900002</v>
      </c>
      <c r="AT825" s="12">
        <v>0.23531270289</v>
      </c>
      <c r="AU825" s="12">
        <v>1</v>
      </c>
      <c r="AW825" s="12">
        <v>0.44857139241400001</v>
      </c>
      <c r="AX825" s="12">
        <v>0.454971867089</v>
      </c>
      <c r="AY825" s="12">
        <v>0.45471986071800002</v>
      </c>
      <c r="AZ825" s="12">
        <v>0.465712440191</v>
      </c>
      <c r="BA825" s="12">
        <v>0.45525978906800002</v>
      </c>
      <c r="BB825" s="12">
        <v>0.46605052922500001</v>
      </c>
      <c r="BD825" s="12">
        <v>0.43882842386400001</v>
      </c>
      <c r="BE825" s="12">
        <v>0.51712299085299995</v>
      </c>
      <c r="BF825" s="12">
        <v>0.59841663968699998</v>
      </c>
      <c r="BH825" s="12">
        <v>0.44150778858400003</v>
      </c>
      <c r="BI825" s="12">
        <v>0.57057512644399999</v>
      </c>
      <c r="BJ825" s="12">
        <v>0.45574327919000002</v>
      </c>
    </row>
    <row r="826" spans="2:62" ht="32" customHeight="1" x14ac:dyDescent="0.35">
      <c r="B826" s="20" t="s">
        <v>222</v>
      </c>
      <c r="C826" s="12">
        <v>0.123902012477</v>
      </c>
      <c r="D826" s="12">
        <v>9.0833018247400005E-2</v>
      </c>
      <c r="E826" s="12">
        <v>0.16502033324500001</v>
      </c>
      <c r="F826" s="12">
        <v>0.119056634105</v>
      </c>
      <c r="G826" s="12">
        <v>0</v>
      </c>
      <c r="I826" s="12">
        <v>0.14139642241299999</v>
      </c>
      <c r="J826" s="12">
        <v>0.248988979217</v>
      </c>
      <c r="K826" s="12">
        <v>7.1825953328699996E-2</v>
      </c>
      <c r="L826" s="12">
        <v>0.12645986526</v>
      </c>
      <c r="M826" s="12">
        <v>0.10745539534</v>
      </c>
      <c r="N826" s="12">
        <v>0</v>
      </c>
      <c r="P826" s="12">
        <v>0.19293471458100001</v>
      </c>
      <c r="Q826" s="12">
        <v>7.6541552951600006E-2</v>
      </c>
      <c r="R826" s="12">
        <v>0.10019830259699999</v>
      </c>
      <c r="S826" s="12">
        <v>0.14405051836400001</v>
      </c>
      <c r="T826" s="12">
        <v>0</v>
      </c>
      <c r="V826" s="12">
        <v>0.16390300521699999</v>
      </c>
      <c r="W826" s="12">
        <v>0.107407640937</v>
      </c>
      <c r="X826" s="12">
        <v>0.11991247373699999</v>
      </c>
      <c r="Y826" s="12">
        <v>8.2876722203000006E-2</v>
      </c>
      <c r="Z826" s="12">
        <v>0.11923793131300001</v>
      </c>
      <c r="AA826" s="12">
        <v>0.17551019159199999</v>
      </c>
      <c r="AB826" s="12">
        <v>9.3995327507900003E-2</v>
      </c>
      <c r="AC826" s="12">
        <v>0.219185753526</v>
      </c>
      <c r="AE826" s="12">
        <v>0.205012334534</v>
      </c>
      <c r="AF826" s="12">
        <v>8.6260569932600006E-2</v>
      </c>
      <c r="AG826" s="12">
        <v>0.17884310465600001</v>
      </c>
      <c r="AH826" s="12">
        <v>5.3172534384300002E-2</v>
      </c>
      <c r="AI826" s="12">
        <v>6.7466315811000002E-2</v>
      </c>
      <c r="AJ826" s="12">
        <v>0</v>
      </c>
      <c r="AK826" s="12">
        <v>0.150656785322</v>
      </c>
      <c r="AL826" s="12">
        <v>0.23832249503799999</v>
      </c>
      <c r="AM826" s="12">
        <v>0.17401696993099999</v>
      </c>
      <c r="AN826" s="12">
        <v>6.7506778395399994E-2</v>
      </c>
      <c r="AO826" s="12">
        <v>0.15768521379799999</v>
      </c>
      <c r="AP826" s="12">
        <v>0.11817620017699999</v>
      </c>
      <c r="AR826" s="12">
        <v>0.11522989858799999</v>
      </c>
      <c r="AS826" s="12">
        <v>0.176225469193</v>
      </c>
      <c r="AT826" s="12">
        <v>0.123468419104</v>
      </c>
      <c r="AU826" s="12">
        <v>0</v>
      </c>
      <c r="AW826" s="12">
        <v>0.117432185413</v>
      </c>
      <c r="AX826" s="12">
        <v>0.117621314497</v>
      </c>
      <c r="AY826" s="12">
        <v>0.10242227996100001</v>
      </c>
      <c r="AZ826" s="12">
        <v>0.124041372008</v>
      </c>
      <c r="BA826" s="12">
        <v>0.12701273233400001</v>
      </c>
      <c r="BB826" s="12">
        <v>0.116256800865</v>
      </c>
      <c r="BD826" s="12">
        <v>9.9202813760399994E-2</v>
      </c>
      <c r="BE826" s="12">
        <v>0.159967262675</v>
      </c>
      <c r="BF826" s="12">
        <v>0.31724293276299997</v>
      </c>
      <c r="BH826" s="12">
        <v>0.105852349815</v>
      </c>
      <c r="BI826" s="12">
        <v>0.173813477514</v>
      </c>
      <c r="BJ826" s="12">
        <v>0.179157931139</v>
      </c>
    </row>
    <row r="827" spans="2:62" ht="32" customHeight="1" x14ac:dyDescent="0.35">
      <c r="B827" s="20" t="s">
        <v>223</v>
      </c>
      <c r="C827" s="12">
        <v>3.1724437701400002E-2</v>
      </c>
      <c r="D827" s="12">
        <v>5.3971036476800002E-3</v>
      </c>
      <c r="E827" s="12">
        <v>5.8834974356199998E-2</v>
      </c>
      <c r="F827" s="12">
        <v>0.11180427809600001</v>
      </c>
      <c r="G827" s="12">
        <v>0</v>
      </c>
      <c r="I827" s="12">
        <v>9.7488755217200004E-2</v>
      </c>
      <c r="J827" s="12">
        <v>2.07336831614E-2</v>
      </c>
      <c r="K827" s="12">
        <v>9.2585471906999998E-3</v>
      </c>
      <c r="L827" s="12">
        <v>4.2290441172299999E-2</v>
      </c>
      <c r="M827" s="12">
        <v>2.3757785248199999E-2</v>
      </c>
      <c r="N827" s="12">
        <v>0</v>
      </c>
      <c r="P827" s="12">
        <v>0</v>
      </c>
      <c r="Q827" s="12">
        <v>5.1303758888599997E-2</v>
      </c>
      <c r="R827" s="12">
        <v>7.10021869295E-2</v>
      </c>
      <c r="S827" s="12">
        <v>0</v>
      </c>
      <c r="T827" s="12">
        <v>0</v>
      </c>
      <c r="V827" s="12">
        <v>6.7690701885600002E-2</v>
      </c>
      <c r="W827" s="12">
        <v>1.7006840771299998E-2</v>
      </c>
      <c r="X827" s="12">
        <v>3.5243385473099999E-2</v>
      </c>
      <c r="Y827" s="12">
        <v>8.2150503115099999E-2</v>
      </c>
      <c r="Z827" s="12">
        <v>4.3537571798200003E-2</v>
      </c>
      <c r="AA827" s="12">
        <v>0</v>
      </c>
      <c r="AB827" s="12">
        <v>0</v>
      </c>
      <c r="AC827" s="12">
        <v>0</v>
      </c>
      <c r="AE827" s="12">
        <v>0</v>
      </c>
      <c r="AF827" s="12">
        <v>0</v>
      </c>
      <c r="AG827" s="12">
        <v>4.2315034957499997E-2</v>
      </c>
      <c r="AH827" s="12">
        <v>0.110726724806</v>
      </c>
      <c r="AI827" s="12">
        <v>0</v>
      </c>
      <c r="AJ827" s="12">
        <v>0</v>
      </c>
      <c r="AK827" s="12">
        <v>3.6829502717699997E-2</v>
      </c>
      <c r="AL827" s="12">
        <v>5.45974780246E-2</v>
      </c>
      <c r="AM827" s="12">
        <v>3.3108935976600001E-2</v>
      </c>
      <c r="AN827" s="12">
        <v>4.7819878790700002E-2</v>
      </c>
      <c r="AO827" s="12">
        <v>0</v>
      </c>
      <c r="AP827" s="12">
        <v>6.0914285425700002E-2</v>
      </c>
      <c r="AR827" s="12">
        <v>3.4732249542099997E-2</v>
      </c>
      <c r="AS827" s="12">
        <v>2.0899881464E-2</v>
      </c>
      <c r="AT827" s="12">
        <v>0</v>
      </c>
      <c r="AU827" s="12">
        <v>0</v>
      </c>
      <c r="AW827" s="12">
        <v>3.3836087977400002E-2</v>
      </c>
      <c r="AX827" s="12">
        <v>2.97851296967E-2</v>
      </c>
      <c r="AY827" s="12">
        <v>2.8715188790400002E-2</v>
      </c>
      <c r="AZ827" s="12">
        <v>3.0620692789700001E-2</v>
      </c>
      <c r="BA827" s="12">
        <v>2.6509655893999999E-2</v>
      </c>
      <c r="BB827" s="12">
        <v>3.2365144191999998E-2</v>
      </c>
      <c r="BD827" s="12">
        <v>3.3324816872700003E-2</v>
      </c>
      <c r="BE827" s="12">
        <v>3.1738199816799997E-2</v>
      </c>
      <c r="BF827" s="12">
        <v>0</v>
      </c>
      <c r="BH827" s="12">
        <v>3.4632335046299999E-2</v>
      </c>
      <c r="BI827" s="12">
        <v>3.2888876681600003E-2</v>
      </c>
      <c r="BJ827" s="12">
        <v>0</v>
      </c>
    </row>
    <row r="828" spans="2:62" ht="32" customHeight="1" x14ac:dyDescent="0.35">
      <c r="B828" s="20" t="s">
        <v>224</v>
      </c>
      <c r="C828" s="12">
        <v>7.1112481578900003E-3</v>
      </c>
      <c r="D828" s="12">
        <v>7.39364386605E-3</v>
      </c>
      <c r="E828" s="12">
        <v>0</v>
      </c>
      <c r="F828" s="12">
        <v>0.11781248624100001</v>
      </c>
      <c r="G828" s="12">
        <v>0</v>
      </c>
      <c r="I828" s="12">
        <v>0</v>
      </c>
      <c r="J828" s="12">
        <v>2.12503961821E-2</v>
      </c>
      <c r="K828" s="12">
        <v>1.26835438253E-2</v>
      </c>
      <c r="L828" s="12">
        <v>0</v>
      </c>
      <c r="M828" s="12">
        <v>0</v>
      </c>
      <c r="N828" s="12">
        <v>0</v>
      </c>
      <c r="P828" s="12">
        <v>2.2482567824199998E-2</v>
      </c>
      <c r="Q828" s="12">
        <v>1.32234290453E-2</v>
      </c>
      <c r="R828" s="12">
        <v>0</v>
      </c>
      <c r="S828" s="12">
        <v>0</v>
      </c>
      <c r="T828" s="12">
        <v>0</v>
      </c>
      <c r="V828" s="12">
        <v>4.3749605362200003E-2</v>
      </c>
      <c r="W828" s="12">
        <v>0</v>
      </c>
      <c r="X828" s="12">
        <v>1.51591125751E-2</v>
      </c>
      <c r="Y828" s="12">
        <v>0</v>
      </c>
      <c r="Z828" s="12">
        <v>0</v>
      </c>
      <c r="AA828" s="12">
        <v>0</v>
      </c>
      <c r="AB828" s="12">
        <v>0</v>
      </c>
      <c r="AC828" s="12">
        <v>0</v>
      </c>
      <c r="AE828" s="12">
        <v>0</v>
      </c>
      <c r="AF828" s="12">
        <v>0</v>
      </c>
      <c r="AG828" s="12">
        <v>0</v>
      </c>
      <c r="AH828" s="12">
        <v>0</v>
      </c>
      <c r="AI828" s="12">
        <v>0</v>
      </c>
      <c r="AJ828" s="12">
        <v>0</v>
      </c>
      <c r="AK828" s="12">
        <v>4.5143986011800002E-2</v>
      </c>
      <c r="AL828" s="12">
        <v>2.7838100570199999E-2</v>
      </c>
      <c r="AM828" s="12">
        <v>0</v>
      </c>
      <c r="AN828" s="12">
        <v>0</v>
      </c>
      <c r="AO828" s="12">
        <v>0</v>
      </c>
      <c r="AP828" s="12">
        <v>0</v>
      </c>
      <c r="AR828" s="12">
        <v>4.7497464951599998E-3</v>
      </c>
      <c r="AS828" s="12">
        <v>2.2023012351100001E-2</v>
      </c>
      <c r="AT828" s="12">
        <v>0</v>
      </c>
      <c r="AU828" s="12">
        <v>0</v>
      </c>
      <c r="AW828" s="12">
        <v>8.3375547046000004E-3</v>
      </c>
      <c r="AX828" s="12">
        <v>8.6288190242200004E-3</v>
      </c>
      <c r="AY828" s="12">
        <v>4.3210816314300004E-3</v>
      </c>
      <c r="AZ828" s="12">
        <v>8.4970470414399996E-3</v>
      </c>
      <c r="BA828" s="12">
        <v>3.7726774066400002E-3</v>
      </c>
      <c r="BB828" s="12">
        <v>0</v>
      </c>
      <c r="BD828" s="12">
        <v>0</v>
      </c>
      <c r="BE828" s="12">
        <v>2.5181753155799999E-2</v>
      </c>
      <c r="BF828" s="12">
        <v>0</v>
      </c>
      <c r="BH828" s="12">
        <v>5.3018923512500003E-3</v>
      </c>
      <c r="BI828" s="12">
        <v>0</v>
      </c>
      <c r="BJ828" s="12">
        <v>4.2684993297700001E-2</v>
      </c>
    </row>
    <row r="829" spans="2:62" ht="32" customHeight="1" x14ac:dyDescent="0.35">
      <c r="B829" s="20" t="s">
        <v>42</v>
      </c>
      <c r="C829" s="12">
        <v>1.51214573104E-2</v>
      </c>
      <c r="D829" s="12">
        <v>1.0872430037300001E-2</v>
      </c>
      <c r="E829" s="12">
        <v>2.1292312841899998E-2</v>
      </c>
      <c r="F829" s="12">
        <v>0</v>
      </c>
      <c r="G829" s="12">
        <v>0</v>
      </c>
      <c r="I829" s="12">
        <v>4.8385979802200003E-2</v>
      </c>
      <c r="J829" s="12">
        <v>2.0979625071499999E-2</v>
      </c>
      <c r="K829" s="12">
        <v>9.3011090930899994E-3</v>
      </c>
      <c r="L829" s="12">
        <v>0</v>
      </c>
      <c r="M829" s="12">
        <v>1.59896541508E-2</v>
      </c>
      <c r="N829" s="12">
        <v>0</v>
      </c>
      <c r="P829" s="12">
        <v>0</v>
      </c>
      <c r="Q829" s="12">
        <v>2.4999570296000001E-2</v>
      </c>
      <c r="R829" s="12">
        <v>1.13463462499E-2</v>
      </c>
      <c r="S829" s="12">
        <v>1.9454050386399999E-2</v>
      </c>
      <c r="T829" s="12">
        <v>0</v>
      </c>
      <c r="V829" s="12">
        <v>0</v>
      </c>
      <c r="W829" s="12">
        <v>3.2152304059599998E-2</v>
      </c>
      <c r="X829" s="12">
        <v>0</v>
      </c>
      <c r="Y829" s="12">
        <v>0</v>
      </c>
      <c r="Z829" s="12">
        <v>0</v>
      </c>
      <c r="AA829" s="12">
        <v>0</v>
      </c>
      <c r="AB829" s="12">
        <v>2.3394660230499999E-2</v>
      </c>
      <c r="AC829" s="12">
        <v>0.14364173063399999</v>
      </c>
      <c r="AE829" s="12">
        <v>0</v>
      </c>
      <c r="AF829" s="12">
        <v>0</v>
      </c>
      <c r="AG829" s="12">
        <v>4.23300796671E-2</v>
      </c>
      <c r="AH829" s="12">
        <v>0</v>
      </c>
      <c r="AI829" s="12">
        <v>2.30988633405E-2</v>
      </c>
      <c r="AJ829" s="12">
        <v>0</v>
      </c>
      <c r="AK829" s="12">
        <v>3.3279666791400001E-2</v>
      </c>
      <c r="AL829" s="12">
        <v>2.5145966423300001E-2</v>
      </c>
      <c r="AM829" s="12">
        <v>3.4443622028500001E-2</v>
      </c>
      <c r="AN829" s="12">
        <v>0</v>
      </c>
      <c r="AO829" s="12">
        <v>0</v>
      </c>
      <c r="AP829" s="12">
        <v>0</v>
      </c>
      <c r="AR829" s="12">
        <v>1.44925001651E-2</v>
      </c>
      <c r="AS829" s="12">
        <v>2.17423966175E-2</v>
      </c>
      <c r="AT829" s="12">
        <v>0</v>
      </c>
      <c r="AU829" s="12">
        <v>0</v>
      </c>
      <c r="AW829" s="12">
        <v>1.40828101215E-2</v>
      </c>
      <c r="AX829" s="12">
        <v>1.0757711599E-2</v>
      </c>
      <c r="AY829" s="12">
        <v>1.2044508621799999E-2</v>
      </c>
      <c r="AZ829" s="12">
        <v>1.4610999545500001E-2</v>
      </c>
      <c r="BA829" s="12">
        <v>1.79039835997E-2</v>
      </c>
      <c r="BB829" s="12">
        <v>1.8953174516599999E-2</v>
      </c>
      <c r="BD829" s="12">
        <v>8.8195364534099999E-3</v>
      </c>
      <c r="BE829" s="12">
        <v>3.2215290275699998E-2</v>
      </c>
      <c r="BF829" s="12">
        <v>0</v>
      </c>
      <c r="BH829" s="12">
        <v>8.3807284375500002E-3</v>
      </c>
      <c r="BI829" s="12">
        <v>1.6997656771E-2</v>
      </c>
      <c r="BJ829" s="12">
        <v>7.7317520630200004E-2</v>
      </c>
    </row>
    <row r="831" spans="2:62" x14ac:dyDescent="0.35">
      <c r="B831" s="25" t="s">
        <v>230</v>
      </c>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row>
    <row r="832" spans="2:62" ht="29" x14ac:dyDescent="0.35">
      <c r="B832" s="17" t="s">
        <v>16</v>
      </c>
    </row>
    <row r="833" spans="2:62" x14ac:dyDescent="0.35">
      <c r="B833" s="18" t="s">
        <v>74</v>
      </c>
      <c r="C833" s="15">
        <v>322</v>
      </c>
      <c r="D833" s="15">
        <v>166</v>
      </c>
      <c r="E833" s="15">
        <v>140</v>
      </c>
      <c r="F833" s="15">
        <v>14</v>
      </c>
      <c r="G833" s="15">
        <v>2</v>
      </c>
      <c r="I833" s="15">
        <v>40</v>
      </c>
      <c r="J833" s="15">
        <v>47</v>
      </c>
      <c r="K833" s="15">
        <v>102</v>
      </c>
      <c r="L833" s="15">
        <v>72</v>
      </c>
      <c r="M833" s="15">
        <v>52</v>
      </c>
      <c r="N833" s="15">
        <v>9</v>
      </c>
      <c r="P833" s="15">
        <v>43</v>
      </c>
      <c r="Q833" s="15">
        <v>84</v>
      </c>
      <c r="R833" s="15">
        <v>94</v>
      </c>
      <c r="S833" s="15">
        <v>100</v>
      </c>
      <c r="T833" s="15">
        <v>1</v>
      </c>
      <c r="V833" s="15">
        <v>29</v>
      </c>
      <c r="W833" s="15">
        <v>56</v>
      </c>
      <c r="X833" s="15">
        <v>69</v>
      </c>
      <c r="Y833" s="15">
        <v>44</v>
      </c>
      <c r="Z833" s="15">
        <v>42</v>
      </c>
      <c r="AA833" s="15">
        <v>33</v>
      </c>
      <c r="AB833" s="15">
        <v>38</v>
      </c>
      <c r="AC833" s="15">
        <v>11</v>
      </c>
      <c r="AE833" s="15">
        <v>30</v>
      </c>
      <c r="AF833" s="15">
        <v>43</v>
      </c>
      <c r="AG833" s="15">
        <v>23</v>
      </c>
      <c r="AH833" s="15">
        <v>24</v>
      </c>
      <c r="AI833" s="15">
        <v>41</v>
      </c>
      <c r="AJ833" s="15">
        <v>26</v>
      </c>
      <c r="AK833" s="15">
        <v>30</v>
      </c>
      <c r="AL833" s="15">
        <v>33</v>
      </c>
      <c r="AM833" s="15">
        <v>34</v>
      </c>
      <c r="AN833" s="15">
        <v>18</v>
      </c>
      <c r="AO833" s="15">
        <v>7</v>
      </c>
      <c r="AP833" s="15">
        <v>13</v>
      </c>
      <c r="AR833" s="15">
        <v>254</v>
      </c>
      <c r="AS833" s="15">
        <v>59</v>
      </c>
      <c r="AT833" s="15">
        <v>8</v>
      </c>
      <c r="AU833" s="15">
        <v>1</v>
      </c>
      <c r="AW833" s="15">
        <v>276</v>
      </c>
      <c r="AX833" s="15">
        <v>268</v>
      </c>
      <c r="AY833" s="15">
        <v>236</v>
      </c>
      <c r="AZ833" s="15">
        <v>268</v>
      </c>
      <c r="BA833" s="15">
        <v>266</v>
      </c>
      <c r="BB833" s="15">
        <v>255</v>
      </c>
      <c r="BD833" s="15">
        <v>233</v>
      </c>
      <c r="BE833" s="15">
        <v>76</v>
      </c>
      <c r="BF833" s="15">
        <v>13</v>
      </c>
      <c r="BH833" s="15">
        <v>249</v>
      </c>
      <c r="BI833" s="15">
        <v>56</v>
      </c>
      <c r="BJ833" s="15">
        <v>17</v>
      </c>
    </row>
    <row r="834" spans="2:62" x14ac:dyDescent="0.35">
      <c r="B834" s="19" t="s">
        <v>75</v>
      </c>
      <c r="C834" s="10">
        <v>314</v>
      </c>
      <c r="D834" s="10">
        <v>157</v>
      </c>
      <c r="E834" s="10">
        <v>140</v>
      </c>
      <c r="F834" s="10">
        <v>15</v>
      </c>
      <c r="G834" s="10">
        <v>2</v>
      </c>
      <c r="I834" s="10">
        <v>41</v>
      </c>
      <c r="J834" s="10">
        <v>46</v>
      </c>
      <c r="K834" s="10">
        <v>96</v>
      </c>
      <c r="L834" s="10">
        <v>70</v>
      </c>
      <c r="M834" s="10">
        <v>52</v>
      </c>
      <c r="N834" s="10">
        <v>9</v>
      </c>
      <c r="P834" s="10">
        <v>54</v>
      </c>
      <c r="Q834" s="10">
        <v>79</v>
      </c>
      <c r="R834" s="10">
        <v>87</v>
      </c>
      <c r="S834" s="10">
        <v>93</v>
      </c>
      <c r="T834" s="10">
        <v>1</v>
      </c>
      <c r="V834" s="10">
        <v>32</v>
      </c>
      <c r="W834" s="10">
        <v>58</v>
      </c>
      <c r="X834" s="10">
        <v>67</v>
      </c>
      <c r="Y834" s="10">
        <v>41</v>
      </c>
      <c r="Z834" s="10">
        <v>39</v>
      </c>
      <c r="AA834" s="10">
        <v>31</v>
      </c>
      <c r="AB834" s="10">
        <v>34</v>
      </c>
      <c r="AC834" s="10">
        <v>11</v>
      </c>
      <c r="AE834" s="10">
        <v>27</v>
      </c>
      <c r="AF834" s="10">
        <v>41</v>
      </c>
      <c r="AG834" s="10">
        <v>21</v>
      </c>
      <c r="AH834" s="10">
        <v>22</v>
      </c>
      <c r="AI834" s="10">
        <v>39</v>
      </c>
      <c r="AJ834" s="10">
        <v>24</v>
      </c>
      <c r="AK834" s="10">
        <v>28</v>
      </c>
      <c r="AL834" s="10">
        <v>31</v>
      </c>
      <c r="AM834" s="10">
        <v>32</v>
      </c>
      <c r="AN834" s="10">
        <v>25</v>
      </c>
      <c r="AO834" s="10">
        <v>11</v>
      </c>
      <c r="AP834" s="10">
        <v>12</v>
      </c>
      <c r="AR834" s="10">
        <v>249</v>
      </c>
      <c r="AS834" s="10">
        <v>56</v>
      </c>
      <c r="AT834" s="10">
        <v>8</v>
      </c>
      <c r="AU834" s="10">
        <v>1</v>
      </c>
      <c r="AW834" s="10">
        <v>269</v>
      </c>
      <c r="AX834" s="10">
        <v>261</v>
      </c>
      <c r="AY834" s="10">
        <v>230</v>
      </c>
      <c r="AZ834" s="10">
        <v>264</v>
      </c>
      <c r="BA834" s="10">
        <v>260</v>
      </c>
      <c r="BB834" s="10">
        <v>249</v>
      </c>
      <c r="BD834" s="10">
        <v>226</v>
      </c>
      <c r="BE834" s="10">
        <v>76</v>
      </c>
      <c r="BF834" s="10">
        <v>13</v>
      </c>
      <c r="BH834" s="10">
        <v>243</v>
      </c>
      <c r="BI834" s="10">
        <v>55</v>
      </c>
      <c r="BJ834" s="10">
        <v>16</v>
      </c>
    </row>
    <row r="835" spans="2:62" ht="32" customHeight="1" x14ac:dyDescent="0.35">
      <c r="B835" s="20" t="s">
        <v>220</v>
      </c>
      <c r="C835" s="12">
        <v>0.357367646092</v>
      </c>
      <c r="D835" s="12">
        <v>0.37020406361500002</v>
      </c>
      <c r="E835" s="12">
        <v>0.35650881825199998</v>
      </c>
      <c r="F835" s="12">
        <v>0.27270021766300001</v>
      </c>
      <c r="G835" s="12">
        <v>0</v>
      </c>
      <c r="I835" s="12">
        <v>0.42561609287899999</v>
      </c>
      <c r="J835" s="12">
        <v>0.27712525690899997</v>
      </c>
      <c r="K835" s="12">
        <v>0.33247143013300001</v>
      </c>
      <c r="L835" s="12">
        <v>0.36081762897800002</v>
      </c>
      <c r="M835" s="12">
        <v>0.40984118625900001</v>
      </c>
      <c r="N835" s="12">
        <v>0.38891110619300001</v>
      </c>
      <c r="P835" s="12">
        <v>0.210613362621</v>
      </c>
      <c r="Q835" s="12">
        <v>0.30098372924</v>
      </c>
      <c r="R835" s="12">
        <v>0.44867327302999999</v>
      </c>
      <c r="S835" s="12">
        <v>0.39777807959900002</v>
      </c>
      <c r="T835" s="12">
        <v>1</v>
      </c>
      <c r="V835" s="12">
        <v>0.27783025707100001</v>
      </c>
      <c r="W835" s="12">
        <v>0.32223391803099999</v>
      </c>
      <c r="X835" s="12">
        <v>0.291698954954</v>
      </c>
      <c r="Y835" s="12">
        <v>0.31677554859200002</v>
      </c>
      <c r="Z835" s="12">
        <v>0.42627708230099998</v>
      </c>
      <c r="AA835" s="12">
        <v>0.39445111859799997</v>
      </c>
      <c r="AB835" s="12">
        <v>0.554560861347</v>
      </c>
      <c r="AC835" s="12">
        <v>0.37206714010300002</v>
      </c>
      <c r="AE835" s="12">
        <v>0.26967252376</v>
      </c>
      <c r="AF835" s="12">
        <v>0.40698807979599999</v>
      </c>
      <c r="AG835" s="12">
        <v>0.238847891783</v>
      </c>
      <c r="AH835" s="12">
        <v>0.28753114837299998</v>
      </c>
      <c r="AI835" s="12">
        <v>0.430732800897</v>
      </c>
      <c r="AJ835" s="12">
        <v>0.25751687418500002</v>
      </c>
      <c r="AK835" s="12">
        <v>0.400029871413</v>
      </c>
      <c r="AL835" s="12">
        <v>0.25094549880900002</v>
      </c>
      <c r="AM835" s="12">
        <v>0.30193354785499998</v>
      </c>
      <c r="AN835" s="12">
        <v>0.48129078561700001</v>
      </c>
      <c r="AO835" s="12">
        <v>0.68363860558699996</v>
      </c>
      <c r="AP835" s="12">
        <v>0.46759757705999999</v>
      </c>
      <c r="AR835" s="12">
        <v>0.37447672750400002</v>
      </c>
      <c r="AS835" s="12">
        <v>0.22596318541300001</v>
      </c>
      <c r="AT835" s="12">
        <v>0.64362764366900005</v>
      </c>
      <c r="AU835" s="12">
        <v>1</v>
      </c>
      <c r="AW835" s="12">
        <v>0.37288884330099997</v>
      </c>
      <c r="AX835" s="12">
        <v>0.38310993279400002</v>
      </c>
      <c r="AY835" s="12">
        <v>0.38859927963099999</v>
      </c>
      <c r="AZ835" s="12">
        <v>0.35540611769800001</v>
      </c>
      <c r="BA835" s="12">
        <v>0.38319734187999999</v>
      </c>
      <c r="BB835" s="12">
        <v>0.37369081691299999</v>
      </c>
      <c r="BD835" s="12">
        <v>0.41023038504300002</v>
      </c>
      <c r="BE835" s="12">
        <v>0.247359553126</v>
      </c>
      <c r="BF835" s="12">
        <v>7.2666323655500006E-2</v>
      </c>
      <c r="BH835" s="12">
        <v>0.38023774502000002</v>
      </c>
      <c r="BI835" s="12">
        <v>0.24037473629299999</v>
      </c>
      <c r="BJ835" s="12">
        <v>0.407693610895</v>
      </c>
    </row>
    <row r="836" spans="2:62" ht="32" customHeight="1" x14ac:dyDescent="0.35">
      <c r="B836" s="20" t="s">
        <v>221</v>
      </c>
      <c r="C836" s="12">
        <v>0.43035965592800002</v>
      </c>
      <c r="D836" s="12">
        <v>0.41529621406900002</v>
      </c>
      <c r="E836" s="12">
        <v>0.44065065173000001</v>
      </c>
      <c r="F836" s="12">
        <v>0.42389054521800001</v>
      </c>
      <c r="G836" s="12">
        <v>1</v>
      </c>
      <c r="I836" s="12">
        <v>0.38942047467300001</v>
      </c>
      <c r="J836" s="12">
        <v>0.48368075474599997</v>
      </c>
      <c r="K836" s="12">
        <v>0.44205995259800002</v>
      </c>
      <c r="L836" s="12">
        <v>0.41971290410899997</v>
      </c>
      <c r="M836" s="12">
        <v>0.41611127495799999</v>
      </c>
      <c r="N836" s="12">
        <v>0.38804569096899999</v>
      </c>
      <c r="P836" s="12">
        <v>0.480155896182</v>
      </c>
      <c r="Q836" s="12">
        <v>0.42638261628700003</v>
      </c>
      <c r="R836" s="12">
        <v>0.33770325990799999</v>
      </c>
      <c r="S836" s="12">
        <v>0.49610002083100002</v>
      </c>
      <c r="T836" s="12">
        <v>0</v>
      </c>
      <c r="V836" s="12">
        <v>0.43508102569899998</v>
      </c>
      <c r="W836" s="12">
        <v>0.34436392477900002</v>
      </c>
      <c r="X836" s="12">
        <v>0.47928623963299999</v>
      </c>
      <c r="Y836" s="12">
        <v>0.47778457141199998</v>
      </c>
      <c r="Z836" s="12">
        <v>0.46482187109400003</v>
      </c>
      <c r="AA836" s="12">
        <v>0.51807143731899996</v>
      </c>
      <c r="AB836" s="12">
        <v>0.28576617526300002</v>
      </c>
      <c r="AC836" s="12">
        <v>0.471296060972</v>
      </c>
      <c r="AE836" s="12">
        <v>0.46468824176099999</v>
      </c>
      <c r="AF836" s="12">
        <v>0.418551730698</v>
      </c>
      <c r="AG836" s="12">
        <v>0.31454728568399998</v>
      </c>
      <c r="AH836" s="12">
        <v>0.41089506384800001</v>
      </c>
      <c r="AI836" s="12">
        <v>0.31155037167799998</v>
      </c>
      <c r="AJ836" s="12">
        <v>0.54073256490499999</v>
      </c>
      <c r="AK836" s="12">
        <v>0.37621238767300003</v>
      </c>
      <c r="AL836" s="12">
        <v>0.53461001268700004</v>
      </c>
      <c r="AM836" s="12">
        <v>0.54035022267900001</v>
      </c>
      <c r="AN836" s="12">
        <v>0.46891216863700003</v>
      </c>
      <c r="AO836" s="12">
        <v>0.31636139441299999</v>
      </c>
      <c r="AP836" s="12">
        <v>0.38212277951399998</v>
      </c>
      <c r="AR836" s="12">
        <v>0.406299622375</v>
      </c>
      <c r="AS836" s="12">
        <v>0.58987631722900002</v>
      </c>
      <c r="AT836" s="12">
        <v>0.13990584140099999</v>
      </c>
      <c r="AU836" s="12">
        <v>0</v>
      </c>
      <c r="AW836" s="12">
        <v>0.43349450135599998</v>
      </c>
      <c r="AX836" s="12">
        <v>0.41926236488099999</v>
      </c>
      <c r="AY836" s="12">
        <v>0.42869436616500001</v>
      </c>
      <c r="AZ836" s="12">
        <v>0.42546238656099999</v>
      </c>
      <c r="BA836" s="12">
        <v>0.43942925658999998</v>
      </c>
      <c r="BB836" s="12">
        <v>0.431922267877</v>
      </c>
      <c r="BD836" s="12">
        <v>0.40680321255899998</v>
      </c>
      <c r="BE836" s="12">
        <v>0.46304763376199998</v>
      </c>
      <c r="BF836" s="12">
        <v>0.654801577109</v>
      </c>
      <c r="BH836" s="12">
        <v>0.43740671557400002</v>
      </c>
      <c r="BI836" s="12">
        <v>0.42108410933399998</v>
      </c>
      <c r="BJ836" s="12">
        <v>0.35688126993399999</v>
      </c>
    </row>
    <row r="837" spans="2:62" ht="32" customHeight="1" x14ac:dyDescent="0.35">
      <c r="B837" s="20" t="s">
        <v>222</v>
      </c>
      <c r="C837" s="12">
        <v>0.136773399795</v>
      </c>
      <c r="D837" s="12">
        <v>0.157790333905</v>
      </c>
      <c r="E837" s="12">
        <v>0.106710891301</v>
      </c>
      <c r="F837" s="12">
        <v>0.21442062911199999</v>
      </c>
      <c r="G837" s="12">
        <v>0</v>
      </c>
      <c r="I837" s="12">
        <v>0.13874667515700001</v>
      </c>
      <c r="J837" s="12">
        <v>0.19785620864600001</v>
      </c>
      <c r="K837" s="12">
        <v>0.169434219991</v>
      </c>
      <c r="L837" s="12">
        <v>0.1030358915</v>
      </c>
      <c r="M837" s="12">
        <v>9.1130915746199997E-2</v>
      </c>
      <c r="N837" s="12">
        <v>0</v>
      </c>
      <c r="P837" s="12">
        <v>0.173829170842</v>
      </c>
      <c r="Q837" s="12">
        <v>0.200445424865</v>
      </c>
      <c r="R837" s="12">
        <v>0.111956423993</v>
      </c>
      <c r="S837" s="12">
        <v>8.6286142165399995E-2</v>
      </c>
      <c r="T837" s="12">
        <v>0</v>
      </c>
      <c r="V837" s="12">
        <v>0.16930174987800001</v>
      </c>
      <c r="W837" s="12">
        <v>0.25230846850700001</v>
      </c>
      <c r="X837" s="12">
        <v>0.13630469032</v>
      </c>
      <c r="Y837" s="12">
        <v>9.5404383409700005E-2</v>
      </c>
      <c r="Z837" s="12">
        <v>4.3159483369499999E-2</v>
      </c>
      <c r="AA837" s="12">
        <v>5.5795525712100003E-2</v>
      </c>
      <c r="AB837" s="12">
        <v>0.13392219678799999</v>
      </c>
      <c r="AC837" s="12">
        <v>0.15663679892499999</v>
      </c>
      <c r="AE837" s="12">
        <v>0.16377092168999999</v>
      </c>
      <c r="AF837" s="12">
        <v>0.119587119475</v>
      </c>
      <c r="AG837" s="12">
        <v>0.35478920235700001</v>
      </c>
      <c r="AH837" s="12">
        <v>0.18296670279499999</v>
      </c>
      <c r="AI837" s="12">
        <v>0.16798830119899999</v>
      </c>
      <c r="AJ837" s="12">
        <v>0.12957627537899999</v>
      </c>
      <c r="AK837" s="12">
        <v>0.15991468214099999</v>
      </c>
      <c r="AL837" s="12">
        <v>5.7179702486499999E-2</v>
      </c>
      <c r="AM837" s="12">
        <v>9.1686698325799995E-2</v>
      </c>
      <c r="AN837" s="12">
        <v>4.97970457455E-2</v>
      </c>
      <c r="AO837" s="12">
        <v>0</v>
      </c>
      <c r="AP837" s="12">
        <v>0.150279643426</v>
      </c>
      <c r="AR837" s="12">
        <v>0.14687671936499999</v>
      </c>
      <c r="AS837" s="12">
        <v>8.1717689151199993E-2</v>
      </c>
      <c r="AT837" s="12">
        <v>0.21646651492999999</v>
      </c>
      <c r="AU837" s="12">
        <v>0</v>
      </c>
      <c r="AW837" s="12">
        <v>0.122139566169</v>
      </c>
      <c r="AX837" s="12">
        <v>0.12569414582800001</v>
      </c>
      <c r="AY837" s="12">
        <v>0.109504885797</v>
      </c>
      <c r="AZ837" s="12">
        <v>0.156449992466</v>
      </c>
      <c r="BA837" s="12">
        <v>0.122366847148</v>
      </c>
      <c r="BB837" s="12">
        <v>0.123727091409</v>
      </c>
      <c r="BD837" s="12">
        <v>0.113738384769</v>
      </c>
      <c r="BE837" s="12">
        <v>0.194404602269</v>
      </c>
      <c r="BF837" s="12">
        <v>0.20291468791200001</v>
      </c>
      <c r="BH837" s="12">
        <v>0.130659521754</v>
      </c>
      <c r="BI837" s="12">
        <v>0.18981121622899999</v>
      </c>
      <c r="BJ837" s="12">
        <v>5.0991802072399998E-2</v>
      </c>
    </row>
    <row r="838" spans="2:62" ht="32" customHeight="1" x14ac:dyDescent="0.35">
      <c r="B838" s="20" t="s">
        <v>223</v>
      </c>
      <c r="C838" s="12">
        <v>4.7615706599699999E-2</v>
      </c>
      <c r="D838" s="12">
        <v>3.3143971586300003E-2</v>
      </c>
      <c r="E838" s="12">
        <v>6.9514085734199996E-2</v>
      </c>
      <c r="F838" s="12">
        <v>0</v>
      </c>
      <c r="G838" s="12">
        <v>0</v>
      </c>
      <c r="I838" s="12">
        <v>2.3555149222399999E-2</v>
      </c>
      <c r="J838" s="12">
        <v>0</v>
      </c>
      <c r="K838" s="12">
        <v>3.78274838339E-2</v>
      </c>
      <c r="L838" s="12">
        <v>8.7924410358900001E-2</v>
      </c>
      <c r="M838" s="12">
        <v>4.06130812865E-2</v>
      </c>
      <c r="N838" s="12">
        <v>0.223043202838</v>
      </c>
      <c r="P838" s="12">
        <v>8.9356047827999996E-2</v>
      </c>
      <c r="Q838" s="12">
        <v>6.0080055653400001E-2</v>
      </c>
      <c r="R838" s="12">
        <v>5.0777337452500002E-2</v>
      </c>
      <c r="S838" s="12">
        <v>1.04477415346E-2</v>
      </c>
      <c r="T838" s="12">
        <v>0</v>
      </c>
      <c r="V838" s="12">
        <v>7.6989611872799998E-2</v>
      </c>
      <c r="W838" s="12">
        <v>6.4707932617400002E-2</v>
      </c>
      <c r="X838" s="12">
        <v>6.2930592110900005E-2</v>
      </c>
      <c r="Y838" s="12">
        <v>6.5093947923200002E-2</v>
      </c>
      <c r="Z838" s="12">
        <v>2.0884121718800001E-2</v>
      </c>
      <c r="AA838" s="12">
        <v>3.1681918370999998E-2</v>
      </c>
      <c r="AB838" s="12">
        <v>0</v>
      </c>
      <c r="AC838" s="12">
        <v>0</v>
      </c>
      <c r="AE838" s="12">
        <v>6.7912208525800002E-2</v>
      </c>
      <c r="AF838" s="12">
        <v>3.2120103655099999E-2</v>
      </c>
      <c r="AG838" s="12">
        <v>9.1815620175599993E-2</v>
      </c>
      <c r="AH838" s="12">
        <v>4.3341333417799999E-2</v>
      </c>
      <c r="AI838" s="12">
        <v>5.5746659433200001E-2</v>
      </c>
      <c r="AJ838" s="12">
        <v>7.2174285530899995E-2</v>
      </c>
      <c r="AK838" s="12">
        <v>0</v>
      </c>
      <c r="AL838" s="12">
        <v>0.157264786017</v>
      </c>
      <c r="AM838" s="12">
        <v>0</v>
      </c>
      <c r="AN838" s="12">
        <v>0</v>
      </c>
      <c r="AO838" s="12">
        <v>0</v>
      </c>
      <c r="AP838" s="12">
        <v>0</v>
      </c>
      <c r="AR838" s="12">
        <v>4.47386746613E-2</v>
      </c>
      <c r="AS838" s="12">
        <v>6.8589954161900002E-2</v>
      </c>
      <c r="AT838" s="12">
        <v>0</v>
      </c>
      <c r="AU838" s="12">
        <v>0</v>
      </c>
      <c r="AW838" s="12">
        <v>4.3756952147399997E-2</v>
      </c>
      <c r="AX838" s="12">
        <v>5.0275219537000003E-2</v>
      </c>
      <c r="AY838" s="12">
        <v>5.7281881815799997E-2</v>
      </c>
      <c r="AZ838" s="12">
        <v>4.29434572509E-2</v>
      </c>
      <c r="BA838" s="12">
        <v>3.7597177994099999E-2</v>
      </c>
      <c r="BB838" s="12">
        <v>4.4061358600899998E-2</v>
      </c>
      <c r="BD838" s="12">
        <v>4.3848685643599998E-2</v>
      </c>
      <c r="BE838" s="12">
        <v>5.51680566673E-2</v>
      </c>
      <c r="BF838" s="12">
        <v>6.9617411324200004E-2</v>
      </c>
      <c r="BH838" s="12">
        <v>3.9255411135099998E-2</v>
      </c>
      <c r="BI838" s="12">
        <v>9.9174475688500005E-2</v>
      </c>
      <c r="BJ838" s="12">
        <v>0</v>
      </c>
    </row>
    <row r="839" spans="2:62" ht="32" customHeight="1" x14ac:dyDescent="0.35">
      <c r="B839" s="20" t="s">
        <v>224</v>
      </c>
      <c r="C839" s="12">
        <v>1.42479250292E-2</v>
      </c>
      <c r="D839" s="12">
        <v>1.05894965543E-2</v>
      </c>
      <c r="E839" s="12">
        <v>2.0046312750399999E-2</v>
      </c>
      <c r="F839" s="12">
        <v>0</v>
      </c>
      <c r="G839" s="12">
        <v>0</v>
      </c>
      <c r="I839" s="12">
        <v>2.26616080686E-2</v>
      </c>
      <c r="J839" s="12">
        <v>4.1337779700099997E-2</v>
      </c>
      <c r="K839" s="12">
        <v>8.6480206720899993E-3</v>
      </c>
      <c r="L839" s="12">
        <v>1.18782847947E-2</v>
      </c>
      <c r="M839" s="12">
        <v>0</v>
      </c>
      <c r="N839" s="12">
        <v>0</v>
      </c>
      <c r="P839" s="12">
        <v>0</v>
      </c>
      <c r="Q839" s="12">
        <v>1.21081739542E-2</v>
      </c>
      <c r="R839" s="12">
        <v>4.0348221205599999E-2</v>
      </c>
      <c r="S839" s="12">
        <v>0</v>
      </c>
      <c r="T839" s="12">
        <v>0</v>
      </c>
      <c r="V839" s="12">
        <v>0</v>
      </c>
      <c r="W839" s="12">
        <v>1.6385756065299999E-2</v>
      </c>
      <c r="X839" s="12">
        <v>1.24075768044E-2</v>
      </c>
      <c r="Y839" s="12">
        <v>4.4941548663700003E-2</v>
      </c>
      <c r="Z839" s="12">
        <v>2.1306636225400001E-2</v>
      </c>
      <c r="AA839" s="12">
        <v>0</v>
      </c>
      <c r="AB839" s="12">
        <v>0</v>
      </c>
      <c r="AC839" s="12">
        <v>0</v>
      </c>
      <c r="AE839" s="12">
        <v>3.3956104262900001E-2</v>
      </c>
      <c r="AF839" s="12">
        <v>0</v>
      </c>
      <c r="AG839" s="12">
        <v>0</v>
      </c>
      <c r="AH839" s="12">
        <v>7.5265751565799996E-2</v>
      </c>
      <c r="AI839" s="12">
        <v>0</v>
      </c>
      <c r="AJ839" s="12">
        <v>0</v>
      </c>
      <c r="AK839" s="12">
        <v>3.29081008206E-2</v>
      </c>
      <c r="AL839" s="12">
        <v>0</v>
      </c>
      <c r="AM839" s="12">
        <v>2.96661130196E-2</v>
      </c>
      <c r="AN839" s="12">
        <v>0</v>
      </c>
      <c r="AO839" s="12">
        <v>0</v>
      </c>
      <c r="AP839" s="12">
        <v>0</v>
      </c>
      <c r="AR839" s="12">
        <v>1.0411315283300001E-2</v>
      </c>
      <c r="AS839" s="12">
        <v>3.3852854044199999E-2</v>
      </c>
      <c r="AT839" s="12">
        <v>0</v>
      </c>
      <c r="AU839" s="12">
        <v>0</v>
      </c>
      <c r="AW839" s="12">
        <v>1.66803744793E-2</v>
      </c>
      <c r="AX839" s="12">
        <v>1.0310060992000001E-2</v>
      </c>
      <c r="AY839" s="12">
        <v>8.0954812622100001E-3</v>
      </c>
      <c r="AZ839" s="12">
        <v>1.02946842901E-2</v>
      </c>
      <c r="BA839" s="12">
        <v>1.4036975391E-2</v>
      </c>
      <c r="BB839" s="12">
        <v>1.46694285517E-2</v>
      </c>
      <c r="BD839" s="12">
        <v>1.6134975164E-2</v>
      </c>
      <c r="BE839" s="12">
        <v>1.1004729788E-2</v>
      </c>
      <c r="BF839" s="12">
        <v>0</v>
      </c>
      <c r="BH839" s="12">
        <v>7.6432906408399996E-3</v>
      </c>
      <c r="BI839" s="12">
        <v>3.2688991491500001E-2</v>
      </c>
      <c r="BJ839" s="12">
        <v>5.0715417278400003E-2</v>
      </c>
    </row>
    <row r="840" spans="2:62" ht="32" customHeight="1" x14ac:dyDescent="0.35">
      <c r="B840" s="20" t="s">
        <v>42</v>
      </c>
      <c r="C840" s="12">
        <v>1.3635666555900001E-2</v>
      </c>
      <c r="D840" s="12">
        <v>1.29759202697E-2</v>
      </c>
      <c r="E840" s="12">
        <v>6.5692402326799999E-3</v>
      </c>
      <c r="F840" s="12">
        <v>8.8988608007300005E-2</v>
      </c>
      <c r="G840" s="12">
        <v>0</v>
      </c>
      <c r="I840" s="12">
        <v>0</v>
      </c>
      <c r="J840" s="12">
        <v>0</v>
      </c>
      <c r="K840" s="12">
        <v>9.5588927716000003E-3</v>
      </c>
      <c r="L840" s="12">
        <v>1.6630880258999999E-2</v>
      </c>
      <c r="M840" s="12">
        <v>4.2303541750500002E-2</v>
      </c>
      <c r="N840" s="12">
        <v>0</v>
      </c>
      <c r="P840" s="12">
        <v>4.6045522526700002E-2</v>
      </c>
      <c r="Q840" s="12">
        <v>0</v>
      </c>
      <c r="R840" s="12">
        <v>1.0541484410300001E-2</v>
      </c>
      <c r="S840" s="12">
        <v>9.3880158693499995E-3</v>
      </c>
      <c r="T840" s="12">
        <v>0</v>
      </c>
      <c r="V840" s="12">
        <v>4.0797355479399999E-2</v>
      </c>
      <c r="W840" s="12">
        <v>0</v>
      </c>
      <c r="X840" s="12">
        <v>1.73719461778E-2</v>
      </c>
      <c r="Y840" s="12">
        <v>0</v>
      </c>
      <c r="Z840" s="12">
        <v>2.3550805291099999E-2</v>
      </c>
      <c r="AA840" s="12">
        <v>0</v>
      </c>
      <c r="AB840" s="12">
        <v>2.57507666015E-2</v>
      </c>
      <c r="AC840" s="12">
        <v>0</v>
      </c>
      <c r="AE840" s="12">
        <v>0</v>
      </c>
      <c r="AF840" s="12">
        <v>2.2752966375499999E-2</v>
      </c>
      <c r="AG840" s="12">
        <v>0</v>
      </c>
      <c r="AH840" s="12">
        <v>0</v>
      </c>
      <c r="AI840" s="12">
        <v>3.3981866792799999E-2</v>
      </c>
      <c r="AJ840" s="12">
        <v>0</v>
      </c>
      <c r="AK840" s="12">
        <v>3.0934957952400002E-2</v>
      </c>
      <c r="AL840" s="12">
        <v>0</v>
      </c>
      <c r="AM840" s="12">
        <v>3.63634181209E-2</v>
      </c>
      <c r="AN840" s="12">
        <v>0</v>
      </c>
      <c r="AO840" s="12">
        <v>0</v>
      </c>
      <c r="AP840" s="12">
        <v>0</v>
      </c>
      <c r="AR840" s="12">
        <v>1.71969408116E-2</v>
      </c>
      <c r="AS840" s="12">
        <v>0</v>
      </c>
      <c r="AT840" s="12">
        <v>0</v>
      </c>
      <c r="AU840" s="12">
        <v>0</v>
      </c>
      <c r="AW840" s="12">
        <v>1.10397625478E-2</v>
      </c>
      <c r="AX840" s="12">
        <v>1.13482759676E-2</v>
      </c>
      <c r="AY840" s="12">
        <v>7.8241053287700004E-3</v>
      </c>
      <c r="AZ840" s="12">
        <v>9.44336173412E-3</v>
      </c>
      <c r="BA840" s="12">
        <v>3.3724009965699999E-3</v>
      </c>
      <c r="BB840" s="12">
        <v>1.19290366487E-2</v>
      </c>
      <c r="BD840" s="12">
        <v>9.2443568211499991E-3</v>
      </c>
      <c r="BE840" s="12">
        <v>2.9015424387899998E-2</v>
      </c>
      <c r="BF840" s="12">
        <v>0</v>
      </c>
      <c r="BH840" s="12">
        <v>4.7973158757799996E-3</v>
      </c>
      <c r="BI840" s="12">
        <v>1.6866470965200001E-2</v>
      </c>
      <c r="BJ840" s="12">
        <v>0.13371789982000001</v>
      </c>
    </row>
    <row r="842" spans="2:62" x14ac:dyDescent="0.35">
      <c r="B842" s="25" t="s">
        <v>231</v>
      </c>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row>
    <row r="843" spans="2:62" ht="29" x14ac:dyDescent="0.35">
      <c r="B843" s="17" t="s">
        <v>16</v>
      </c>
    </row>
    <row r="844" spans="2:62" x14ac:dyDescent="0.35">
      <c r="B844" s="18" t="s">
        <v>74</v>
      </c>
      <c r="C844" s="15">
        <v>334</v>
      </c>
      <c r="D844" s="15">
        <v>175</v>
      </c>
      <c r="E844" s="15">
        <v>142</v>
      </c>
      <c r="F844" s="15">
        <v>15</v>
      </c>
      <c r="G844" s="15">
        <v>2</v>
      </c>
      <c r="I844" s="15">
        <v>44</v>
      </c>
      <c r="J844" s="15">
        <v>46</v>
      </c>
      <c r="K844" s="15">
        <v>105</v>
      </c>
      <c r="L844" s="15">
        <v>68</v>
      </c>
      <c r="M844" s="15">
        <v>65</v>
      </c>
      <c r="N844" s="15">
        <v>6</v>
      </c>
      <c r="P844" s="15">
        <v>53</v>
      </c>
      <c r="Q844" s="15">
        <v>90</v>
      </c>
      <c r="R844" s="15">
        <v>98</v>
      </c>
      <c r="S844" s="15">
        <v>93</v>
      </c>
      <c r="T844" s="15">
        <v>0</v>
      </c>
      <c r="V844" s="15">
        <v>27</v>
      </c>
      <c r="W844" s="15">
        <v>61</v>
      </c>
      <c r="X844" s="15">
        <v>72</v>
      </c>
      <c r="Y844" s="15">
        <v>45</v>
      </c>
      <c r="Z844" s="15">
        <v>47</v>
      </c>
      <c r="AA844" s="15">
        <v>33</v>
      </c>
      <c r="AB844" s="15">
        <v>36</v>
      </c>
      <c r="AC844" s="15">
        <v>13</v>
      </c>
      <c r="AE844" s="15">
        <v>28</v>
      </c>
      <c r="AF844" s="15">
        <v>49</v>
      </c>
      <c r="AG844" s="15">
        <v>24</v>
      </c>
      <c r="AH844" s="15">
        <v>32</v>
      </c>
      <c r="AI844" s="15">
        <v>35</v>
      </c>
      <c r="AJ844" s="15">
        <v>22</v>
      </c>
      <c r="AK844" s="15">
        <v>31</v>
      </c>
      <c r="AL844" s="15">
        <v>37</v>
      </c>
      <c r="AM844" s="15">
        <v>33</v>
      </c>
      <c r="AN844" s="15">
        <v>22</v>
      </c>
      <c r="AO844" s="15">
        <v>7</v>
      </c>
      <c r="AP844" s="15">
        <v>14</v>
      </c>
      <c r="AR844" s="15">
        <v>264</v>
      </c>
      <c r="AS844" s="15">
        <v>60</v>
      </c>
      <c r="AT844" s="15">
        <v>10</v>
      </c>
      <c r="AU844" s="15">
        <v>0</v>
      </c>
      <c r="AW844" s="15">
        <v>282</v>
      </c>
      <c r="AX844" s="15">
        <v>270</v>
      </c>
      <c r="AY844" s="15">
        <v>242</v>
      </c>
      <c r="AZ844" s="15">
        <v>283</v>
      </c>
      <c r="BA844" s="15">
        <v>280</v>
      </c>
      <c r="BB844" s="15">
        <v>262</v>
      </c>
      <c r="BD844" s="15">
        <v>238</v>
      </c>
      <c r="BE844" s="15">
        <v>86</v>
      </c>
      <c r="BF844" s="15">
        <v>10</v>
      </c>
      <c r="BH844" s="15">
        <v>248</v>
      </c>
      <c r="BI844" s="15">
        <v>62</v>
      </c>
      <c r="BJ844" s="15">
        <v>24</v>
      </c>
    </row>
    <row r="845" spans="2:62" x14ac:dyDescent="0.35">
      <c r="B845" s="19" t="s">
        <v>75</v>
      </c>
      <c r="C845" s="10">
        <v>330</v>
      </c>
      <c r="D845" s="10">
        <v>169</v>
      </c>
      <c r="E845" s="10">
        <v>144</v>
      </c>
      <c r="F845" s="10">
        <v>16</v>
      </c>
      <c r="G845" s="10">
        <v>2</v>
      </c>
      <c r="I845" s="10">
        <v>45</v>
      </c>
      <c r="J845" s="10">
        <v>45</v>
      </c>
      <c r="K845" s="10">
        <v>101</v>
      </c>
      <c r="L845" s="10">
        <v>67</v>
      </c>
      <c r="M845" s="10">
        <v>66</v>
      </c>
      <c r="N845" s="10">
        <v>6</v>
      </c>
      <c r="P845" s="10">
        <v>67</v>
      </c>
      <c r="Q845" s="10">
        <v>85</v>
      </c>
      <c r="R845" s="10">
        <v>91</v>
      </c>
      <c r="S845" s="10">
        <v>87</v>
      </c>
      <c r="T845" s="10">
        <v>0</v>
      </c>
      <c r="V845" s="10">
        <v>32</v>
      </c>
      <c r="W845" s="10">
        <v>65</v>
      </c>
      <c r="X845" s="10">
        <v>70</v>
      </c>
      <c r="Y845" s="10">
        <v>43</v>
      </c>
      <c r="Z845" s="10">
        <v>44</v>
      </c>
      <c r="AA845" s="10">
        <v>31</v>
      </c>
      <c r="AB845" s="10">
        <v>32</v>
      </c>
      <c r="AC845" s="10">
        <v>14</v>
      </c>
      <c r="AE845" s="10">
        <v>26</v>
      </c>
      <c r="AF845" s="10">
        <v>46</v>
      </c>
      <c r="AG845" s="10">
        <v>22</v>
      </c>
      <c r="AH845" s="10">
        <v>31</v>
      </c>
      <c r="AI845" s="10">
        <v>33</v>
      </c>
      <c r="AJ845" s="10">
        <v>21</v>
      </c>
      <c r="AK845" s="10">
        <v>29</v>
      </c>
      <c r="AL845" s="10">
        <v>36</v>
      </c>
      <c r="AM845" s="10">
        <v>32</v>
      </c>
      <c r="AN845" s="10">
        <v>30</v>
      </c>
      <c r="AO845" s="10">
        <v>11</v>
      </c>
      <c r="AP845" s="10">
        <v>13</v>
      </c>
      <c r="AR845" s="10">
        <v>262</v>
      </c>
      <c r="AS845" s="10">
        <v>57</v>
      </c>
      <c r="AT845" s="10">
        <v>11</v>
      </c>
      <c r="AU845" s="10">
        <v>0</v>
      </c>
      <c r="AW845" s="10">
        <v>278</v>
      </c>
      <c r="AX845" s="10">
        <v>266</v>
      </c>
      <c r="AY845" s="10">
        <v>239</v>
      </c>
      <c r="AZ845" s="10">
        <v>281</v>
      </c>
      <c r="BA845" s="10">
        <v>276</v>
      </c>
      <c r="BB845" s="10">
        <v>257</v>
      </c>
      <c r="BD845" s="10">
        <v>231</v>
      </c>
      <c r="BE845" s="10">
        <v>89</v>
      </c>
      <c r="BF845" s="10">
        <v>10</v>
      </c>
      <c r="BH845" s="10">
        <v>244</v>
      </c>
      <c r="BI845" s="10">
        <v>62</v>
      </c>
      <c r="BJ845" s="10">
        <v>24</v>
      </c>
    </row>
    <row r="846" spans="2:62" ht="32" customHeight="1" x14ac:dyDescent="0.35">
      <c r="B846" s="20" t="s">
        <v>220</v>
      </c>
      <c r="C846" s="12">
        <v>0.31470794639600003</v>
      </c>
      <c r="D846" s="12">
        <v>0.29965025142500001</v>
      </c>
      <c r="E846" s="12">
        <v>0.35756391873900001</v>
      </c>
      <c r="F846" s="12">
        <v>6.1540162726100002E-2</v>
      </c>
      <c r="G846" s="12">
        <v>0.497051995453</v>
      </c>
      <c r="I846" s="12">
        <v>0.32323355968700002</v>
      </c>
      <c r="J846" s="12">
        <v>0.228695731008</v>
      </c>
      <c r="K846" s="12">
        <v>0.32791969324800002</v>
      </c>
      <c r="L846" s="12">
        <v>0.34837166610699999</v>
      </c>
      <c r="M846" s="12">
        <v>0.30261309748499998</v>
      </c>
      <c r="N846" s="12">
        <v>0.42184055883400001</v>
      </c>
      <c r="P846" s="12">
        <v>9.7592190962400002E-2</v>
      </c>
      <c r="Q846" s="12">
        <v>0.32324210984700003</v>
      </c>
      <c r="R846" s="12">
        <v>0.30262820959800002</v>
      </c>
      <c r="S846" s="12">
        <v>0.48534317406600003</v>
      </c>
      <c r="V846" s="12">
        <v>9.7044877927800005E-2</v>
      </c>
      <c r="W846" s="12">
        <v>0.185988596018</v>
      </c>
      <c r="X846" s="12">
        <v>0.30958939588899997</v>
      </c>
      <c r="Y846" s="12">
        <v>0.309619561627</v>
      </c>
      <c r="Z846" s="12">
        <v>0.35316025591400002</v>
      </c>
      <c r="AA846" s="12">
        <v>0.625248780063</v>
      </c>
      <c r="AB846" s="12">
        <v>0.42604175339299999</v>
      </c>
      <c r="AC846" s="12">
        <v>0.38987090794700002</v>
      </c>
      <c r="AE846" s="12">
        <v>0.35153104086600001</v>
      </c>
      <c r="AF846" s="12">
        <v>0.32759702934099999</v>
      </c>
      <c r="AG846" s="12">
        <v>0.32308039192499999</v>
      </c>
      <c r="AH846" s="12">
        <v>0.19891678348700001</v>
      </c>
      <c r="AI846" s="12">
        <v>0.39477695884199998</v>
      </c>
      <c r="AJ846" s="12">
        <v>0.26691199899000001</v>
      </c>
      <c r="AK846" s="12">
        <v>0.31586977222200002</v>
      </c>
      <c r="AL846" s="12">
        <v>0.224942976505</v>
      </c>
      <c r="AM846" s="12">
        <v>0.33195050058699999</v>
      </c>
      <c r="AN846" s="12">
        <v>0.35573686022000001</v>
      </c>
      <c r="AO846" s="12">
        <v>0.42563403363300001</v>
      </c>
      <c r="AP846" s="12">
        <v>0.34417506614100002</v>
      </c>
      <c r="AR846" s="12">
        <v>0.30701850435200001</v>
      </c>
      <c r="AS846" s="12">
        <v>0.323943658365</v>
      </c>
      <c r="AT846" s="12">
        <v>0.45361658099699997</v>
      </c>
      <c r="AW846" s="12">
        <v>0.318113909182</v>
      </c>
      <c r="AX846" s="12">
        <v>0.32696198539600002</v>
      </c>
      <c r="AY846" s="12">
        <v>0.35169617895900002</v>
      </c>
      <c r="AZ846" s="12">
        <v>0.30654444545199999</v>
      </c>
      <c r="BA846" s="12">
        <v>0.32867664631499999</v>
      </c>
      <c r="BB846" s="12">
        <v>0.35198656801</v>
      </c>
      <c r="BD846" s="12">
        <v>0.35564514166</v>
      </c>
      <c r="BE846" s="12">
        <v>0.22244233241899999</v>
      </c>
      <c r="BF846" s="12">
        <v>0.186874620391</v>
      </c>
      <c r="BH846" s="12">
        <v>0.34511931535399998</v>
      </c>
      <c r="BI846" s="12">
        <v>0.21190905887100001</v>
      </c>
      <c r="BJ846" s="12">
        <v>0.26942559287000001</v>
      </c>
    </row>
    <row r="847" spans="2:62" ht="32" customHeight="1" x14ac:dyDescent="0.35">
      <c r="B847" s="20" t="s">
        <v>221</v>
      </c>
      <c r="C847" s="12">
        <v>0.44971468127199998</v>
      </c>
      <c r="D847" s="12">
        <v>0.463598534141</v>
      </c>
      <c r="E847" s="12">
        <v>0.428866057681</v>
      </c>
      <c r="F847" s="12">
        <v>0.48548453859700003</v>
      </c>
      <c r="G847" s="12">
        <v>0.50294800454699995</v>
      </c>
      <c r="I847" s="12">
        <v>0.33564855720100001</v>
      </c>
      <c r="J847" s="12">
        <v>0.471053832279</v>
      </c>
      <c r="K847" s="12">
        <v>0.47998916418799997</v>
      </c>
      <c r="L847" s="12">
        <v>0.42784224520000003</v>
      </c>
      <c r="M847" s="12">
        <v>0.50441656306000004</v>
      </c>
      <c r="N847" s="12">
        <v>0.28727212492699999</v>
      </c>
      <c r="P847" s="12">
        <v>0.52976008578699996</v>
      </c>
      <c r="Q847" s="12">
        <v>0.46604956753799998</v>
      </c>
      <c r="R847" s="12">
        <v>0.46111007447699998</v>
      </c>
      <c r="S847" s="12">
        <v>0.36053563945599998</v>
      </c>
      <c r="V847" s="12">
        <v>0.51153392338500003</v>
      </c>
      <c r="W847" s="12">
        <v>0.51166832066400003</v>
      </c>
      <c r="X847" s="12">
        <v>0.49516473873299999</v>
      </c>
      <c r="Y847" s="12">
        <v>0.41853273276899999</v>
      </c>
      <c r="Z847" s="12">
        <v>0.45873888185900003</v>
      </c>
      <c r="AA847" s="12">
        <v>0.25995138751500002</v>
      </c>
      <c r="AB847" s="12">
        <v>0.461491155476</v>
      </c>
      <c r="AC847" s="12">
        <v>0.25133839627499999</v>
      </c>
      <c r="AE847" s="12">
        <v>0.32538252692899999</v>
      </c>
      <c r="AF847" s="12">
        <v>0.41645035746999998</v>
      </c>
      <c r="AG847" s="12">
        <v>0.53135345459100003</v>
      </c>
      <c r="AH847" s="12">
        <v>0.51207504109699997</v>
      </c>
      <c r="AI847" s="12">
        <v>0.42456277732800002</v>
      </c>
      <c r="AJ847" s="12">
        <v>0.329890810629</v>
      </c>
      <c r="AK847" s="12">
        <v>0.48032894229299999</v>
      </c>
      <c r="AL847" s="12">
        <v>0.49665085047800001</v>
      </c>
      <c r="AM847" s="12">
        <v>0.37164180340899999</v>
      </c>
      <c r="AN847" s="12">
        <v>0.51884640743999999</v>
      </c>
      <c r="AO847" s="12">
        <v>0.57436596636699999</v>
      </c>
      <c r="AP847" s="12">
        <v>0.51427912399700004</v>
      </c>
      <c r="AR847" s="12">
        <v>0.46223511806500001</v>
      </c>
      <c r="AS847" s="12">
        <v>0.42193923668400002</v>
      </c>
      <c r="AT847" s="12">
        <v>0.29178005154300002</v>
      </c>
      <c r="AW847" s="12">
        <v>0.45147815421800003</v>
      </c>
      <c r="AX847" s="12">
        <v>0.45575656557299998</v>
      </c>
      <c r="AY847" s="12">
        <v>0.465391905075</v>
      </c>
      <c r="AZ847" s="12">
        <v>0.44502412266800001</v>
      </c>
      <c r="BA847" s="12">
        <v>0.46130160846200002</v>
      </c>
      <c r="BB847" s="12">
        <v>0.459524391739</v>
      </c>
      <c r="BD847" s="12">
        <v>0.44709298304400003</v>
      </c>
      <c r="BE847" s="12">
        <v>0.41526149705400001</v>
      </c>
      <c r="BF847" s="12">
        <v>0.813125379609</v>
      </c>
      <c r="BH847" s="12">
        <v>0.45761038117899999</v>
      </c>
      <c r="BI847" s="12">
        <v>0.49829878960500001</v>
      </c>
      <c r="BJ847" s="12">
        <v>0.241989129597</v>
      </c>
    </row>
    <row r="848" spans="2:62" ht="32" customHeight="1" x14ac:dyDescent="0.35">
      <c r="B848" s="20" t="s">
        <v>222</v>
      </c>
      <c r="C848" s="12">
        <v>0.160814432162</v>
      </c>
      <c r="D848" s="12">
        <v>0.16553680340400001</v>
      </c>
      <c r="E848" s="12">
        <v>0.14811925451300001</v>
      </c>
      <c r="F848" s="12">
        <v>0.24530417860699999</v>
      </c>
      <c r="G848" s="12">
        <v>0</v>
      </c>
      <c r="I848" s="12">
        <v>0.23476406101399999</v>
      </c>
      <c r="J848" s="12">
        <v>0.18995948021600001</v>
      </c>
      <c r="K848" s="12">
        <v>0.107931864076</v>
      </c>
      <c r="L848" s="12">
        <v>0.196613022778</v>
      </c>
      <c r="M848" s="12">
        <v>0.13733701458</v>
      </c>
      <c r="N848" s="12">
        <v>0.139914458479</v>
      </c>
      <c r="P848" s="12">
        <v>0.228971153063</v>
      </c>
      <c r="Q848" s="12">
        <v>0.16224944055099999</v>
      </c>
      <c r="R848" s="12">
        <v>0.167676917131</v>
      </c>
      <c r="S848" s="12">
        <v>0.10001741780700001</v>
      </c>
      <c r="V848" s="12">
        <v>0.170109529968</v>
      </c>
      <c r="W848" s="12">
        <v>0.185516038263</v>
      </c>
      <c r="X848" s="12">
        <v>0.171400781566</v>
      </c>
      <c r="Y848" s="12">
        <v>0.22747831266099999</v>
      </c>
      <c r="Z848" s="12">
        <v>0.124758769479</v>
      </c>
      <c r="AA848" s="12">
        <v>5.5428794060600001E-2</v>
      </c>
      <c r="AB848" s="12">
        <v>8.2474359195699995E-2</v>
      </c>
      <c r="AC848" s="12">
        <v>0.29194931776600003</v>
      </c>
      <c r="AE848" s="12">
        <v>0.25355274640199998</v>
      </c>
      <c r="AF848" s="12">
        <v>0.191943064203</v>
      </c>
      <c r="AG848" s="12">
        <v>0.14556615348400001</v>
      </c>
      <c r="AH848" s="12">
        <v>0.123304208566</v>
      </c>
      <c r="AI848" s="12">
        <v>0.11189563097000001</v>
      </c>
      <c r="AJ848" s="12">
        <v>0.36080465845999998</v>
      </c>
      <c r="AK848" s="12">
        <v>9.8159414995600006E-2</v>
      </c>
      <c r="AL848" s="12">
        <v>0.18544083196899999</v>
      </c>
      <c r="AM848" s="12">
        <v>0.17175030769499999</v>
      </c>
      <c r="AN848" s="12">
        <v>8.4547123365199997E-2</v>
      </c>
      <c r="AO848" s="12">
        <v>0</v>
      </c>
      <c r="AP848" s="12">
        <v>0.141545809863</v>
      </c>
      <c r="AR848" s="12">
        <v>0.15264610378499999</v>
      </c>
      <c r="AS848" s="12">
        <v>0.18066108472100001</v>
      </c>
      <c r="AT848" s="12">
        <v>0.25460336746000001</v>
      </c>
      <c r="AW848" s="12">
        <v>0.154921323088</v>
      </c>
      <c r="AX848" s="12">
        <v>0.137499215048</v>
      </c>
      <c r="AY848" s="12">
        <v>0.131972135007</v>
      </c>
      <c r="AZ848" s="12">
        <v>0.167550479168</v>
      </c>
      <c r="BA848" s="12">
        <v>0.15373315061100001</v>
      </c>
      <c r="BB848" s="12">
        <v>0.136096385244</v>
      </c>
      <c r="BD848" s="12">
        <v>0.14496781014599999</v>
      </c>
      <c r="BE848" s="12">
        <v>0.220425047678</v>
      </c>
      <c r="BF848" s="12">
        <v>0</v>
      </c>
      <c r="BH848" s="12">
        <v>0.13599407975</v>
      </c>
      <c r="BI848" s="12">
        <v>0.211382117142</v>
      </c>
      <c r="BJ848" s="12">
        <v>0.28454886825600001</v>
      </c>
    </row>
    <row r="849" spans="2:62" ht="32" customHeight="1" x14ac:dyDescent="0.35">
      <c r="B849" s="20" t="s">
        <v>223</v>
      </c>
      <c r="C849" s="12">
        <v>4.9562644132600003E-2</v>
      </c>
      <c r="D849" s="12">
        <v>3.8269588638900003E-2</v>
      </c>
      <c r="E849" s="12">
        <v>4.6295489588500001E-2</v>
      </c>
      <c r="F849" s="12">
        <v>0.20767112006999999</v>
      </c>
      <c r="G849" s="12">
        <v>0</v>
      </c>
      <c r="I849" s="12">
        <v>8.5529474761999999E-2</v>
      </c>
      <c r="J849" s="12">
        <v>0.110290956498</v>
      </c>
      <c r="K849" s="12">
        <v>4.0794181701E-2</v>
      </c>
      <c r="L849" s="12">
        <v>0</v>
      </c>
      <c r="M849" s="12">
        <v>3.7775179705400001E-2</v>
      </c>
      <c r="N849" s="12">
        <v>0.15097285776</v>
      </c>
      <c r="P849" s="12">
        <v>7.2786292896900001E-2</v>
      </c>
      <c r="Q849" s="12">
        <v>4.8458882064499997E-2</v>
      </c>
      <c r="R849" s="12">
        <v>2.9312377216E-2</v>
      </c>
      <c r="S849" s="12">
        <v>5.4103768671099998E-2</v>
      </c>
      <c r="V849" s="12">
        <v>0.11678678155699999</v>
      </c>
      <c r="W849" s="12">
        <v>8.0688199041600003E-2</v>
      </c>
      <c r="X849" s="12">
        <v>1.1913202611800001E-2</v>
      </c>
      <c r="Y849" s="12">
        <v>4.43693929439E-2</v>
      </c>
      <c r="Z849" s="12">
        <v>4.3138528797099999E-2</v>
      </c>
      <c r="AA849" s="12">
        <v>5.9371038361099998E-2</v>
      </c>
      <c r="AB849" s="12">
        <v>2.9992731935199999E-2</v>
      </c>
      <c r="AC849" s="12">
        <v>0</v>
      </c>
      <c r="AE849" s="12">
        <v>6.95336858039E-2</v>
      </c>
      <c r="AF849" s="12">
        <v>3.8654056852399997E-2</v>
      </c>
      <c r="AG849" s="12">
        <v>0</v>
      </c>
      <c r="AH849" s="12">
        <v>0.100477516797</v>
      </c>
      <c r="AI849" s="12">
        <v>4.0251568425400001E-2</v>
      </c>
      <c r="AJ849" s="12">
        <v>0</v>
      </c>
      <c r="AK849" s="12">
        <v>3.3155769432700002E-2</v>
      </c>
      <c r="AL849" s="12">
        <v>5.9950005672199998E-2</v>
      </c>
      <c r="AM849" s="12">
        <v>0.12465738831000001</v>
      </c>
      <c r="AN849" s="12">
        <v>4.0869608975199999E-2</v>
      </c>
      <c r="AO849" s="12">
        <v>0</v>
      </c>
      <c r="AP849" s="12">
        <v>0</v>
      </c>
      <c r="AR849" s="12">
        <v>5.4223012998699999E-2</v>
      </c>
      <c r="AS849" s="12">
        <v>3.7502488589499998E-2</v>
      </c>
      <c r="AT849" s="12">
        <v>0</v>
      </c>
      <c r="AW849" s="12">
        <v>4.98314067246E-2</v>
      </c>
      <c r="AX849" s="12">
        <v>4.8499164263299997E-2</v>
      </c>
      <c r="AY849" s="12">
        <v>4.6008416644299999E-2</v>
      </c>
      <c r="AZ849" s="12">
        <v>5.1316300792099999E-2</v>
      </c>
      <c r="BA849" s="12">
        <v>4.3295611314399997E-2</v>
      </c>
      <c r="BB849" s="12">
        <v>4.5316398158499999E-2</v>
      </c>
      <c r="BD849" s="12">
        <v>4.4439670344499999E-2</v>
      </c>
      <c r="BE849" s="12">
        <v>6.8558177542299995E-2</v>
      </c>
      <c r="BF849" s="12">
        <v>0</v>
      </c>
      <c r="BH849" s="12">
        <v>4.0298538462400002E-2</v>
      </c>
      <c r="BI849" s="12">
        <v>4.5863019744199998E-2</v>
      </c>
      <c r="BJ849" s="12">
        <v>0.154515121916</v>
      </c>
    </row>
    <row r="850" spans="2:62" ht="32" customHeight="1" x14ac:dyDescent="0.35">
      <c r="B850" s="20" t="s">
        <v>224</v>
      </c>
      <c r="C850" s="12">
        <v>1.8957659389899999E-2</v>
      </c>
      <c r="D850" s="12">
        <v>2.5977302165899999E-2</v>
      </c>
      <c r="E850" s="12">
        <v>1.30085840111E-2</v>
      </c>
      <c r="F850" s="12">
        <v>0</v>
      </c>
      <c r="G850" s="12">
        <v>0</v>
      </c>
      <c r="I850" s="12">
        <v>2.0824347336700001E-2</v>
      </c>
      <c r="J850" s="12">
        <v>0</v>
      </c>
      <c r="K850" s="12">
        <v>3.1729003717399999E-2</v>
      </c>
      <c r="L850" s="12">
        <v>1.3952752973899999E-2</v>
      </c>
      <c r="M850" s="12">
        <v>1.7858145169899999E-2</v>
      </c>
      <c r="N850" s="12">
        <v>0</v>
      </c>
      <c r="P850" s="12">
        <v>5.3250879452099997E-2</v>
      </c>
      <c r="Q850" s="12">
        <v>0</v>
      </c>
      <c r="R850" s="12">
        <v>2.9601044307800001E-2</v>
      </c>
      <c r="S850" s="12">
        <v>0</v>
      </c>
      <c r="V850" s="12">
        <v>6.7248501193099997E-2</v>
      </c>
      <c r="W850" s="12">
        <v>3.6138846013399999E-2</v>
      </c>
      <c r="X850" s="12">
        <v>1.19318812009E-2</v>
      </c>
      <c r="Y850" s="12">
        <v>0</v>
      </c>
      <c r="Z850" s="12">
        <v>0</v>
      </c>
      <c r="AA850" s="12">
        <v>0</v>
      </c>
      <c r="AB850" s="12">
        <v>0</v>
      </c>
      <c r="AC850" s="12">
        <v>6.6841378012400005E-2</v>
      </c>
      <c r="AE850" s="12">
        <v>0</v>
      </c>
      <c r="AF850" s="12">
        <v>0</v>
      </c>
      <c r="AG850" s="12">
        <v>0</v>
      </c>
      <c r="AH850" s="12">
        <v>6.5226450053299995E-2</v>
      </c>
      <c r="AI850" s="12">
        <v>2.8513064435600002E-2</v>
      </c>
      <c r="AJ850" s="12">
        <v>0</v>
      </c>
      <c r="AK850" s="12">
        <v>7.2486101056300004E-2</v>
      </c>
      <c r="AL850" s="12">
        <v>3.3015335376499998E-2</v>
      </c>
      <c r="AM850" s="12">
        <v>0</v>
      </c>
      <c r="AN850" s="12">
        <v>0</v>
      </c>
      <c r="AO850" s="12">
        <v>0</v>
      </c>
      <c r="AP850" s="12">
        <v>0</v>
      </c>
      <c r="AR850" s="12">
        <v>2.3877260799099999E-2</v>
      </c>
      <c r="AS850" s="12">
        <v>0</v>
      </c>
      <c r="AT850" s="12">
        <v>0</v>
      </c>
      <c r="AW850" s="12">
        <v>1.8245282738699999E-2</v>
      </c>
      <c r="AX850" s="12">
        <v>2.3533603713799998E-2</v>
      </c>
      <c r="AY850" s="12">
        <v>4.9313643140599999E-3</v>
      </c>
      <c r="AZ850" s="12">
        <v>2.2240873688099998E-2</v>
      </c>
      <c r="BA850" s="12">
        <v>9.7932813622600007E-3</v>
      </c>
      <c r="BB850" s="12">
        <v>3.64276653449E-3</v>
      </c>
      <c r="BD850" s="12">
        <v>4.0330535694799996E-3</v>
      </c>
      <c r="BE850" s="12">
        <v>6.00446955785E-2</v>
      </c>
      <c r="BF850" s="12">
        <v>0</v>
      </c>
      <c r="BH850" s="12">
        <v>1.73617162494E-2</v>
      </c>
      <c r="BI850" s="12">
        <v>3.25470146374E-2</v>
      </c>
      <c r="BJ850" s="12">
        <v>0</v>
      </c>
    </row>
    <row r="851" spans="2:62" ht="32" customHeight="1" x14ac:dyDescent="0.35">
      <c r="B851" s="20" t="s">
        <v>42</v>
      </c>
      <c r="C851" s="12">
        <v>6.24263664787E-3</v>
      </c>
      <c r="D851" s="12">
        <v>6.9675202244800002E-3</v>
      </c>
      <c r="E851" s="12">
        <v>6.14669546798E-3</v>
      </c>
      <c r="F851" s="12">
        <v>0</v>
      </c>
      <c r="G851" s="12">
        <v>0</v>
      </c>
      <c r="I851" s="12">
        <v>0</v>
      </c>
      <c r="J851" s="12">
        <v>0</v>
      </c>
      <c r="K851" s="12">
        <v>1.16360930708E-2</v>
      </c>
      <c r="L851" s="12">
        <v>1.3220312941E-2</v>
      </c>
      <c r="M851" s="12">
        <v>0</v>
      </c>
      <c r="N851" s="12">
        <v>0</v>
      </c>
      <c r="P851" s="12">
        <v>1.76393978385E-2</v>
      </c>
      <c r="Q851" s="12">
        <v>0</v>
      </c>
      <c r="R851" s="12">
        <v>9.6713772698199998E-3</v>
      </c>
      <c r="S851" s="12">
        <v>0</v>
      </c>
      <c r="V851" s="12">
        <v>3.7276385968899997E-2</v>
      </c>
      <c r="W851" s="12">
        <v>0</v>
      </c>
      <c r="X851" s="12">
        <v>0</v>
      </c>
      <c r="Y851" s="12">
        <v>0</v>
      </c>
      <c r="Z851" s="12">
        <v>2.0203563951500001E-2</v>
      </c>
      <c r="AA851" s="12">
        <v>0</v>
      </c>
      <c r="AB851" s="12">
        <v>0</v>
      </c>
      <c r="AC851" s="12">
        <v>0</v>
      </c>
      <c r="AE851" s="12">
        <v>0</v>
      </c>
      <c r="AF851" s="12">
        <v>2.53554921335E-2</v>
      </c>
      <c r="AG851" s="12">
        <v>0</v>
      </c>
      <c r="AH851" s="12">
        <v>0</v>
      </c>
      <c r="AI851" s="12">
        <v>0</v>
      </c>
      <c r="AJ851" s="12">
        <v>4.2392531921499998E-2</v>
      </c>
      <c r="AK851" s="12">
        <v>0</v>
      </c>
      <c r="AL851" s="12">
        <v>0</v>
      </c>
      <c r="AM851" s="12">
        <v>0</v>
      </c>
      <c r="AN851" s="12">
        <v>0</v>
      </c>
      <c r="AO851" s="12">
        <v>0</v>
      </c>
      <c r="AP851" s="12">
        <v>0</v>
      </c>
      <c r="AR851" s="12">
        <v>0</v>
      </c>
      <c r="AS851" s="12">
        <v>3.5953531639800002E-2</v>
      </c>
      <c r="AT851" s="12">
        <v>0</v>
      </c>
      <c r="AW851" s="12">
        <v>7.4099240485199997E-3</v>
      </c>
      <c r="AX851" s="12">
        <v>7.7494660062600003E-3</v>
      </c>
      <c r="AY851" s="12">
        <v>0</v>
      </c>
      <c r="AZ851" s="12">
        <v>7.3237782318100004E-3</v>
      </c>
      <c r="BA851" s="12">
        <v>3.19970193548E-3</v>
      </c>
      <c r="BB851" s="12">
        <v>3.4334903139700002E-3</v>
      </c>
      <c r="BD851" s="12">
        <v>3.8213412361099998E-3</v>
      </c>
      <c r="BE851" s="12">
        <v>1.3268249727500001E-2</v>
      </c>
      <c r="BF851" s="12">
        <v>0</v>
      </c>
      <c r="BH851" s="12">
        <v>3.6159690057000001E-3</v>
      </c>
      <c r="BI851" s="12">
        <v>0</v>
      </c>
      <c r="BJ851" s="12">
        <v>4.9521287361999997E-2</v>
      </c>
    </row>
    <row r="853" spans="2:62" x14ac:dyDescent="0.35">
      <c r="B853" s="25" t="s">
        <v>232</v>
      </c>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row>
    <row r="854" spans="2:62" ht="29" x14ac:dyDescent="0.35">
      <c r="B854" s="17" t="s">
        <v>16</v>
      </c>
    </row>
    <row r="855" spans="2:62" x14ac:dyDescent="0.35">
      <c r="B855" s="18" t="s">
        <v>74</v>
      </c>
      <c r="C855" s="15">
        <v>297</v>
      </c>
      <c r="D855" s="15">
        <v>158</v>
      </c>
      <c r="E855" s="15">
        <v>128</v>
      </c>
      <c r="F855" s="15">
        <v>8</v>
      </c>
      <c r="G855" s="15">
        <v>3</v>
      </c>
      <c r="I855" s="15">
        <v>33</v>
      </c>
      <c r="J855" s="15">
        <v>45</v>
      </c>
      <c r="K855" s="15">
        <v>96</v>
      </c>
      <c r="L855" s="15">
        <v>68</v>
      </c>
      <c r="M855" s="15">
        <v>48</v>
      </c>
      <c r="N855" s="15">
        <v>7</v>
      </c>
      <c r="P855" s="15">
        <v>37</v>
      </c>
      <c r="Q855" s="15">
        <v>78</v>
      </c>
      <c r="R855" s="15">
        <v>88</v>
      </c>
      <c r="S855" s="15">
        <v>93</v>
      </c>
      <c r="T855" s="15">
        <v>1</v>
      </c>
      <c r="V855" s="15">
        <v>23</v>
      </c>
      <c r="W855" s="15">
        <v>52</v>
      </c>
      <c r="X855" s="15">
        <v>65</v>
      </c>
      <c r="Y855" s="15">
        <v>39</v>
      </c>
      <c r="Z855" s="15">
        <v>39</v>
      </c>
      <c r="AA855" s="15">
        <v>32</v>
      </c>
      <c r="AB855" s="15">
        <v>37</v>
      </c>
      <c r="AC855" s="15">
        <v>10</v>
      </c>
      <c r="AE855" s="15">
        <v>25</v>
      </c>
      <c r="AF855" s="15">
        <v>43</v>
      </c>
      <c r="AG855" s="15">
        <v>23</v>
      </c>
      <c r="AH855" s="15">
        <v>25</v>
      </c>
      <c r="AI855" s="15">
        <v>34</v>
      </c>
      <c r="AJ855" s="15">
        <v>16</v>
      </c>
      <c r="AK855" s="15">
        <v>29</v>
      </c>
      <c r="AL855" s="15">
        <v>29</v>
      </c>
      <c r="AM855" s="15">
        <v>28</v>
      </c>
      <c r="AN855" s="15">
        <v>21</v>
      </c>
      <c r="AO855" s="15">
        <v>7</v>
      </c>
      <c r="AP855" s="15">
        <v>17</v>
      </c>
      <c r="AR855" s="15">
        <v>233</v>
      </c>
      <c r="AS855" s="15">
        <v>53</v>
      </c>
      <c r="AT855" s="15">
        <v>10</v>
      </c>
      <c r="AU855" s="15">
        <v>1</v>
      </c>
      <c r="AW855" s="15">
        <v>257</v>
      </c>
      <c r="AX855" s="15">
        <v>247</v>
      </c>
      <c r="AY855" s="15">
        <v>218</v>
      </c>
      <c r="AZ855" s="15">
        <v>249</v>
      </c>
      <c r="BA855" s="15">
        <v>252</v>
      </c>
      <c r="BB855" s="15">
        <v>236</v>
      </c>
      <c r="BD855" s="15">
        <v>207</v>
      </c>
      <c r="BE855" s="15">
        <v>79</v>
      </c>
      <c r="BF855" s="15">
        <v>11</v>
      </c>
      <c r="BH855" s="15">
        <v>225</v>
      </c>
      <c r="BI855" s="15">
        <v>52</v>
      </c>
      <c r="BJ855" s="15">
        <v>20</v>
      </c>
    </row>
    <row r="856" spans="2:62" x14ac:dyDescent="0.35">
      <c r="B856" s="19" t="s">
        <v>75</v>
      </c>
      <c r="C856" s="10">
        <v>291</v>
      </c>
      <c r="D856" s="10">
        <v>151</v>
      </c>
      <c r="E856" s="10">
        <v>129</v>
      </c>
      <c r="F856" s="10">
        <v>8</v>
      </c>
      <c r="G856" s="10">
        <v>4</v>
      </c>
      <c r="I856" s="10">
        <v>34</v>
      </c>
      <c r="J856" s="10">
        <v>44</v>
      </c>
      <c r="K856" s="10">
        <v>90</v>
      </c>
      <c r="L856" s="10">
        <v>66</v>
      </c>
      <c r="M856" s="10">
        <v>49</v>
      </c>
      <c r="N856" s="10">
        <v>7</v>
      </c>
      <c r="P856" s="10">
        <v>48</v>
      </c>
      <c r="Q856" s="10">
        <v>73</v>
      </c>
      <c r="R856" s="10">
        <v>82</v>
      </c>
      <c r="S856" s="10">
        <v>87</v>
      </c>
      <c r="T856" s="10">
        <v>1</v>
      </c>
      <c r="V856" s="10">
        <v>27</v>
      </c>
      <c r="W856" s="10">
        <v>54</v>
      </c>
      <c r="X856" s="10">
        <v>63</v>
      </c>
      <c r="Y856" s="10">
        <v>37</v>
      </c>
      <c r="Z856" s="10">
        <v>36</v>
      </c>
      <c r="AA856" s="10">
        <v>29</v>
      </c>
      <c r="AB856" s="10">
        <v>33</v>
      </c>
      <c r="AC856" s="10">
        <v>11</v>
      </c>
      <c r="AE856" s="10">
        <v>23</v>
      </c>
      <c r="AF856" s="10">
        <v>42</v>
      </c>
      <c r="AG856" s="10">
        <v>22</v>
      </c>
      <c r="AH856" s="10">
        <v>22</v>
      </c>
      <c r="AI856" s="10">
        <v>32</v>
      </c>
      <c r="AJ856" s="10">
        <v>15</v>
      </c>
      <c r="AK856" s="10">
        <v>27</v>
      </c>
      <c r="AL856" s="10">
        <v>27</v>
      </c>
      <c r="AM856" s="10">
        <v>26</v>
      </c>
      <c r="AN856" s="10">
        <v>29</v>
      </c>
      <c r="AO856" s="10">
        <v>11</v>
      </c>
      <c r="AP856" s="10">
        <v>15</v>
      </c>
      <c r="AR856" s="10">
        <v>230</v>
      </c>
      <c r="AS856" s="10">
        <v>50</v>
      </c>
      <c r="AT856" s="10">
        <v>10</v>
      </c>
      <c r="AU856" s="10">
        <v>1</v>
      </c>
      <c r="AW856" s="10">
        <v>251</v>
      </c>
      <c r="AX856" s="10">
        <v>240</v>
      </c>
      <c r="AY856" s="10">
        <v>212</v>
      </c>
      <c r="AZ856" s="10">
        <v>245</v>
      </c>
      <c r="BA856" s="10">
        <v>245</v>
      </c>
      <c r="BB856" s="10">
        <v>230</v>
      </c>
      <c r="BD856" s="10">
        <v>200</v>
      </c>
      <c r="BE856" s="10">
        <v>80</v>
      </c>
      <c r="BF856" s="10">
        <v>11</v>
      </c>
      <c r="BH856" s="10">
        <v>221</v>
      </c>
      <c r="BI856" s="10">
        <v>51</v>
      </c>
      <c r="BJ856" s="10">
        <v>19</v>
      </c>
    </row>
    <row r="857" spans="2:62" ht="32" customHeight="1" x14ac:dyDescent="0.35">
      <c r="B857" s="20" t="s">
        <v>220</v>
      </c>
      <c r="C857" s="12">
        <v>0.33342207320900002</v>
      </c>
      <c r="D857" s="12">
        <v>0.36033754389099998</v>
      </c>
      <c r="E857" s="12">
        <v>0.306751117874</v>
      </c>
      <c r="F857" s="12">
        <v>0.40284979716500002</v>
      </c>
      <c r="G857" s="12">
        <v>0</v>
      </c>
      <c r="I857" s="12">
        <v>0.25721220503800002</v>
      </c>
      <c r="J857" s="12">
        <v>0.363258880615</v>
      </c>
      <c r="K857" s="12">
        <v>0.368458273728</v>
      </c>
      <c r="L857" s="12">
        <v>0.30547299916199999</v>
      </c>
      <c r="M857" s="12">
        <v>0.29843031296599998</v>
      </c>
      <c r="N857" s="12">
        <v>0.55782047666199996</v>
      </c>
      <c r="P857" s="12">
        <v>0.20467046341600001</v>
      </c>
      <c r="Q857" s="12">
        <v>0.24036000444399999</v>
      </c>
      <c r="R857" s="12">
        <v>0.35205673294099998</v>
      </c>
      <c r="S857" s="12">
        <v>0.45724170283900001</v>
      </c>
      <c r="T857" s="12">
        <v>1</v>
      </c>
      <c r="V857" s="12">
        <v>0.289978953323</v>
      </c>
      <c r="W857" s="12">
        <v>0.22142367600000001</v>
      </c>
      <c r="X857" s="12">
        <v>0.315561757153</v>
      </c>
      <c r="Y857" s="12">
        <v>0.28818450388400002</v>
      </c>
      <c r="Z857" s="12">
        <v>0.42346840102400002</v>
      </c>
      <c r="AA857" s="12">
        <v>0.48432009822400002</v>
      </c>
      <c r="AB857" s="12">
        <v>0.418306386787</v>
      </c>
      <c r="AC857" s="12">
        <v>0.29390812300500002</v>
      </c>
      <c r="AE857" s="12">
        <v>0.34559653901999998</v>
      </c>
      <c r="AF857" s="12">
        <v>0.33842998304400002</v>
      </c>
      <c r="AG857" s="12">
        <v>0.27246619854499998</v>
      </c>
      <c r="AH857" s="12">
        <v>0.34956442439099999</v>
      </c>
      <c r="AI857" s="12">
        <v>0.31904214295599997</v>
      </c>
      <c r="AJ857" s="12">
        <v>0.43071767852499998</v>
      </c>
      <c r="AK857" s="12">
        <v>0.232433509195</v>
      </c>
      <c r="AL857" s="12">
        <v>0.27973564768100001</v>
      </c>
      <c r="AM857" s="12">
        <v>0.320782126572</v>
      </c>
      <c r="AN857" s="12">
        <v>0.283366915464</v>
      </c>
      <c r="AO857" s="12">
        <v>0.693905228446</v>
      </c>
      <c r="AP857" s="12">
        <v>0.42376061294599998</v>
      </c>
      <c r="AR857" s="12">
        <v>0.344246900292</v>
      </c>
      <c r="AS857" s="12">
        <v>0.29590136150700003</v>
      </c>
      <c r="AT857" s="12">
        <v>0.209966306119</v>
      </c>
      <c r="AU857" s="12">
        <v>1</v>
      </c>
      <c r="AW857" s="12">
        <v>0.35044681257400001</v>
      </c>
      <c r="AX857" s="12">
        <v>0.36575810600699998</v>
      </c>
      <c r="AY857" s="12">
        <v>0.37900299706200002</v>
      </c>
      <c r="AZ857" s="12">
        <v>0.31933044151399997</v>
      </c>
      <c r="BA857" s="12">
        <v>0.36312599213899999</v>
      </c>
      <c r="BB857" s="12">
        <v>0.349953303499</v>
      </c>
      <c r="BD857" s="12">
        <v>0.369241835977</v>
      </c>
      <c r="BE857" s="12">
        <v>0.26981786644099998</v>
      </c>
      <c r="BF857" s="12">
        <v>0.15292583462100001</v>
      </c>
      <c r="BH857" s="12">
        <v>0.37289009031100001</v>
      </c>
      <c r="BI857" s="12">
        <v>0.16280195962899999</v>
      </c>
      <c r="BJ857" s="12">
        <v>0.33217779037099998</v>
      </c>
    </row>
    <row r="858" spans="2:62" ht="32" customHeight="1" x14ac:dyDescent="0.35">
      <c r="B858" s="20" t="s">
        <v>221</v>
      </c>
      <c r="C858" s="12">
        <v>0.43985006519499997</v>
      </c>
      <c r="D858" s="12">
        <v>0.39806729655099998</v>
      </c>
      <c r="E858" s="12">
        <v>0.49928603517999998</v>
      </c>
      <c r="F858" s="12">
        <v>0.352653525114</v>
      </c>
      <c r="G858" s="12">
        <v>0.25590527934899998</v>
      </c>
      <c r="I858" s="12">
        <v>0.51405095741700002</v>
      </c>
      <c r="J858" s="12">
        <v>0.48200916970199997</v>
      </c>
      <c r="K858" s="12">
        <v>0.42305159533300002</v>
      </c>
      <c r="L858" s="12">
        <v>0.44302874012299998</v>
      </c>
      <c r="M858" s="12">
        <v>0.37712380133099999</v>
      </c>
      <c r="N858" s="12">
        <v>0.44217952333799998</v>
      </c>
      <c r="P858" s="12">
        <v>0.24707586789800001</v>
      </c>
      <c r="Q858" s="12">
        <v>0.51802693475100003</v>
      </c>
      <c r="R858" s="12">
        <v>0.52616566890100003</v>
      </c>
      <c r="S858" s="12">
        <v>0.40482806725100001</v>
      </c>
      <c r="T858" s="12">
        <v>0</v>
      </c>
      <c r="V858" s="12">
        <v>0.36389436071600001</v>
      </c>
      <c r="W858" s="12">
        <v>0.35562731208499998</v>
      </c>
      <c r="X858" s="12">
        <v>0.48392097225000003</v>
      </c>
      <c r="Y858" s="12">
        <v>0.50166331100600003</v>
      </c>
      <c r="Z858" s="12">
        <v>0.47473351333300001</v>
      </c>
      <c r="AA858" s="12">
        <v>0.33338327549500002</v>
      </c>
      <c r="AB858" s="12">
        <v>0.50204449307300003</v>
      </c>
      <c r="AC858" s="12">
        <v>0.55381837371700005</v>
      </c>
      <c r="AE858" s="12">
        <v>0.50946664481699999</v>
      </c>
      <c r="AF858" s="12">
        <v>0.36536647094699998</v>
      </c>
      <c r="AG858" s="12">
        <v>0.48535416644399998</v>
      </c>
      <c r="AH858" s="12">
        <v>0.40670736571600002</v>
      </c>
      <c r="AI858" s="12">
        <v>0.466797269008</v>
      </c>
      <c r="AJ858" s="12">
        <v>0.381764428717</v>
      </c>
      <c r="AK858" s="12">
        <v>0.58163057492400005</v>
      </c>
      <c r="AL858" s="12">
        <v>0.450032661068</v>
      </c>
      <c r="AM858" s="12">
        <v>0.47789490181599997</v>
      </c>
      <c r="AN858" s="12">
        <v>0.44561887992499999</v>
      </c>
      <c r="AO858" s="12">
        <v>0.12989361750299999</v>
      </c>
      <c r="AP858" s="12">
        <v>0.40356307448599998</v>
      </c>
      <c r="AR858" s="12">
        <v>0.439370517455</v>
      </c>
      <c r="AS858" s="12">
        <v>0.45053679686800002</v>
      </c>
      <c r="AT858" s="12">
        <v>0.43985322175199998</v>
      </c>
      <c r="AU858" s="12">
        <v>0</v>
      </c>
      <c r="AW858" s="12">
        <v>0.43296635181799997</v>
      </c>
      <c r="AX858" s="12">
        <v>0.439806628832</v>
      </c>
      <c r="AY858" s="12">
        <v>0.44286603423699999</v>
      </c>
      <c r="AZ858" s="12">
        <v>0.43098513600100002</v>
      </c>
      <c r="BA858" s="12">
        <v>0.43459424943399999</v>
      </c>
      <c r="BB858" s="12">
        <v>0.44030806624899999</v>
      </c>
      <c r="BD858" s="12">
        <v>0.46593542076400002</v>
      </c>
      <c r="BE858" s="12">
        <v>0.36229827414999999</v>
      </c>
      <c r="BF858" s="12">
        <v>0.52754181627600005</v>
      </c>
      <c r="BH858" s="12">
        <v>0.43254980024900003</v>
      </c>
      <c r="BI858" s="12">
        <v>0.52408693162099995</v>
      </c>
      <c r="BJ858" s="12">
        <v>0.30098244228299997</v>
      </c>
    </row>
    <row r="859" spans="2:62" ht="32" customHeight="1" x14ac:dyDescent="0.35">
      <c r="B859" s="20" t="s">
        <v>222</v>
      </c>
      <c r="C859" s="12">
        <v>0.17093602845700001</v>
      </c>
      <c r="D859" s="12">
        <v>0.17621931829000001</v>
      </c>
      <c r="E859" s="12">
        <v>0.158059966665</v>
      </c>
      <c r="F859" s="12">
        <v>0.24449667772200001</v>
      </c>
      <c r="G859" s="12">
        <v>0.25038915769600001</v>
      </c>
      <c r="I859" s="12">
        <v>0.17436777047599999</v>
      </c>
      <c r="J859" s="12">
        <v>0.105753718619</v>
      </c>
      <c r="K859" s="12">
        <v>0.13506135835800001</v>
      </c>
      <c r="L859" s="12">
        <v>0.17984463497200001</v>
      </c>
      <c r="M859" s="12">
        <v>0.306728486583</v>
      </c>
      <c r="N859" s="12">
        <v>0</v>
      </c>
      <c r="P859" s="12">
        <v>0.43945288077299999</v>
      </c>
      <c r="Q859" s="12">
        <v>0.175789626024</v>
      </c>
      <c r="R859" s="12">
        <v>7.9385377141799995E-2</v>
      </c>
      <c r="S859" s="12">
        <v>0.106567475274</v>
      </c>
      <c r="T859" s="12">
        <v>0</v>
      </c>
      <c r="V859" s="12">
        <v>0.30198620118500002</v>
      </c>
      <c r="W859" s="12">
        <v>0.32957740114</v>
      </c>
      <c r="X859" s="12">
        <v>0.140680750154</v>
      </c>
      <c r="Y859" s="12">
        <v>0.16248271807799999</v>
      </c>
      <c r="Z859" s="12">
        <v>5.0927856968100003E-2</v>
      </c>
      <c r="AA859" s="12">
        <v>0.18229662628099999</v>
      </c>
      <c r="AB859" s="12">
        <v>5.3508101092599999E-2</v>
      </c>
      <c r="AC859" s="12">
        <v>0</v>
      </c>
      <c r="AE859" s="12">
        <v>0.107381130384</v>
      </c>
      <c r="AF859" s="12">
        <v>0.24789341259200001</v>
      </c>
      <c r="AG859" s="12">
        <v>0.147225810786</v>
      </c>
      <c r="AH859" s="12">
        <v>0.16711798608299999</v>
      </c>
      <c r="AI859" s="12">
        <v>0.21416058803599999</v>
      </c>
      <c r="AJ859" s="12">
        <v>0.126647790727</v>
      </c>
      <c r="AK859" s="12">
        <v>0.15175540667599999</v>
      </c>
      <c r="AL859" s="12">
        <v>0.205473416528</v>
      </c>
      <c r="AM859" s="12">
        <v>0.120512600347</v>
      </c>
      <c r="AN859" s="12">
        <v>0.16744278759199999</v>
      </c>
      <c r="AO859" s="12">
        <v>0.17620115405</v>
      </c>
      <c r="AP859" s="12">
        <v>0.11320029638699999</v>
      </c>
      <c r="AR859" s="12">
        <v>0.17519419756999999</v>
      </c>
      <c r="AS859" s="12">
        <v>0.152935338245</v>
      </c>
      <c r="AT859" s="12">
        <v>0.179014867306</v>
      </c>
      <c r="AU859" s="12">
        <v>0</v>
      </c>
      <c r="AW859" s="12">
        <v>0.16006566136</v>
      </c>
      <c r="AX859" s="12">
        <v>0.13770619106000001</v>
      </c>
      <c r="AY859" s="12">
        <v>0.13596654295800001</v>
      </c>
      <c r="AZ859" s="12">
        <v>0.19083884323600001</v>
      </c>
      <c r="BA859" s="12">
        <v>0.15656788114600001</v>
      </c>
      <c r="BB859" s="12">
        <v>0.16084131626600001</v>
      </c>
      <c r="BD859" s="12">
        <v>0.117194007702</v>
      </c>
      <c r="BE859" s="12">
        <v>0.30559835017800002</v>
      </c>
      <c r="BF859" s="12">
        <v>0.16646738492400001</v>
      </c>
      <c r="BH859" s="12">
        <v>0.14643545172</v>
      </c>
      <c r="BI859" s="12">
        <v>0.24316767170299999</v>
      </c>
      <c r="BJ859" s="12">
        <v>0.26065299654399998</v>
      </c>
    </row>
    <row r="860" spans="2:62" ht="32" customHeight="1" x14ac:dyDescent="0.35">
      <c r="B860" s="20" t="s">
        <v>223</v>
      </c>
      <c r="C860" s="12">
        <v>3.27785072696E-2</v>
      </c>
      <c r="D860" s="12">
        <v>2.7035820043400001E-2</v>
      </c>
      <c r="E860" s="12">
        <v>2.88481212401E-2</v>
      </c>
      <c r="F860" s="12">
        <v>0</v>
      </c>
      <c r="G860" s="12">
        <v>0.49370556295399998</v>
      </c>
      <c r="I860" s="12">
        <v>5.4369067068800001E-2</v>
      </c>
      <c r="J860" s="12">
        <v>4.89782310641E-2</v>
      </c>
      <c r="K860" s="12">
        <v>3.1764790547400001E-2</v>
      </c>
      <c r="L860" s="12">
        <v>4.0370739466700001E-2</v>
      </c>
      <c r="M860" s="12">
        <v>0</v>
      </c>
      <c r="N860" s="12">
        <v>0</v>
      </c>
      <c r="P860" s="12">
        <v>6.0173410799000002E-2</v>
      </c>
      <c r="Q860" s="12">
        <v>2.98335888757E-2</v>
      </c>
      <c r="R860" s="12">
        <v>3.22384045302E-2</v>
      </c>
      <c r="S860" s="12">
        <v>2.0948644986299999E-2</v>
      </c>
      <c r="T860" s="12">
        <v>0</v>
      </c>
      <c r="V860" s="12">
        <v>0</v>
      </c>
      <c r="W860" s="12">
        <v>6.1329573295699998E-2</v>
      </c>
      <c r="X860" s="12">
        <v>2.81153673609E-2</v>
      </c>
      <c r="Y860" s="12">
        <v>2.39916940323E-2</v>
      </c>
      <c r="Z860" s="12">
        <v>2.57794034328E-2</v>
      </c>
      <c r="AA860" s="12">
        <v>0</v>
      </c>
      <c r="AB860" s="12">
        <v>2.6141019048200001E-2</v>
      </c>
      <c r="AC860" s="12">
        <v>0.15227350327700001</v>
      </c>
      <c r="AE860" s="12">
        <v>0</v>
      </c>
      <c r="AF860" s="12">
        <v>2.0031662995500001E-2</v>
      </c>
      <c r="AG860" s="12">
        <v>9.4953824226100006E-2</v>
      </c>
      <c r="AH860" s="12">
        <v>0</v>
      </c>
      <c r="AI860" s="12">
        <v>0</v>
      </c>
      <c r="AJ860" s="12">
        <v>6.0870102029799998E-2</v>
      </c>
      <c r="AK860" s="12">
        <v>3.4180509205499997E-2</v>
      </c>
      <c r="AL860" s="12">
        <v>3.2384892390400002E-2</v>
      </c>
      <c r="AM860" s="12">
        <v>3.6314038452100003E-2</v>
      </c>
      <c r="AN860" s="12">
        <v>0.103571417018</v>
      </c>
      <c r="AO860" s="12">
        <v>0</v>
      </c>
      <c r="AP860" s="12">
        <v>0</v>
      </c>
      <c r="AR860" s="12">
        <v>2.0971614528000001E-2</v>
      </c>
      <c r="AS860" s="12">
        <v>5.9562196230699999E-2</v>
      </c>
      <c r="AT860" s="12">
        <v>0.171165604823</v>
      </c>
      <c r="AU860" s="12">
        <v>0</v>
      </c>
      <c r="AW860" s="12">
        <v>3.3352252344200001E-2</v>
      </c>
      <c r="AX860" s="12">
        <v>3.2464584170799997E-2</v>
      </c>
      <c r="AY860" s="12">
        <v>3.3788726212300002E-2</v>
      </c>
      <c r="AZ860" s="12">
        <v>3.5093027416199997E-2</v>
      </c>
      <c r="BA860" s="12">
        <v>2.7951153689800001E-2</v>
      </c>
      <c r="BB860" s="12">
        <v>2.8536557352099999E-2</v>
      </c>
      <c r="BD860" s="12">
        <v>2.8490782280800001E-2</v>
      </c>
      <c r="BE860" s="12">
        <v>2.63275129362E-2</v>
      </c>
      <c r="BF860" s="12">
        <v>0.153064964178</v>
      </c>
      <c r="BH860" s="12">
        <v>3.8886669194200002E-2</v>
      </c>
      <c r="BI860" s="12">
        <v>1.8713593101000001E-2</v>
      </c>
      <c r="BJ860" s="12">
        <v>0</v>
      </c>
    </row>
    <row r="861" spans="2:62" ht="32" customHeight="1" x14ac:dyDescent="0.35">
      <c r="B861" s="20" t="s">
        <v>224</v>
      </c>
      <c r="C861" s="12">
        <v>1.1961849537599999E-2</v>
      </c>
      <c r="D861" s="12">
        <v>1.7042930647999999E-2</v>
      </c>
      <c r="E861" s="12">
        <v>7.0547590410500001E-3</v>
      </c>
      <c r="F861" s="12">
        <v>0</v>
      </c>
      <c r="G861" s="12">
        <v>0</v>
      </c>
      <c r="I861" s="12">
        <v>0</v>
      </c>
      <c r="J861" s="12">
        <v>0</v>
      </c>
      <c r="K861" s="12">
        <v>1.8908325523400001E-2</v>
      </c>
      <c r="L861" s="12">
        <v>1.36777328308E-2</v>
      </c>
      <c r="M861" s="12">
        <v>1.7717399119099999E-2</v>
      </c>
      <c r="N861" s="12">
        <v>0</v>
      </c>
      <c r="P861" s="12">
        <v>0</v>
      </c>
      <c r="Q861" s="12">
        <v>2.3968112267500001E-2</v>
      </c>
      <c r="R861" s="12">
        <v>1.0153816485299999E-2</v>
      </c>
      <c r="S861" s="12">
        <v>1.0414109649000001E-2</v>
      </c>
      <c r="T861" s="12">
        <v>0</v>
      </c>
      <c r="V861" s="12">
        <v>0</v>
      </c>
      <c r="W861" s="12">
        <v>1.5977482375300001E-2</v>
      </c>
      <c r="X861" s="12">
        <v>1.32165529793E-2</v>
      </c>
      <c r="Y861" s="12">
        <v>2.36777729997E-2</v>
      </c>
      <c r="Z861" s="12">
        <v>2.5090825241600001E-2</v>
      </c>
      <c r="AA861" s="12">
        <v>0</v>
      </c>
      <c r="AB861" s="12">
        <v>0</v>
      </c>
      <c r="AC861" s="12">
        <v>0</v>
      </c>
      <c r="AE861" s="12">
        <v>0</v>
      </c>
      <c r="AF861" s="12">
        <v>0</v>
      </c>
      <c r="AG861" s="12">
        <v>0</v>
      </c>
      <c r="AH861" s="12">
        <v>7.6610223810199995E-2</v>
      </c>
      <c r="AI861" s="12">
        <v>0</v>
      </c>
      <c r="AJ861" s="12">
        <v>0</v>
      </c>
      <c r="AK861" s="12">
        <v>0</v>
      </c>
      <c r="AL861" s="12">
        <v>3.2373382331800003E-2</v>
      </c>
      <c r="AM861" s="12">
        <v>0</v>
      </c>
      <c r="AN861" s="12">
        <v>0</v>
      </c>
      <c r="AO861" s="12">
        <v>0</v>
      </c>
      <c r="AP861" s="12">
        <v>5.9476016180700003E-2</v>
      </c>
      <c r="AR861" s="12">
        <v>1.1345127961800001E-2</v>
      </c>
      <c r="AS861" s="12">
        <v>1.7484130236200001E-2</v>
      </c>
      <c r="AT861" s="12">
        <v>0</v>
      </c>
      <c r="AU861" s="12">
        <v>0</v>
      </c>
      <c r="AW861" s="12">
        <v>1.38466632213E-2</v>
      </c>
      <c r="AX861" s="12">
        <v>1.4501417964899999E-2</v>
      </c>
      <c r="AY861" s="12">
        <v>8.3756995303099994E-3</v>
      </c>
      <c r="AZ861" s="12">
        <v>1.0639119666100001E-2</v>
      </c>
      <c r="BA861" s="12">
        <v>1.4201260817200001E-2</v>
      </c>
      <c r="BB861" s="12">
        <v>1.1497631032200001E-2</v>
      </c>
      <c r="BD861" s="12">
        <v>8.9144002923799998E-3</v>
      </c>
      <c r="BE861" s="12">
        <v>2.12666614702E-2</v>
      </c>
      <c r="BF861" s="12">
        <v>0</v>
      </c>
      <c r="BH861" s="12">
        <v>3.9483725877400002E-3</v>
      </c>
      <c r="BI861" s="12">
        <v>5.1229843946399997E-2</v>
      </c>
      <c r="BJ861" s="12">
        <v>0</v>
      </c>
    </row>
    <row r="862" spans="2:62" ht="32" customHeight="1" x14ac:dyDescent="0.35">
      <c r="B862" s="20" t="s">
        <v>42</v>
      </c>
      <c r="C862" s="12">
        <v>1.1051476331400001E-2</v>
      </c>
      <c r="D862" s="12">
        <v>2.1297090575999999E-2</v>
      </c>
      <c r="E862" s="12">
        <v>0</v>
      </c>
      <c r="F862" s="12">
        <v>0</v>
      </c>
      <c r="G862" s="12">
        <v>0</v>
      </c>
      <c r="I862" s="12">
        <v>0</v>
      </c>
      <c r="J862" s="12">
        <v>0</v>
      </c>
      <c r="K862" s="12">
        <v>2.27556565097E-2</v>
      </c>
      <c r="L862" s="12">
        <v>1.76051534455E-2</v>
      </c>
      <c r="M862" s="12">
        <v>0</v>
      </c>
      <c r="N862" s="12">
        <v>0</v>
      </c>
      <c r="P862" s="12">
        <v>4.8627377114299999E-2</v>
      </c>
      <c r="Q862" s="12">
        <v>1.20217336375E-2</v>
      </c>
      <c r="R862" s="12">
        <v>0</v>
      </c>
      <c r="S862" s="12">
        <v>0</v>
      </c>
      <c r="T862" s="12">
        <v>0</v>
      </c>
      <c r="V862" s="12">
        <v>4.4140484776400001E-2</v>
      </c>
      <c r="W862" s="12">
        <v>1.6064555103900001E-2</v>
      </c>
      <c r="X862" s="12">
        <v>1.8504600103E-2</v>
      </c>
      <c r="Y862" s="12">
        <v>0</v>
      </c>
      <c r="Z862" s="12">
        <v>0</v>
      </c>
      <c r="AA862" s="12">
        <v>0</v>
      </c>
      <c r="AB862" s="12">
        <v>0</v>
      </c>
      <c r="AC862" s="12">
        <v>0</v>
      </c>
      <c r="AE862" s="12">
        <v>3.7555685778699999E-2</v>
      </c>
      <c r="AF862" s="12">
        <v>2.8278470421299998E-2</v>
      </c>
      <c r="AG862" s="12">
        <v>0</v>
      </c>
      <c r="AH862" s="12">
        <v>0</v>
      </c>
      <c r="AI862" s="12">
        <v>0</v>
      </c>
      <c r="AJ862" s="12">
        <v>0</v>
      </c>
      <c r="AK862" s="12">
        <v>0</v>
      </c>
      <c r="AL862" s="12">
        <v>0</v>
      </c>
      <c r="AM862" s="12">
        <v>4.44963328132E-2</v>
      </c>
      <c r="AN862" s="12">
        <v>0</v>
      </c>
      <c r="AO862" s="12">
        <v>0</v>
      </c>
      <c r="AP862" s="12">
        <v>0</v>
      </c>
      <c r="AR862" s="12">
        <v>8.8716421929000006E-3</v>
      </c>
      <c r="AS862" s="12">
        <v>2.3580176913599999E-2</v>
      </c>
      <c r="AT862" s="12">
        <v>0</v>
      </c>
      <c r="AU862" s="12">
        <v>0</v>
      </c>
      <c r="AW862" s="12">
        <v>9.3222586816300006E-3</v>
      </c>
      <c r="AX862" s="12">
        <v>9.7630719660800006E-3</v>
      </c>
      <c r="AY862" s="12">
        <v>0</v>
      </c>
      <c r="AZ862" s="12">
        <v>1.31134321675E-2</v>
      </c>
      <c r="BA862" s="12">
        <v>3.5594627737099999E-3</v>
      </c>
      <c r="BB862" s="12">
        <v>8.8631256017300004E-3</v>
      </c>
      <c r="BD862" s="12">
        <v>1.0223552983099999E-2</v>
      </c>
      <c r="BE862" s="12">
        <v>1.46913348255E-2</v>
      </c>
      <c r="BF862" s="12">
        <v>0</v>
      </c>
      <c r="BH862" s="12">
        <v>5.2896159367300001E-3</v>
      </c>
      <c r="BI862" s="12">
        <v>0</v>
      </c>
      <c r="BJ862" s="12">
        <v>0.106186770801</v>
      </c>
    </row>
    <row r="864" spans="2:62" x14ac:dyDescent="0.35">
      <c r="B864" s="25" t="s">
        <v>233</v>
      </c>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row>
    <row r="865" spans="2:62" ht="29" x14ac:dyDescent="0.35">
      <c r="B865" s="17" t="s">
        <v>16</v>
      </c>
    </row>
    <row r="866" spans="2:62" x14ac:dyDescent="0.35">
      <c r="B866" s="18" t="s">
        <v>74</v>
      </c>
      <c r="C866" s="15">
        <v>317</v>
      </c>
      <c r="D866" s="15">
        <v>166</v>
      </c>
      <c r="E866" s="15">
        <v>136</v>
      </c>
      <c r="F866" s="15">
        <v>13</v>
      </c>
      <c r="G866" s="15">
        <v>2</v>
      </c>
      <c r="I866" s="15">
        <v>37</v>
      </c>
      <c r="J866" s="15">
        <v>46</v>
      </c>
      <c r="K866" s="15">
        <v>94</v>
      </c>
      <c r="L866" s="15">
        <v>70</v>
      </c>
      <c r="M866" s="15">
        <v>62</v>
      </c>
      <c r="N866" s="15">
        <v>8</v>
      </c>
      <c r="P866" s="15">
        <v>45</v>
      </c>
      <c r="Q866" s="15">
        <v>79</v>
      </c>
      <c r="R866" s="15">
        <v>92</v>
      </c>
      <c r="S866" s="15">
        <v>99</v>
      </c>
      <c r="T866" s="15">
        <v>2</v>
      </c>
      <c r="V866" s="15">
        <v>27</v>
      </c>
      <c r="W866" s="15">
        <v>57</v>
      </c>
      <c r="X866" s="15">
        <v>62</v>
      </c>
      <c r="Y866" s="15">
        <v>42</v>
      </c>
      <c r="Z866" s="15">
        <v>47</v>
      </c>
      <c r="AA866" s="15">
        <v>34</v>
      </c>
      <c r="AB866" s="15">
        <v>36</v>
      </c>
      <c r="AC866" s="15">
        <v>12</v>
      </c>
      <c r="AE866" s="15">
        <v>26</v>
      </c>
      <c r="AF866" s="15">
        <v>45</v>
      </c>
      <c r="AG866" s="15">
        <v>20</v>
      </c>
      <c r="AH866" s="15">
        <v>24</v>
      </c>
      <c r="AI866" s="15">
        <v>38</v>
      </c>
      <c r="AJ866" s="15">
        <v>25</v>
      </c>
      <c r="AK866" s="15">
        <v>32</v>
      </c>
      <c r="AL866" s="15">
        <v>35</v>
      </c>
      <c r="AM866" s="15">
        <v>32</v>
      </c>
      <c r="AN866" s="15">
        <v>19</v>
      </c>
      <c r="AO866" s="15">
        <v>7</v>
      </c>
      <c r="AP866" s="15">
        <v>14</v>
      </c>
      <c r="AR866" s="15">
        <v>246</v>
      </c>
      <c r="AS866" s="15">
        <v>60</v>
      </c>
      <c r="AT866" s="15">
        <v>10</v>
      </c>
      <c r="AU866" s="15">
        <v>1</v>
      </c>
      <c r="AW866" s="15">
        <v>270</v>
      </c>
      <c r="AX866" s="15">
        <v>261</v>
      </c>
      <c r="AY866" s="15">
        <v>231</v>
      </c>
      <c r="AZ866" s="15">
        <v>263</v>
      </c>
      <c r="BA866" s="15">
        <v>260</v>
      </c>
      <c r="BB866" s="15">
        <v>253</v>
      </c>
      <c r="BD866" s="15">
        <v>224</v>
      </c>
      <c r="BE866" s="15">
        <v>82</v>
      </c>
      <c r="BF866" s="15">
        <v>11</v>
      </c>
      <c r="BH866" s="15">
        <v>243</v>
      </c>
      <c r="BI866" s="15">
        <v>55</v>
      </c>
      <c r="BJ866" s="15">
        <v>19</v>
      </c>
    </row>
    <row r="867" spans="2:62" x14ac:dyDescent="0.35">
      <c r="B867" s="19" t="s">
        <v>75</v>
      </c>
      <c r="C867" s="10">
        <v>311</v>
      </c>
      <c r="D867" s="10">
        <v>159</v>
      </c>
      <c r="E867" s="10">
        <v>136</v>
      </c>
      <c r="F867" s="10">
        <v>14</v>
      </c>
      <c r="G867" s="10">
        <v>2</v>
      </c>
      <c r="I867" s="10">
        <v>39</v>
      </c>
      <c r="J867" s="10">
        <v>44</v>
      </c>
      <c r="K867" s="10">
        <v>89</v>
      </c>
      <c r="L867" s="10">
        <v>67</v>
      </c>
      <c r="M867" s="10">
        <v>64</v>
      </c>
      <c r="N867" s="10">
        <v>8</v>
      </c>
      <c r="P867" s="10">
        <v>58</v>
      </c>
      <c r="Q867" s="10">
        <v>74</v>
      </c>
      <c r="R867" s="10">
        <v>85</v>
      </c>
      <c r="S867" s="10">
        <v>92</v>
      </c>
      <c r="T867" s="10">
        <v>2</v>
      </c>
      <c r="V867" s="10">
        <v>31</v>
      </c>
      <c r="W867" s="10">
        <v>61</v>
      </c>
      <c r="X867" s="10">
        <v>59</v>
      </c>
      <c r="Y867" s="10">
        <v>40</v>
      </c>
      <c r="Z867" s="10">
        <v>44</v>
      </c>
      <c r="AA867" s="10">
        <v>32</v>
      </c>
      <c r="AB867" s="10">
        <v>32</v>
      </c>
      <c r="AC867" s="10">
        <v>13</v>
      </c>
      <c r="AE867" s="10">
        <v>24</v>
      </c>
      <c r="AF867" s="10">
        <v>43</v>
      </c>
      <c r="AG867" s="10">
        <v>19</v>
      </c>
      <c r="AH867" s="10">
        <v>22</v>
      </c>
      <c r="AI867" s="10">
        <v>36</v>
      </c>
      <c r="AJ867" s="10">
        <v>23</v>
      </c>
      <c r="AK867" s="10">
        <v>30</v>
      </c>
      <c r="AL867" s="10">
        <v>34</v>
      </c>
      <c r="AM867" s="10">
        <v>31</v>
      </c>
      <c r="AN867" s="10">
        <v>26</v>
      </c>
      <c r="AO867" s="10">
        <v>12</v>
      </c>
      <c r="AP867" s="10">
        <v>13</v>
      </c>
      <c r="AR867" s="10">
        <v>243</v>
      </c>
      <c r="AS867" s="10">
        <v>57</v>
      </c>
      <c r="AT867" s="10">
        <v>10</v>
      </c>
      <c r="AU867" s="10">
        <v>1</v>
      </c>
      <c r="AW867" s="10">
        <v>264</v>
      </c>
      <c r="AX867" s="10">
        <v>254</v>
      </c>
      <c r="AY867" s="10">
        <v>225</v>
      </c>
      <c r="AZ867" s="10">
        <v>259</v>
      </c>
      <c r="BA867" s="10">
        <v>254</v>
      </c>
      <c r="BB867" s="10">
        <v>248</v>
      </c>
      <c r="BD867" s="10">
        <v>216</v>
      </c>
      <c r="BE867" s="10">
        <v>85</v>
      </c>
      <c r="BF867" s="10">
        <v>11</v>
      </c>
      <c r="BH867" s="10">
        <v>237</v>
      </c>
      <c r="BI867" s="10">
        <v>55</v>
      </c>
      <c r="BJ867" s="10">
        <v>19</v>
      </c>
    </row>
    <row r="868" spans="2:62" ht="32" customHeight="1" x14ac:dyDescent="0.35">
      <c r="B868" s="20" t="s">
        <v>220</v>
      </c>
      <c r="C868" s="12">
        <v>0.33481193096299999</v>
      </c>
      <c r="D868" s="12">
        <v>0.33733101984300001</v>
      </c>
      <c r="E868" s="12">
        <v>0.34944649363699998</v>
      </c>
      <c r="F868" s="12">
        <v>7.0932532486799996E-2</v>
      </c>
      <c r="G868" s="12">
        <v>1</v>
      </c>
      <c r="I868" s="12">
        <v>0.19010850806099999</v>
      </c>
      <c r="J868" s="12">
        <v>0.293652744227</v>
      </c>
      <c r="K868" s="12">
        <v>0.37038785083300002</v>
      </c>
      <c r="L868" s="12">
        <v>0.36129027249200002</v>
      </c>
      <c r="M868" s="12">
        <v>0.37575426957199998</v>
      </c>
      <c r="N868" s="12">
        <v>0.31862485997500001</v>
      </c>
      <c r="P868" s="12">
        <v>0.23350269216899999</v>
      </c>
      <c r="Q868" s="12">
        <v>0.33196902130200001</v>
      </c>
      <c r="R868" s="12">
        <v>0.34866568647500001</v>
      </c>
      <c r="S868" s="12">
        <v>0.39488774311800001</v>
      </c>
      <c r="T868" s="12">
        <v>0</v>
      </c>
      <c r="V868" s="12">
        <v>0.18635378397899999</v>
      </c>
      <c r="W868" s="12">
        <v>0.31436961892300003</v>
      </c>
      <c r="X868" s="12">
        <v>0.363320850995</v>
      </c>
      <c r="Y868" s="12">
        <v>0.285733479899</v>
      </c>
      <c r="Z868" s="12">
        <v>0.37007527342800001</v>
      </c>
      <c r="AA868" s="12">
        <v>0.50964188851799996</v>
      </c>
      <c r="AB868" s="12">
        <v>0.39521717785900001</v>
      </c>
      <c r="AC868" s="12">
        <v>0.115769310352</v>
      </c>
      <c r="AE868" s="12">
        <v>0.50872441423699999</v>
      </c>
      <c r="AF868" s="12">
        <v>0.26838311066499998</v>
      </c>
      <c r="AG868" s="12">
        <v>0.38097941238499999</v>
      </c>
      <c r="AH868" s="12">
        <v>0.29086496474500001</v>
      </c>
      <c r="AI868" s="12">
        <v>0.40277259790499997</v>
      </c>
      <c r="AJ868" s="12">
        <v>0.31790417260999998</v>
      </c>
      <c r="AK868" s="12">
        <v>0.24931951024900001</v>
      </c>
      <c r="AL868" s="12">
        <v>0.27354908683599999</v>
      </c>
      <c r="AM868" s="12">
        <v>0.33968999598799998</v>
      </c>
      <c r="AN868" s="12">
        <v>0.30406090406000003</v>
      </c>
      <c r="AO868" s="12">
        <v>0.57709622017399997</v>
      </c>
      <c r="AP868" s="12">
        <v>0.26789722597499999</v>
      </c>
      <c r="AR868" s="12">
        <v>0.34250508809300001</v>
      </c>
      <c r="AS868" s="12">
        <v>0.27081340320699998</v>
      </c>
      <c r="AT868" s="12">
        <v>0.54119976766199995</v>
      </c>
      <c r="AU868" s="12">
        <v>0</v>
      </c>
      <c r="AW868" s="12">
        <v>0.37102182744399997</v>
      </c>
      <c r="AX868" s="12">
        <v>0.37482800228000002</v>
      </c>
      <c r="AY868" s="12">
        <v>0.36247361733</v>
      </c>
      <c r="AZ868" s="12">
        <v>0.340518078379</v>
      </c>
      <c r="BA868" s="12">
        <v>0.35179391789499997</v>
      </c>
      <c r="BB868" s="12">
        <v>0.363330036129</v>
      </c>
      <c r="BD868" s="12">
        <v>0.385079404716</v>
      </c>
      <c r="BE868" s="12">
        <v>0.23814003082099999</v>
      </c>
      <c r="BF868" s="12">
        <v>8.1394135259499997E-2</v>
      </c>
      <c r="BH868" s="12">
        <v>0.34828690129899997</v>
      </c>
      <c r="BI868" s="12">
        <v>0.287116410366</v>
      </c>
      <c r="BJ868" s="12">
        <v>0.305057690582</v>
      </c>
    </row>
    <row r="869" spans="2:62" ht="32" customHeight="1" x14ac:dyDescent="0.35">
      <c r="B869" s="20" t="s">
        <v>221</v>
      </c>
      <c r="C869" s="12">
        <v>0.41741138252299997</v>
      </c>
      <c r="D869" s="12">
        <v>0.43292348574200001</v>
      </c>
      <c r="E869" s="12">
        <v>0.400463302237</v>
      </c>
      <c r="F869" s="12">
        <v>0.46079378838500001</v>
      </c>
      <c r="G869" s="12">
        <v>0</v>
      </c>
      <c r="I869" s="12">
        <v>0.54923280821999998</v>
      </c>
      <c r="J869" s="12">
        <v>0.51330732267800006</v>
      </c>
      <c r="K869" s="12">
        <v>0.392107040139</v>
      </c>
      <c r="L869" s="12">
        <v>0.42067268049099998</v>
      </c>
      <c r="M869" s="12">
        <v>0.33094053318099997</v>
      </c>
      <c r="N869" s="12">
        <v>0.20602134070799999</v>
      </c>
      <c r="P869" s="12">
        <v>0.32793587756800002</v>
      </c>
      <c r="Q869" s="12">
        <v>0.37078999794700002</v>
      </c>
      <c r="R869" s="12">
        <v>0.413407649534</v>
      </c>
      <c r="S869" s="12">
        <v>0.52356753476200002</v>
      </c>
      <c r="T869" s="12">
        <v>0</v>
      </c>
      <c r="V869" s="12">
        <v>0.45794113906700001</v>
      </c>
      <c r="W869" s="12">
        <v>0.36114553244300002</v>
      </c>
      <c r="X869" s="12">
        <v>0.30714316460300001</v>
      </c>
      <c r="Y869" s="12">
        <v>0.40892293028900001</v>
      </c>
      <c r="Z869" s="12">
        <v>0.39992100196399999</v>
      </c>
      <c r="AA869" s="12">
        <v>0.46310485673700003</v>
      </c>
      <c r="AB869" s="12">
        <v>0.57875406174499999</v>
      </c>
      <c r="AC869" s="12">
        <v>0.66139578603399996</v>
      </c>
      <c r="AE869" s="12">
        <v>0.21954052471300001</v>
      </c>
      <c r="AF869" s="12">
        <v>0.44075365951099998</v>
      </c>
      <c r="AG869" s="12">
        <v>0.35161790948999999</v>
      </c>
      <c r="AH869" s="12">
        <v>0.45514564581700001</v>
      </c>
      <c r="AI869" s="12">
        <v>0.39664193225400002</v>
      </c>
      <c r="AJ869" s="12">
        <v>0.39873516057199998</v>
      </c>
      <c r="AK869" s="12">
        <v>0.54713836291899998</v>
      </c>
      <c r="AL869" s="12">
        <v>0.38174793816500002</v>
      </c>
      <c r="AM869" s="12">
        <v>0.41323547643500003</v>
      </c>
      <c r="AN869" s="12">
        <v>0.62559841112600001</v>
      </c>
      <c r="AO869" s="12">
        <v>0.24997666811700001</v>
      </c>
      <c r="AP869" s="12">
        <v>0.36739406149999998</v>
      </c>
      <c r="AR869" s="12">
        <v>0.41441667595300002</v>
      </c>
      <c r="AS869" s="12">
        <v>0.46317612545300002</v>
      </c>
      <c r="AT869" s="12">
        <v>0.27191197805900003</v>
      </c>
      <c r="AU869" s="12">
        <v>0</v>
      </c>
      <c r="AW869" s="12">
        <v>0.39571470588199997</v>
      </c>
      <c r="AX869" s="12">
        <v>0.40811417377600001</v>
      </c>
      <c r="AY869" s="12">
        <v>0.41706241728600002</v>
      </c>
      <c r="AZ869" s="12">
        <v>0.40548481334499997</v>
      </c>
      <c r="BA869" s="12">
        <v>0.41952425980800001</v>
      </c>
      <c r="BB869" s="12">
        <v>0.427451017682</v>
      </c>
      <c r="BD869" s="12">
        <v>0.40698589081800002</v>
      </c>
      <c r="BE869" s="12">
        <v>0.41509728335500001</v>
      </c>
      <c r="BF869" s="12">
        <v>0.64885069532399997</v>
      </c>
      <c r="BH869" s="12">
        <v>0.41200012002399999</v>
      </c>
      <c r="BI869" s="12">
        <v>0.48059243054700002</v>
      </c>
      <c r="BJ869" s="12">
        <v>0.30301242861400002</v>
      </c>
    </row>
    <row r="870" spans="2:62" ht="32" customHeight="1" x14ac:dyDescent="0.35">
      <c r="B870" s="20" t="s">
        <v>222</v>
      </c>
      <c r="C870" s="12">
        <v>0.175734323537</v>
      </c>
      <c r="D870" s="12">
        <v>0.16385851290600001</v>
      </c>
      <c r="E870" s="12">
        <v>0.17243208010300001</v>
      </c>
      <c r="F870" s="12">
        <v>0.37103732141399998</v>
      </c>
      <c r="G870" s="12">
        <v>0</v>
      </c>
      <c r="I870" s="12">
        <v>0.23638661843700001</v>
      </c>
      <c r="J870" s="12">
        <v>8.6184531079200002E-2</v>
      </c>
      <c r="K870" s="12">
        <v>0.141051981263</v>
      </c>
      <c r="L870" s="12">
        <v>0.17444395775300001</v>
      </c>
      <c r="M870" s="12">
        <v>0.21095737278400001</v>
      </c>
      <c r="N870" s="12">
        <v>0.47535379931600003</v>
      </c>
      <c r="P870" s="12">
        <v>0.27041110670200003</v>
      </c>
      <c r="Q870" s="12">
        <v>0.23517655345499999</v>
      </c>
      <c r="R870" s="12">
        <v>0.16510922006199999</v>
      </c>
      <c r="S870" s="12">
        <v>6.0797594003199999E-2</v>
      </c>
      <c r="T870" s="12">
        <v>1</v>
      </c>
      <c r="V870" s="12">
        <v>0.201033398921</v>
      </c>
      <c r="W870" s="12">
        <v>0.22288574577</v>
      </c>
      <c r="X870" s="12">
        <v>0.265137404937</v>
      </c>
      <c r="Y870" s="12">
        <v>0.229397115209</v>
      </c>
      <c r="Z870" s="12">
        <v>0.16629745203099999</v>
      </c>
      <c r="AA870" s="12">
        <v>2.7253254744600001E-2</v>
      </c>
      <c r="AB870" s="12">
        <v>0</v>
      </c>
      <c r="AC870" s="12">
        <v>0.14949953921299999</v>
      </c>
      <c r="AE870" s="12">
        <v>0.23545444361199999</v>
      </c>
      <c r="AF870" s="12">
        <v>0.205122600416</v>
      </c>
      <c r="AG870" s="12">
        <v>0.21712264247900001</v>
      </c>
      <c r="AH870" s="12">
        <v>0.17829310208999999</v>
      </c>
      <c r="AI870" s="12">
        <v>0.139235440539</v>
      </c>
      <c r="AJ870" s="12">
        <v>0.20476354089099999</v>
      </c>
      <c r="AK870" s="12">
        <v>3.4729482801600001E-2</v>
      </c>
      <c r="AL870" s="12">
        <v>0.24781581119599999</v>
      </c>
      <c r="AM870" s="12">
        <v>0.17795558985099999</v>
      </c>
      <c r="AN870" s="12">
        <v>7.0340684814099996E-2</v>
      </c>
      <c r="AO870" s="12">
        <v>0.17292711170899999</v>
      </c>
      <c r="AP870" s="12">
        <v>0.29708258012799998</v>
      </c>
      <c r="AR870" s="12">
        <v>0.17073079215</v>
      </c>
      <c r="AS870" s="12">
        <v>0.18124270187399999</v>
      </c>
      <c r="AT870" s="12">
        <v>0.18688825427899999</v>
      </c>
      <c r="AU870" s="12">
        <v>1</v>
      </c>
      <c r="AW870" s="12">
        <v>0.16353337194299999</v>
      </c>
      <c r="AX870" s="12">
        <v>0.15393537486100001</v>
      </c>
      <c r="AY870" s="12">
        <v>0.172551401046</v>
      </c>
      <c r="AZ870" s="12">
        <v>0.178168780646</v>
      </c>
      <c r="BA870" s="12">
        <v>0.171524083637</v>
      </c>
      <c r="BB870" s="12">
        <v>0.154323150026</v>
      </c>
      <c r="BD870" s="12">
        <v>0.15680353889199999</v>
      </c>
      <c r="BE870" s="12">
        <v>0.22317932751700001</v>
      </c>
      <c r="BF870" s="12">
        <v>0.18288079496000001</v>
      </c>
      <c r="BH870" s="12">
        <v>0.170100701297</v>
      </c>
      <c r="BI870" s="12">
        <v>0.18595574473500001</v>
      </c>
      <c r="BJ870" s="12">
        <v>0.21606542062</v>
      </c>
    </row>
    <row r="871" spans="2:62" ht="32" customHeight="1" x14ac:dyDescent="0.35">
      <c r="B871" s="20" t="s">
        <v>223</v>
      </c>
      <c r="C871" s="12">
        <v>3.16552705925E-2</v>
      </c>
      <c r="D871" s="12">
        <v>3.2903508977100003E-2</v>
      </c>
      <c r="E871" s="12">
        <v>3.3768579637099998E-2</v>
      </c>
      <c r="F871" s="12">
        <v>0</v>
      </c>
      <c r="G871" s="12">
        <v>0</v>
      </c>
      <c r="I871" s="12">
        <v>0</v>
      </c>
      <c r="J871" s="12">
        <v>6.4888677066100006E-2</v>
      </c>
      <c r="K871" s="12">
        <v>2.6507257317900001E-2</v>
      </c>
      <c r="L871" s="12">
        <v>4.3593089263999997E-2</v>
      </c>
      <c r="M871" s="12">
        <v>2.67868623943E-2</v>
      </c>
      <c r="N871" s="12">
        <v>0</v>
      </c>
      <c r="P871" s="12">
        <v>6.1142291767900002E-2</v>
      </c>
      <c r="Q871" s="12">
        <v>2.47658346118E-2</v>
      </c>
      <c r="R871" s="12">
        <v>4.1255893374100003E-2</v>
      </c>
      <c r="S871" s="12">
        <v>1.05266757848E-2</v>
      </c>
      <c r="T871" s="12">
        <v>0</v>
      </c>
      <c r="V871" s="12">
        <v>0</v>
      </c>
      <c r="W871" s="12">
        <v>4.97481124685E-2</v>
      </c>
      <c r="X871" s="12">
        <v>3.4553406656999998E-2</v>
      </c>
      <c r="Y871" s="12">
        <v>5.2890081317299997E-2</v>
      </c>
      <c r="Z871" s="12">
        <v>4.2386903620300002E-2</v>
      </c>
      <c r="AA871" s="12">
        <v>0</v>
      </c>
      <c r="AB871" s="12">
        <v>2.6028760396400001E-2</v>
      </c>
      <c r="AC871" s="12">
        <v>0</v>
      </c>
      <c r="AE871" s="12">
        <v>0</v>
      </c>
      <c r="AF871" s="12">
        <v>2.7595418766699999E-2</v>
      </c>
      <c r="AG871" s="12">
        <v>0</v>
      </c>
      <c r="AH871" s="12">
        <v>3.7848143673899999E-2</v>
      </c>
      <c r="AI871" s="12">
        <v>2.45177973254E-2</v>
      </c>
      <c r="AJ871" s="12">
        <v>3.85221119766E-2</v>
      </c>
      <c r="AK871" s="12">
        <v>6.43171106144E-2</v>
      </c>
      <c r="AL871" s="12">
        <v>3.4798799309100001E-2</v>
      </c>
      <c r="AM871" s="12">
        <v>6.9118937725200003E-2</v>
      </c>
      <c r="AN871" s="12">
        <v>0</v>
      </c>
      <c r="AO871" s="12">
        <v>0</v>
      </c>
      <c r="AP871" s="12">
        <v>6.7626132396599994E-2</v>
      </c>
      <c r="AR871" s="12">
        <v>2.5526002640999999E-2</v>
      </c>
      <c r="AS871" s="12">
        <v>6.4073615900800004E-2</v>
      </c>
      <c r="AT871" s="12">
        <v>0</v>
      </c>
      <c r="AU871" s="12">
        <v>0</v>
      </c>
      <c r="AW871" s="12">
        <v>3.39921439511E-2</v>
      </c>
      <c r="AX871" s="12">
        <v>2.6015071825199999E-2</v>
      </c>
      <c r="AY871" s="12">
        <v>2.4208323655099999E-2</v>
      </c>
      <c r="AZ871" s="12">
        <v>3.4441628484299998E-2</v>
      </c>
      <c r="BA871" s="12">
        <v>3.4156715734899999E-2</v>
      </c>
      <c r="BB871" s="12">
        <v>3.4909476891500001E-2</v>
      </c>
      <c r="BD871" s="12">
        <v>3.2263241253000001E-2</v>
      </c>
      <c r="BE871" s="12">
        <v>3.40604471257E-2</v>
      </c>
      <c r="BF871" s="12">
        <v>0</v>
      </c>
      <c r="BH871" s="12">
        <v>3.4327319776800001E-2</v>
      </c>
      <c r="BI871" s="12">
        <v>3.11720896037E-2</v>
      </c>
      <c r="BJ871" s="12">
        <v>0</v>
      </c>
    </row>
    <row r="872" spans="2:62" ht="32" customHeight="1" x14ac:dyDescent="0.35">
      <c r="B872" s="20" t="s">
        <v>224</v>
      </c>
      <c r="C872" s="12">
        <v>1.6779176503900001E-2</v>
      </c>
      <c r="D872" s="12">
        <v>1.2699255364E-2</v>
      </c>
      <c r="E872" s="12">
        <v>2.3431514392900001E-2</v>
      </c>
      <c r="F872" s="12">
        <v>0</v>
      </c>
      <c r="G872" s="12">
        <v>0</v>
      </c>
      <c r="I872" s="12">
        <v>0</v>
      </c>
      <c r="J872" s="12">
        <v>2.10829897495E-2</v>
      </c>
      <c r="K872" s="12">
        <v>3.36332872351E-2</v>
      </c>
      <c r="L872" s="12">
        <v>0</v>
      </c>
      <c r="M872" s="12">
        <v>2.0332002334399999E-2</v>
      </c>
      <c r="N872" s="12">
        <v>0</v>
      </c>
      <c r="P872" s="12">
        <v>4.3176993859599999E-2</v>
      </c>
      <c r="Q872" s="12">
        <v>1.31003658968E-2</v>
      </c>
      <c r="R872" s="12">
        <v>2.0640091059500001E-2</v>
      </c>
      <c r="S872" s="12">
        <v>0</v>
      </c>
      <c r="T872" s="12">
        <v>0</v>
      </c>
      <c r="V872" s="12">
        <v>3.7752525746999999E-2</v>
      </c>
      <c r="W872" s="12">
        <v>3.7461307035000002E-2</v>
      </c>
      <c r="X872" s="12">
        <v>2.98451728079E-2</v>
      </c>
      <c r="Y872" s="12">
        <v>0</v>
      </c>
      <c r="Z872" s="12">
        <v>0</v>
      </c>
      <c r="AA872" s="12">
        <v>0</v>
      </c>
      <c r="AB872" s="12">
        <v>0</v>
      </c>
      <c r="AC872" s="12">
        <v>0</v>
      </c>
      <c r="AE872" s="12">
        <v>0</v>
      </c>
      <c r="AF872" s="12">
        <v>3.05497918744E-2</v>
      </c>
      <c r="AG872" s="12">
        <v>0</v>
      </c>
      <c r="AH872" s="12">
        <v>3.7848143673899999E-2</v>
      </c>
      <c r="AI872" s="12">
        <v>0</v>
      </c>
      <c r="AJ872" s="12">
        <v>0</v>
      </c>
      <c r="AK872" s="12">
        <v>7.2978072228399998E-2</v>
      </c>
      <c r="AL872" s="12">
        <v>2.72895651845E-2</v>
      </c>
      <c r="AM872" s="12">
        <v>0</v>
      </c>
      <c r="AN872" s="12">
        <v>0</v>
      </c>
      <c r="AO872" s="12">
        <v>0</v>
      </c>
      <c r="AP872" s="12">
        <v>0</v>
      </c>
      <c r="AR872" s="12">
        <v>2.14596779729E-2</v>
      </c>
      <c r="AS872" s="12">
        <v>0</v>
      </c>
      <c r="AT872" s="12">
        <v>0</v>
      </c>
      <c r="AU872" s="12">
        <v>0</v>
      </c>
      <c r="AW872" s="12">
        <v>1.9786582182600002E-2</v>
      </c>
      <c r="AX872" s="12">
        <v>2.0544775335100001E-2</v>
      </c>
      <c r="AY872" s="12">
        <v>1.01043897284E-2</v>
      </c>
      <c r="AZ872" s="12">
        <v>2.0164210422599999E-2</v>
      </c>
      <c r="BA872" s="12">
        <v>1.5864148466799999E-2</v>
      </c>
      <c r="BB872" s="12">
        <v>5.2370952252499998E-3</v>
      </c>
      <c r="BD872" s="12">
        <v>1.0514012694300001E-2</v>
      </c>
      <c r="BE872" s="12">
        <v>3.4874601719800002E-2</v>
      </c>
      <c r="BF872" s="12">
        <v>0</v>
      </c>
      <c r="BH872" s="12">
        <v>1.8511078219099999E-2</v>
      </c>
      <c r="BI872" s="12">
        <v>1.5163324749E-2</v>
      </c>
      <c r="BJ872" s="12">
        <v>0</v>
      </c>
    </row>
    <row r="873" spans="2:62" ht="32" customHeight="1" x14ac:dyDescent="0.35">
      <c r="B873" s="20" t="s">
        <v>42</v>
      </c>
      <c r="C873" s="12">
        <v>2.36079158803E-2</v>
      </c>
      <c r="D873" s="12">
        <v>2.02842171678E-2</v>
      </c>
      <c r="E873" s="12">
        <v>2.04580299934E-2</v>
      </c>
      <c r="F873" s="12">
        <v>9.7236357714300004E-2</v>
      </c>
      <c r="G873" s="12">
        <v>0</v>
      </c>
      <c r="I873" s="12">
        <v>2.4272065282700001E-2</v>
      </c>
      <c r="J873" s="12">
        <v>2.08837351997E-2</v>
      </c>
      <c r="K873" s="12">
        <v>3.63125832117E-2</v>
      </c>
      <c r="L873" s="12">
        <v>0</v>
      </c>
      <c r="M873" s="12">
        <v>3.52289597343E-2</v>
      </c>
      <c r="N873" s="12">
        <v>0</v>
      </c>
      <c r="P873" s="12">
        <v>6.3831037933599996E-2</v>
      </c>
      <c r="Q873" s="12">
        <v>2.4198226787799999E-2</v>
      </c>
      <c r="R873" s="12">
        <v>1.09214594955E-2</v>
      </c>
      <c r="S873" s="12">
        <v>1.02204523318E-2</v>
      </c>
      <c r="T873" s="12">
        <v>0</v>
      </c>
      <c r="V873" s="12">
        <v>0.116919152286</v>
      </c>
      <c r="W873" s="12">
        <v>1.43896833605E-2</v>
      </c>
      <c r="X873" s="12">
        <v>0</v>
      </c>
      <c r="Y873" s="12">
        <v>2.30563932855E-2</v>
      </c>
      <c r="Z873" s="12">
        <v>2.1319368956299999E-2</v>
      </c>
      <c r="AA873" s="12">
        <v>0</v>
      </c>
      <c r="AB873" s="12">
        <v>0</v>
      </c>
      <c r="AC873" s="12">
        <v>7.3335364400099995E-2</v>
      </c>
      <c r="AE873" s="12">
        <v>3.6280617437399999E-2</v>
      </c>
      <c r="AF873" s="12">
        <v>2.7595418766699999E-2</v>
      </c>
      <c r="AG873" s="12">
        <v>5.02800356463E-2</v>
      </c>
      <c r="AH873" s="12">
        <v>0</v>
      </c>
      <c r="AI873" s="12">
        <v>3.68322319757E-2</v>
      </c>
      <c r="AJ873" s="12">
        <v>4.0075013950200002E-2</v>
      </c>
      <c r="AK873" s="12">
        <v>3.1517461187400002E-2</v>
      </c>
      <c r="AL873" s="12">
        <v>3.4798799309100001E-2</v>
      </c>
      <c r="AM873" s="12">
        <v>0</v>
      </c>
      <c r="AN873" s="12">
        <v>0</v>
      </c>
      <c r="AO873" s="12">
        <v>0</v>
      </c>
      <c r="AP873" s="12">
        <v>0</v>
      </c>
      <c r="AR873" s="12">
        <v>2.53617631906E-2</v>
      </c>
      <c r="AS873" s="12">
        <v>2.0694153564900002E-2</v>
      </c>
      <c r="AT873" s="12">
        <v>0</v>
      </c>
      <c r="AU873" s="12">
        <v>0</v>
      </c>
      <c r="AW873" s="12">
        <v>1.5951368596699999E-2</v>
      </c>
      <c r="AX873" s="12">
        <v>1.6562601922999999E-2</v>
      </c>
      <c r="AY873" s="12">
        <v>1.3599850954100001E-2</v>
      </c>
      <c r="AZ873" s="12">
        <v>2.1222488722900001E-2</v>
      </c>
      <c r="BA873" s="12">
        <v>7.1368744580299999E-3</v>
      </c>
      <c r="BB873" s="12">
        <v>1.4749224045900001E-2</v>
      </c>
      <c r="BD873" s="12">
        <v>8.3539116269400002E-3</v>
      </c>
      <c r="BE873" s="12">
        <v>5.4648309461499997E-2</v>
      </c>
      <c r="BF873" s="12">
        <v>8.6874374456499995E-2</v>
      </c>
      <c r="BH873" s="12">
        <v>1.6773879385099999E-2</v>
      </c>
      <c r="BI873" s="12">
        <v>0</v>
      </c>
      <c r="BJ873" s="12">
        <v>0.17586446018400001</v>
      </c>
    </row>
    <row r="875" spans="2:62" x14ac:dyDescent="0.35">
      <c r="B875" s="25" t="s">
        <v>234</v>
      </c>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row>
    <row r="876" spans="2:62" ht="29" x14ac:dyDescent="0.35">
      <c r="B876" s="17" t="s">
        <v>16</v>
      </c>
    </row>
    <row r="877" spans="2:62" x14ac:dyDescent="0.35">
      <c r="B877" s="18" t="s">
        <v>74</v>
      </c>
      <c r="C877" s="15">
        <v>303</v>
      </c>
      <c r="D877" s="15">
        <v>159</v>
      </c>
      <c r="E877" s="15">
        <v>133</v>
      </c>
      <c r="F877" s="15">
        <v>8</v>
      </c>
      <c r="G877" s="15">
        <v>3</v>
      </c>
      <c r="I877" s="15">
        <v>36</v>
      </c>
      <c r="J877" s="15">
        <v>42</v>
      </c>
      <c r="K877" s="15">
        <v>107</v>
      </c>
      <c r="L877" s="15">
        <v>64</v>
      </c>
      <c r="M877" s="15">
        <v>47</v>
      </c>
      <c r="N877" s="15">
        <v>7</v>
      </c>
      <c r="P877" s="15">
        <v>34</v>
      </c>
      <c r="Q877" s="15">
        <v>76</v>
      </c>
      <c r="R877" s="15">
        <v>95</v>
      </c>
      <c r="S877" s="15">
        <v>97</v>
      </c>
      <c r="T877" s="15">
        <v>1</v>
      </c>
      <c r="V877" s="15">
        <v>22</v>
      </c>
      <c r="W877" s="15">
        <v>49</v>
      </c>
      <c r="X877" s="15">
        <v>67</v>
      </c>
      <c r="Y877" s="15">
        <v>38</v>
      </c>
      <c r="Z877" s="15">
        <v>42</v>
      </c>
      <c r="AA877" s="15">
        <v>35</v>
      </c>
      <c r="AB877" s="15">
        <v>38</v>
      </c>
      <c r="AC877" s="15">
        <v>12</v>
      </c>
      <c r="AE877" s="15">
        <v>26</v>
      </c>
      <c r="AF877" s="15">
        <v>44</v>
      </c>
      <c r="AG877" s="15">
        <v>22</v>
      </c>
      <c r="AH877" s="15">
        <v>29</v>
      </c>
      <c r="AI877" s="15">
        <v>33</v>
      </c>
      <c r="AJ877" s="15">
        <v>21</v>
      </c>
      <c r="AK877" s="15">
        <v>31</v>
      </c>
      <c r="AL877" s="15">
        <v>31</v>
      </c>
      <c r="AM877" s="15">
        <v>33</v>
      </c>
      <c r="AN877" s="15">
        <v>15</v>
      </c>
      <c r="AO877" s="15">
        <v>7</v>
      </c>
      <c r="AP877" s="15">
        <v>11</v>
      </c>
      <c r="AR877" s="15">
        <v>231</v>
      </c>
      <c r="AS877" s="15">
        <v>59</v>
      </c>
      <c r="AT877" s="15">
        <v>12</v>
      </c>
      <c r="AU877" s="15">
        <v>1</v>
      </c>
      <c r="AW877" s="15">
        <v>261</v>
      </c>
      <c r="AX877" s="15">
        <v>256</v>
      </c>
      <c r="AY877" s="15">
        <v>217</v>
      </c>
      <c r="AZ877" s="15">
        <v>253</v>
      </c>
      <c r="BA877" s="15">
        <v>260</v>
      </c>
      <c r="BB877" s="15">
        <v>242</v>
      </c>
      <c r="BD877" s="15">
        <v>224</v>
      </c>
      <c r="BE877" s="15">
        <v>70</v>
      </c>
      <c r="BF877" s="15">
        <v>9</v>
      </c>
      <c r="BH877" s="15">
        <v>228</v>
      </c>
      <c r="BI877" s="15">
        <v>50</v>
      </c>
      <c r="BJ877" s="15">
        <v>25</v>
      </c>
    </row>
    <row r="878" spans="2:62" x14ac:dyDescent="0.35">
      <c r="B878" s="19" t="s">
        <v>75</v>
      </c>
      <c r="C878" s="10">
        <v>293</v>
      </c>
      <c r="D878" s="10">
        <v>150</v>
      </c>
      <c r="E878" s="10">
        <v>132</v>
      </c>
      <c r="F878" s="10">
        <v>8</v>
      </c>
      <c r="G878" s="10">
        <v>3</v>
      </c>
      <c r="I878" s="10">
        <v>37</v>
      </c>
      <c r="J878" s="10">
        <v>40</v>
      </c>
      <c r="K878" s="10">
        <v>101</v>
      </c>
      <c r="L878" s="10">
        <v>62</v>
      </c>
      <c r="M878" s="10">
        <v>46</v>
      </c>
      <c r="N878" s="10">
        <v>7</v>
      </c>
      <c r="P878" s="10">
        <v>43</v>
      </c>
      <c r="Q878" s="10">
        <v>71</v>
      </c>
      <c r="R878" s="10">
        <v>88</v>
      </c>
      <c r="S878" s="10">
        <v>90</v>
      </c>
      <c r="T878" s="10">
        <v>1</v>
      </c>
      <c r="V878" s="10">
        <v>25</v>
      </c>
      <c r="W878" s="10">
        <v>51</v>
      </c>
      <c r="X878" s="10">
        <v>64</v>
      </c>
      <c r="Y878" s="10">
        <v>36</v>
      </c>
      <c r="Z878" s="10">
        <v>39</v>
      </c>
      <c r="AA878" s="10">
        <v>33</v>
      </c>
      <c r="AB878" s="10">
        <v>34</v>
      </c>
      <c r="AC878" s="10">
        <v>12</v>
      </c>
      <c r="AE878" s="10">
        <v>24</v>
      </c>
      <c r="AF878" s="10">
        <v>41</v>
      </c>
      <c r="AG878" s="10">
        <v>20</v>
      </c>
      <c r="AH878" s="10">
        <v>28</v>
      </c>
      <c r="AI878" s="10">
        <v>31</v>
      </c>
      <c r="AJ878" s="10">
        <v>19</v>
      </c>
      <c r="AK878" s="10">
        <v>29</v>
      </c>
      <c r="AL878" s="10">
        <v>30</v>
      </c>
      <c r="AM878" s="10">
        <v>30</v>
      </c>
      <c r="AN878" s="10">
        <v>20</v>
      </c>
      <c r="AO878" s="10">
        <v>11</v>
      </c>
      <c r="AP878" s="10">
        <v>10</v>
      </c>
      <c r="AR878" s="10">
        <v>224</v>
      </c>
      <c r="AS878" s="10">
        <v>56</v>
      </c>
      <c r="AT878" s="10">
        <v>12</v>
      </c>
      <c r="AU878" s="10">
        <v>1</v>
      </c>
      <c r="AW878" s="10">
        <v>252</v>
      </c>
      <c r="AX878" s="10">
        <v>247</v>
      </c>
      <c r="AY878" s="10">
        <v>209</v>
      </c>
      <c r="AZ878" s="10">
        <v>245</v>
      </c>
      <c r="BA878" s="10">
        <v>251</v>
      </c>
      <c r="BB878" s="10">
        <v>233</v>
      </c>
      <c r="BD878" s="10">
        <v>215</v>
      </c>
      <c r="BE878" s="10">
        <v>69</v>
      </c>
      <c r="BF878" s="10">
        <v>9</v>
      </c>
      <c r="BH878" s="10">
        <v>221</v>
      </c>
      <c r="BI878" s="10">
        <v>47</v>
      </c>
      <c r="BJ878" s="10">
        <v>25</v>
      </c>
    </row>
    <row r="879" spans="2:62" ht="32" customHeight="1" x14ac:dyDescent="0.35">
      <c r="B879" s="20" t="s">
        <v>220</v>
      </c>
      <c r="C879" s="12">
        <v>0.356732292236</v>
      </c>
      <c r="D879" s="12">
        <v>0.376042989085</v>
      </c>
      <c r="E879" s="12">
        <v>0.35650721590500001</v>
      </c>
      <c r="F879" s="12">
        <v>0</v>
      </c>
      <c r="G879" s="12">
        <v>0.33707239034999997</v>
      </c>
      <c r="I879" s="12">
        <v>0.200624099986</v>
      </c>
      <c r="J879" s="12">
        <v>0.28956241238199998</v>
      </c>
      <c r="K879" s="12">
        <v>0.36518652647299998</v>
      </c>
      <c r="L879" s="12">
        <v>0.39657231095700002</v>
      </c>
      <c r="M879" s="12">
        <v>0.46575264292099999</v>
      </c>
      <c r="N879" s="12">
        <v>0.36896549378100002</v>
      </c>
      <c r="P879" s="12">
        <v>0.298660231517</v>
      </c>
      <c r="Q879" s="12">
        <v>0.380695230918</v>
      </c>
      <c r="R879" s="12">
        <v>0.32259441875900002</v>
      </c>
      <c r="S879" s="12">
        <v>0.40263393745100001</v>
      </c>
      <c r="T879" s="12">
        <v>0</v>
      </c>
      <c r="V879" s="12">
        <v>0.29831459793600001</v>
      </c>
      <c r="W879" s="12">
        <v>0.33450224695199998</v>
      </c>
      <c r="X879" s="12">
        <v>0.209881176285</v>
      </c>
      <c r="Y879" s="12">
        <v>0.48627306946299997</v>
      </c>
      <c r="Z879" s="12">
        <v>0.48021526005600002</v>
      </c>
      <c r="AA879" s="12">
        <v>0.42098290264900001</v>
      </c>
      <c r="AB879" s="12">
        <v>0.339771784593</v>
      </c>
      <c r="AC879" s="12">
        <v>0.43167431949599999</v>
      </c>
      <c r="AE879" s="12">
        <v>0.15072649540399999</v>
      </c>
      <c r="AF879" s="12">
        <v>0.40224050774600001</v>
      </c>
      <c r="AG879" s="12">
        <v>0.301708178539</v>
      </c>
      <c r="AH879" s="12">
        <v>0.32070849721</v>
      </c>
      <c r="AI879" s="12">
        <v>0.38444347884199997</v>
      </c>
      <c r="AJ879" s="12">
        <v>0.38452815726900003</v>
      </c>
      <c r="AK879" s="12">
        <v>0.39301105872999997</v>
      </c>
      <c r="AL879" s="12">
        <v>0.219317315032</v>
      </c>
      <c r="AM879" s="12">
        <v>0.42987663168500001</v>
      </c>
      <c r="AN879" s="12">
        <v>0.37265535494099999</v>
      </c>
      <c r="AO879" s="12">
        <v>0.73674737792599998</v>
      </c>
      <c r="AP879" s="12">
        <v>0.36130926343699998</v>
      </c>
      <c r="AR879" s="12">
        <v>0.37286776244100001</v>
      </c>
      <c r="AS879" s="12">
        <v>0.27368098324500001</v>
      </c>
      <c r="AT879" s="12">
        <v>0.46668234140699999</v>
      </c>
      <c r="AU879" s="12">
        <v>0</v>
      </c>
      <c r="AW879" s="12">
        <v>0.38714024927200003</v>
      </c>
      <c r="AX879" s="12">
        <v>0.386739361522</v>
      </c>
      <c r="AY879" s="12">
        <v>0.40680861739700003</v>
      </c>
      <c r="AZ879" s="12">
        <v>0.34994848528799999</v>
      </c>
      <c r="BA879" s="12">
        <v>0.376905096996</v>
      </c>
      <c r="BB879" s="12">
        <v>0.38006160162199998</v>
      </c>
      <c r="BD879" s="12">
        <v>0.37991061065499998</v>
      </c>
      <c r="BE879" s="12">
        <v>0.31618945439700002</v>
      </c>
      <c r="BF879" s="12">
        <v>0.100352001924</v>
      </c>
      <c r="BH879" s="12">
        <v>0.41083211653599999</v>
      </c>
      <c r="BI879" s="12">
        <v>0.22932110327899999</v>
      </c>
      <c r="BJ879" s="12">
        <v>0.112052448303</v>
      </c>
    </row>
    <row r="880" spans="2:62" ht="32" customHeight="1" x14ac:dyDescent="0.35">
      <c r="B880" s="20" t="s">
        <v>221</v>
      </c>
      <c r="C880" s="12">
        <v>0.44024436684200002</v>
      </c>
      <c r="D880" s="12">
        <v>0.47146767120700001</v>
      </c>
      <c r="E880" s="12">
        <v>0.40572306568099997</v>
      </c>
      <c r="F880" s="12">
        <v>0.34909120161599999</v>
      </c>
      <c r="G880" s="12">
        <v>0.66292760964999997</v>
      </c>
      <c r="I880" s="12">
        <v>0.51161065766699998</v>
      </c>
      <c r="J880" s="12">
        <v>0.44241521161699998</v>
      </c>
      <c r="K880" s="12">
        <v>0.47759160698100001</v>
      </c>
      <c r="L880" s="12">
        <v>0.41857919944499999</v>
      </c>
      <c r="M880" s="12">
        <v>0.318113100431</v>
      </c>
      <c r="N880" s="12">
        <v>0.50865744650099998</v>
      </c>
      <c r="P880" s="12">
        <v>0.332601372999</v>
      </c>
      <c r="Q880" s="12">
        <v>0.41821756364200002</v>
      </c>
      <c r="R880" s="12">
        <v>0.472393742279</v>
      </c>
      <c r="S880" s="12">
        <v>0.47143913292599998</v>
      </c>
      <c r="T880" s="12">
        <v>1</v>
      </c>
      <c r="V880" s="12">
        <v>0.26712362763399999</v>
      </c>
      <c r="W880" s="12">
        <v>0.40929170735100001</v>
      </c>
      <c r="X880" s="12">
        <v>0.56500367679600005</v>
      </c>
      <c r="Y880" s="12">
        <v>0.33562810528800002</v>
      </c>
      <c r="Z880" s="12">
        <v>0.40112780900099998</v>
      </c>
      <c r="AA880" s="12">
        <v>0.51605917203999996</v>
      </c>
      <c r="AB880" s="12">
        <v>0.50113740636100002</v>
      </c>
      <c r="AC880" s="12">
        <v>0.334645594504</v>
      </c>
      <c r="AE880" s="12">
        <v>0.58048431744600004</v>
      </c>
      <c r="AF880" s="12">
        <v>0.38948983450899999</v>
      </c>
      <c r="AG880" s="12">
        <v>0.51210826954900002</v>
      </c>
      <c r="AH880" s="12">
        <v>0.41886131473799998</v>
      </c>
      <c r="AI880" s="12">
        <v>0.25952484211799998</v>
      </c>
      <c r="AJ880" s="12">
        <v>0.48170450186699998</v>
      </c>
      <c r="AK880" s="12">
        <v>0.54079273816499995</v>
      </c>
      <c r="AL880" s="12">
        <v>0.50397415014000002</v>
      </c>
      <c r="AM880" s="12">
        <v>0.45034624824300001</v>
      </c>
      <c r="AN880" s="12">
        <v>0.32197291843199999</v>
      </c>
      <c r="AO880" s="12">
        <v>0.26325262207400002</v>
      </c>
      <c r="AP880" s="12">
        <v>0.63869073656300002</v>
      </c>
      <c r="AR880" s="12">
        <v>0.42421290608500001</v>
      </c>
      <c r="AS880" s="12">
        <v>0.52327051272400005</v>
      </c>
      <c r="AT880" s="12">
        <v>0.312710648343</v>
      </c>
      <c r="AU880" s="12">
        <v>1</v>
      </c>
      <c r="AW880" s="12">
        <v>0.44640195742299998</v>
      </c>
      <c r="AX880" s="12">
        <v>0.44986112731299999</v>
      </c>
      <c r="AY880" s="12">
        <v>0.44349675288099999</v>
      </c>
      <c r="AZ880" s="12">
        <v>0.44860537070599998</v>
      </c>
      <c r="BA880" s="12">
        <v>0.43433957467899997</v>
      </c>
      <c r="BB880" s="12">
        <v>0.45408378204200001</v>
      </c>
      <c r="BD880" s="12">
        <v>0.45349911176399998</v>
      </c>
      <c r="BE880" s="12">
        <v>0.35441525253599998</v>
      </c>
      <c r="BF880" s="12">
        <v>0.79668977829900001</v>
      </c>
      <c r="BH880" s="12">
        <v>0.42674059454300001</v>
      </c>
      <c r="BI880" s="12">
        <v>0.50936926408100003</v>
      </c>
      <c r="BJ880" s="12">
        <v>0.43059797274799999</v>
      </c>
    </row>
    <row r="881" spans="2:62" ht="32" customHeight="1" x14ac:dyDescent="0.35">
      <c r="B881" s="20" t="s">
        <v>222</v>
      </c>
      <c r="C881" s="12">
        <v>0.13833200147399999</v>
      </c>
      <c r="D881" s="12">
        <v>9.8240664627600005E-2</v>
      </c>
      <c r="E881" s="12">
        <v>0.173357028917</v>
      </c>
      <c r="F881" s="12">
        <v>0.36097991459200002</v>
      </c>
      <c r="G881" s="12">
        <v>0</v>
      </c>
      <c r="I881" s="12">
        <v>0.18542239718600001</v>
      </c>
      <c r="J881" s="12">
        <v>0.19692632685200001</v>
      </c>
      <c r="K881" s="12">
        <v>9.6491786885900002E-2</v>
      </c>
      <c r="L881" s="12">
        <v>0.12476778100200001</v>
      </c>
      <c r="M881" s="12">
        <v>0.162158453713</v>
      </c>
      <c r="N881" s="12">
        <v>0.122377059718</v>
      </c>
      <c r="P881" s="12">
        <v>0.22698260001699999</v>
      </c>
      <c r="Q881" s="12">
        <v>0.136089321268</v>
      </c>
      <c r="R881" s="12">
        <v>0.153478354367</v>
      </c>
      <c r="S881" s="12">
        <v>8.4549596517100006E-2</v>
      </c>
      <c r="T881" s="12">
        <v>0</v>
      </c>
      <c r="V881" s="12">
        <v>0.21064980936</v>
      </c>
      <c r="W881" s="12">
        <v>0.160734087484</v>
      </c>
      <c r="X881" s="12">
        <v>0.19323331971400001</v>
      </c>
      <c r="Y881" s="12">
        <v>0.15238171773299999</v>
      </c>
      <c r="Z881" s="12">
        <v>4.60083766834E-2</v>
      </c>
      <c r="AA881" s="12">
        <v>6.2957925310399995E-2</v>
      </c>
      <c r="AB881" s="12">
        <v>0.106053972288</v>
      </c>
      <c r="AC881" s="12">
        <v>0.15605188519400001</v>
      </c>
      <c r="AE881" s="12">
        <v>0.193048876871</v>
      </c>
      <c r="AF881" s="12">
        <v>0.16176556032</v>
      </c>
      <c r="AG881" s="12">
        <v>0.18618355191200001</v>
      </c>
      <c r="AH881" s="12">
        <v>0.111138999771</v>
      </c>
      <c r="AI881" s="12">
        <v>0.21302178286099999</v>
      </c>
      <c r="AJ881" s="12">
        <v>9.0996928082799994E-2</v>
      </c>
      <c r="AK881" s="12">
        <v>6.61962031049E-2</v>
      </c>
      <c r="AL881" s="12">
        <v>0.143547759616</v>
      </c>
      <c r="AM881" s="12">
        <v>5.8440501491800002E-2</v>
      </c>
      <c r="AN881" s="12">
        <v>0.30537172662700002</v>
      </c>
      <c r="AO881" s="12">
        <v>0</v>
      </c>
      <c r="AP881" s="12">
        <v>0</v>
      </c>
      <c r="AR881" s="12">
        <v>0.13582647395299999</v>
      </c>
      <c r="AS881" s="12">
        <v>0.14989718786199999</v>
      </c>
      <c r="AT881" s="12">
        <v>0.14235451394199999</v>
      </c>
      <c r="AU881" s="12">
        <v>0</v>
      </c>
      <c r="AW881" s="12">
        <v>0.11786392478299999</v>
      </c>
      <c r="AX881" s="12">
        <v>0.108969937658</v>
      </c>
      <c r="AY881" s="12">
        <v>0.107668742406</v>
      </c>
      <c r="AZ881" s="12">
        <v>0.131814564671</v>
      </c>
      <c r="BA881" s="12">
        <v>0.130726781002</v>
      </c>
      <c r="BB881" s="12">
        <v>0.112175596589</v>
      </c>
      <c r="BD881" s="12">
        <v>0.122644417147</v>
      </c>
      <c r="BE881" s="12">
        <v>0.191785591709</v>
      </c>
      <c r="BF881" s="12">
        <v>0.102958219777</v>
      </c>
      <c r="BH881" s="12">
        <v>0.116561486485</v>
      </c>
      <c r="BI881" s="12">
        <v>0.18474208993499999</v>
      </c>
      <c r="BJ881" s="12">
        <v>0.246007298368</v>
      </c>
    </row>
    <row r="882" spans="2:62" ht="32" customHeight="1" x14ac:dyDescent="0.35">
      <c r="B882" s="20" t="s">
        <v>223</v>
      </c>
      <c r="C882" s="12">
        <v>3.3154448315499997E-2</v>
      </c>
      <c r="D882" s="12">
        <v>2.7190447743300001E-2</v>
      </c>
      <c r="E882" s="12">
        <v>4.2576448514799997E-2</v>
      </c>
      <c r="F882" s="12">
        <v>0</v>
      </c>
      <c r="G882" s="12">
        <v>0</v>
      </c>
      <c r="I882" s="12">
        <v>0.102342845162</v>
      </c>
      <c r="J882" s="12">
        <v>2.3023637712E-2</v>
      </c>
      <c r="K882" s="12">
        <v>3.2182015001100003E-2</v>
      </c>
      <c r="L882" s="12">
        <v>2.8566160033400002E-2</v>
      </c>
      <c r="M882" s="12">
        <v>0</v>
      </c>
      <c r="N882" s="12">
        <v>0</v>
      </c>
      <c r="P882" s="12">
        <v>5.5662287584900001E-2</v>
      </c>
      <c r="Q882" s="12">
        <v>2.57574809432E-2</v>
      </c>
      <c r="R882" s="12">
        <v>4.2063250067399999E-2</v>
      </c>
      <c r="S882" s="12">
        <v>1.9936378675000001E-2</v>
      </c>
      <c r="T882" s="12">
        <v>0</v>
      </c>
      <c r="V882" s="12">
        <v>3.7079262444100002E-2</v>
      </c>
      <c r="W882" s="12">
        <v>5.9519482381699997E-2</v>
      </c>
      <c r="X882" s="12">
        <v>1.8776001227399999E-2</v>
      </c>
      <c r="Y882" s="12">
        <v>2.5717107515899999E-2</v>
      </c>
      <c r="Z882" s="12">
        <v>4.7959410802400002E-2</v>
      </c>
      <c r="AA882" s="12">
        <v>0</v>
      </c>
      <c r="AB882" s="12">
        <v>2.4604846861999999E-2</v>
      </c>
      <c r="AC882" s="12">
        <v>7.7628200805700001E-2</v>
      </c>
      <c r="AE882" s="12">
        <v>7.5740310279700004E-2</v>
      </c>
      <c r="AF882" s="12">
        <v>2.3252048712400001E-2</v>
      </c>
      <c r="AG882" s="12">
        <v>0</v>
      </c>
      <c r="AH882" s="12">
        <v>3.35212330325E-2</v>
      </c>
      <c r="AI882" s="12">
        <v>6.8830122191500004E-2</v>
      </c>
      <c r="AJ882" s="12">
        <v>4.2770412781000001E-2</v>
      </c>
      <c r="AK882" s="12">
        <v>0</v>
      </c>
      <c r="AL882" s="12">
        <v>7.1773879807999999E-2</v>
      </c>
      <c r="AM882" s="12">
        <v>3.0062372729499999E-2</v>
      </c>
      <c r="AN882" s="12">
        <v>0</v>
      </c>
      <c r="AO882" s="12">
        <v>0</v>
      </c>
      <c r="AP882" s="12">
        <v>0</v>
      </c>
      <c r="AR882" s="12">
        <v>3.9663874589800002E-2</v>
      </c>
      <c r="AS882" s="12">
        <v>1.4906755834E-2</v>
      </c>
      <c r="AT882" s="12">
        <v>0</v>
      </c>
      <c r="AU882" s="12">
        <v>0</v>
      </c>
      <c r="AW882" s="12">
        <v>2.5666112787100001E-2</v>
      </c>
      <c r="AX882" s="12">
        <v>3.0984059878999999E-2</v>
      </c>
      <c r="AY882" s="12">
        <v>1.7380281185399998E-2</v>
      </c>
      <c r="AZ882" s="12">
        <v>3.5855972115800001E-2</v>
      </c>
      <c r="BA882" s="12">
        <v>3.0312124240700001E-2</v>
      </c>
      <c r="BB882" s="12">
        <v>2.7382783552500001E-2</v>
      </c>
      <c r="BD882" s="12">
        <v>2.64953313088E-2</v>
      </c>
      <c r="BE882" s="12">
        <v>5.8103377504999998E-2</v>
      </c>
      <c r="BF882" s="12">
        <v>0</v>
      </c>
      <c r="BH882" s="12">
        <v>3.18172118914E-2</v>
      </c>
      <c r="BI882" s="12">
        <v>3.8315110828600001E-2</v>
      </c>
      <c r="BJ882" s="12">
        <v>3.5391229049800001E-2</v>
      </c>
    </row>
    <row r="883" spans="2:62" ht="32" customHeight="1" x14ac:dyDescent="0.35">
      <c r="B883" s="20" t="s">
        <v>224</v>
      </c>
      <c r="C883" s="12">
        <v>2.4043371008100001E-2</v>
      </c>
      <c r="D883" s="12">
        <v>2.1249751400900001E-2</v>
      </c>
      <c r="E883" s="12">
        <v>2.1836240981799999E-2</v>
      </c>
      <c r="F883" s="12">
        <v>0.12231523354399999</v>
      </c>
      <c r="G883" s="12">
        <v>0</v>
      </c>
      <c r="I883" s="12">
        <v>0</v>
      </c>
      <c r="J883" s="12">
        <v>4.8072411436499998E-2</v>
      </c>
      <c r="K883" s="12">
        <v>1.9917085820499999E-2</v>
      </c>
      <c r="L883" s="12">
        <v>3.1514548562599998E-2</v>
      </c>
      <c r="M883" s="12">
        <v>2.5418382553799999E-2</v>
      </c>
      <c r="N883" s="12">
        <v>0</v>
      </c>
      <c r="P883" s="12">
        <v>5.5126397613300002E-2</v>
      </c>
      <c r="Q883" s="12">
        <v>2.70209571767E-2</v>
      </c>
      <c r="R883" s="12">
        <v>9.4702345285499999E-3</v>
      </c>
      <c r="S883" s="12">
        <v>2.14409544316E-2</v>
      </c>
      <c r="T883" s="12">
        <v>0</v>
      </c>
      <c r="V883" s="12">
        <v>0.13371126827499999</v>
      </c>
      <c r="W883" s="12">
        <v>1.8774614989900001E-2</v>
      </c>
      <c r="X883" s="12">
        <v>1.3105825977E-2</v>
      </c>
      <c r="Y883" s="12">
        <v>0</v>
      </c>
      <c r="Z883" s="12">
        <v>2.4689143456700001E-2</v>
      </c>
      <c r="AA883" s="12">
        <v>0</v>
      </c>
      <c r="AB883" s="12">
        <v>2.8431989896200001E-2</v>
      </c>
      <c r="AC883" s="12">
        <v>0</v>
      </c>
      <c r="AE883" s="12">
        <v>0</v>
      </c>
      <c r="AF883" s="12">
        <v>2.3252048712400001E-2</v>
      </c>
      <c r="AG883" s="12">
        <v>0</v>
      </c>
      <c r="AH883" s="12">
        <v>0.115769955248</v>
      </c>
      <c r="AI883" s="12">
        <v>3.1472303631400002E-2</v>
      </c>
      <c r="AJ883" s="12">
        <v>0</v>
      </c>
      <c r="AK883" s="12">
        <v>0</v>
      </c>
      <c r="AL883" s="12">
        <v>3.2258430993799998E-2</v>
      </c>
      <c r="AM883" s="12">
        <v>3.12742458504E-2</v>
      </c>
      <c r="AN883" s="12">
        <v>0</v>
      </c>
      <c r="AO883" s="12">
        <v>0</v>
      </c>
      <c r="AP883" s="12">
        <v>0</v>
      </c>
      <c r="AR883" s="12">
        <v>1.7625936018499998E-2</v>
      </c>
      <c r="AS883" s="12">
        <v>3.8244560334999997E-2</v>
      </c>
      <c r="AT883" s="12">
        <v>7.8252496307900002E-2</v>
      </c>
      <c r="AU883" s="12">
        <v>0</v>
      </c>
      <c r="AW883" s="12">
        <v>1.9464137150600001E-2</v>
      </c>
      <c r="AX883" s="12">
        <v>1.9911420255599999E-2</v>
      </c>
      <c r="AY883" s="12">
        <v>2.0482895436100001E-2</v>
      </c>
      <c r="AZ883" s="12">
        <v>2.48198071909E-2</v>
      </c>
      <c r="BA883" s="12">
        <v>2.4238991647899999E-2</v>
      </c>
      <c r="BB883" s="12">
        <v>2.2550501300200001E-2</v>
      </c>
      <c r="BD883" s="12">
        <v>1.3403530657600001E-2</v>
      </c>
      <c r="BE883" s="12">
        <v>6.0303807807000002E-2</v>
      </c>
      <c r="BF883" s="12">
        <v>0</v>
      </c>
      <c r="BH883" s="12">
        <v>1.4048590545E-2</v>
      </c>
      <c r="BI883" s="12">
        <v>3.8252431875700002E-2</v>
      </c>
      <c r="BJ883" s="12">
        <v>8.6926005775600002E-2</v>
      </c>
    </row>
    <row r="884" spans="2:62" ht="32" customHeight="1" x14ac:dyDescent="0.35">
      <c r="B884" s="20" t="s">
        <v>42</v>
      </c>
      <c r="C884" s="12">
        <v>7.4935201249699997E-3</v>
      </c>
      <c r="D884" s="12">
        <v>5.8084759358500004E-3</v>
      </c>
      <c r="E884" s="12">
        <v>0</v>
      </c>
      <c r="F884" s="12">
        <v>0.16761365024800001</v>
      </c>
      <c r="G884" s="12">
        <v>0</v>
      </c>
      <c r="I884" s="12">
        <v>0</v>
      </c>
      <c r="J884" s="12">
        <v>0</v>
      </c>
      <c r="K884" s="12">
        <v>8.6309788385400005E-3</v>
      </c>
      <c r="L884" s="12">
        <v>0</v>
      </c>
      <c r="M884" s="12">
        <v>2.8557420381199999E-2</v>
      </c>
      <c r="N884" s="12">
        <v>0</v>
      </c>
      <c r="P884" s="12">
        <v>3.09671102677E-2</v>
      </c>
      <c r="Q884" s="12">
        <v>1.22194460518E-2</v>
      </c>
      <c r="R884" s="12">
        <v>0</v>
      </c>
      <c r="S884" s="12">
        <v>0</v>
      </c>
      <c r="T884" s="12">
        <v>0</v>
      </c>
      <c r="V884" s="12">
        <v>5.3121434351699998E-2</v>
      </c>
      <c r="W884" s="12">
        <v>1.7177860841300002E-2</v>
      </c>
      <c r="X884" s="12">
        <v>0</v>
      </c>
      <c r="Y884" s="12">
        <v>0</v>
      </c>
      <c r="Z884" s="12">
        <v>0</v>
      </c>
      <c r="AA884" s="12">
        <v>0</v>
      </c>
      <c r="AB884" s="12">
        <v>0</v>
      </c>
      <c r="AC884" s="12">
        <v>0</v>
      </c>
      <c r="AE884" s="12">
        <v>0</v>
      </c>
      <c r="AF884" s="12">
        <v>0</v>
      </c>
      <c r="AG884" s="12">
        <v>0</v>
      </c>
      <c r="AH884" s="12">
        <v>0</v>
      </c>
      <c r="AI884" s="12">
        <v>4.2707470355700002E-2</v>
      </c>
      <c r="AJ884" s="12">
        <v>0</v>
      </c>
      <c r="AK884" s="12">
        <v>0</v>
      </c>
      <c r="AL884" s="12">
        <v>2.9128464410399998E-2</v>
      </c>
      <c r="AM884" s="12">
        <v>0</v>
      </c>
      <c r="AN884" s="12">
        <v>0</v>
      </c>
      <c r="AO884" s="12">
        <v>0</v>
      </c>
      <c r="AP884" s="12">
        <v>0</v>
      </c>
      <c r="AR884" s="12">
        <v>9.8030469130299999E-3</v>
      </c>
      <c r="AS884" s="12">
        <v>0</v>
      </c>
      <c r="AT884" s="12">
        <v>0</v>
      </c>
      <c r="AU884" s="12">
        <v>0</v>
      </c>
      <c r="AW884" s="12">
        <v>3.4636185839100001E-3</v>
      </c>
      <c r="AX884" s="12">
        <v>3.5340933725600001E-3</v>
      </c>
      <c r="AY884" s="12">
        <v>4.1627106952E-3</v>
      </c>
      <c r="AZ884" s="12">
        <v>8.9558000279100006E-3</v>
      </c>
      <c r="BA884" s="12">
        <v>3.4774314342599999E-3</v>
      </c>
      <c r="BB884" s="12">
        <v>3.7457348946099999E-3</v>
      </c>
      <c r="BD884" s="12">
        <v>4.0469984670300002E-3</v>
      </c>
      <c r="BE884" s="12">
        <v>1.9202516045699999E-2</v>
      </c>
      <c r="BF884" s="12">
        <v>0</v>
      </c>
      <c r="BH884" s="12">
        <v>0</v>
      </c>
      <c r="BI884" s="12">
        <v>0</v>
      </c>
      <c r="BJ884" s="12">
        <v>8.9025045755099994E-2</v>
      </c>
    </row>
    <row r="886" spans="2:62" x14ac:dyDescent="0.35">
      <c r="B886" s="25" t="s">
        <v>235</v>
      </c>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row>
    <row r="887" spans="2:62" ht="29" x14ac:dyDescent="0.35">
      <c r="B887" s="17" t="s">
        <v>16</v>
      </c>
    </row>
    <row r="888" spans="2:62" x14ac:dyDescent="0.35">
      <c r="B888" s="18" t="s">
        <v>74</v>
      </c>
      <c r="C888" s="15">
        <v>287</v>
      </c>
      <c r="D888" s="15">
        <v>157</v>
      </c>
      <c r="E888" s="15">
        <v>118</v>
      </c>
      <c r="F888" s="15">
        <v>10</v>
      </c>
      <c r="G888" s="15">
        <v>2</v>
      </c>
      <c r="I888" s="15">
        <v>40</v>
      </c>
      <c r="J888" s="15">
        <v>43</v>
      </c>
      <c r="K888" s="15">
        <v>95</v>
      </c>
      <c r="L888" s="15">
        <v>59</v>
      </c>
      <c r="M888" s="15">
        <v>44</v>
      </c>
      <c r="N888" s="15">
        <v>6</v>
      </c>
      <c r="P888" s="15">
        <v>38</v>
      </c>
      <c r="Q888" s="15">
        <v>73</v>
      </c>
      <c r="R888" s="15">
        <v>81</v>
      </c>
      <c r="S888" s="15">
        <v>95</v>
      </c>
      <c r="T888" s="15">
        <v>0</v>
      </c>
      <c r="V888" s="15">
        <v>22</v>
      </c>
      <c r="W888" s="15">
        <v>47</v>
      </c>
      <c r="X888" s="15">
        <v>68</v>
      </c>
      <c r="Y888" s="15">
        <v>37</v>
      </c>
      <c r="Z888" s="15">
        <v>37</v>
      </c>
      <c r="AA888" s="15">
        <v>31</v>
      </c>
      <c r="AB888" s="15">
        <v>35</v>
      </c>
      <c r="AC888" s="15">
        <v>10</v>
      </c>
      <c r="AE888" s="15">
        <v>24</v>
      </c>
      <c r="AF888" s="15">
        <v>41</v>
      </c>
      <c r="AG888" s="15">
        <v>20</v>
      </c>
      <c r="AH888" s="15">
        <v>23</v>
      </c>
      <c r="AI888" s="15">
        <v>34</v>
      </c>
      <c r="AJ888" s="15">
        <v>24</v>
      </c>
      <c r="AK888" s="15">
        <v>25</v>
      </c>
      <c r="AL888" s="15">
        <v>24</v>
      </c>
      <c r="AM888" s="15">
        <v>30</v>
      </c>
      <c r="AN888" s="15">
        <v>19</v>
      </c>
      <c r="AO888" s="15">
        <v>9</v>
      </c>
      <c r="AP888" s="15">
        <v>14</v>
      </c>
      <c r="AR888" s="15">
        <v>229</v>
      </c>
      <c r="AS888" s="15">
        <v>49</v>
      </c>
      <c r="AT888" s="15">
        <v>9</v>
      </c>
      <c r="AU888" s="15">
        <v>0</v>
      </c>
      <c r="AW888" s="15">
        <v>239</v>
      </c>
      <c r="AX888" s="15">
        <v>234</v>
      </c>
      <c r="AY888" s="15">
        <v>203</v>
      </c>
      <c r="AZ888" s="15">
        <v>244</v>
      </c>
      <c r="BA888" s="15">
        <v>243</v>
      </c>
      <c r="BB888" s="15">
        <v>227</v>
      </c>
      <c r="BD888" s="15">
        <v>203</v>
      </c>
      <c r="BE888" s="15">
        <v>75</v>
      </c>
      <c r="BF888" s="15">
        <v>9</v>
      </c>
      <c r="BH888" s="15">
        <v>222</v>
      </c>
      <c r="BI888" s="15">
        <v>53</v>
      </c>
      <c r="BJ888" s="15">
        <v>12</v>
      </c>
    </row>
    <row r="889" spans="2:62" x14ac:dyDescent="0.35">
      <c r="B889" s="19" t="s">
        <v>75</v>
      </c>
      <c r="C889" s="10">
        <v>282</v>
      </c>
      <c r="D889" s="10">
        <v>151</v>
      </c>
      <c r="E889" s="10">
        <v>118</v>
      </c>
      <c r="F889" s="10">
        <v>10</v>
      </c>
      <c r="G889" s="10">
        <v>2</v>
      </c>
      <c r="I889" s="10">
        <v>41</v>
      </c>
      <c r="J889" s="10">
        <v>41</v>
      </c>
      <c r="K889" s="10">
        <v>91</v>
      </c>
      <c r="L889" s="10">
        <v>57</v>
      </c>
      <c r="M889" s="10">
        <v>45</v>
      </c>
      <c r="N889" s="10">
        <v>6</v>
      </c>
      <c r="P889" s="10">
        <v>48</v>
      </c>
      <c r="Q889" s="10">
        <v>69</v>
      </c>
      <c r="R889" s="10">
        <v>76</v>
      </c>
      <c r="S889" s="10">
        <v>89</v>
      </c>
      <c r="T889" s="10">
        <v>0</v>
      </c>
      <c r="V889" s="10">
        <v>25</v>
      </c>
      <c r="W889" s="10">
        <v>50</v>
      </c>
      <c r="X889" s="10">
        <v>66</v>
      </c>
      <c r="Y889" s="10">
        <v>36</v>
      </c>
      <c r="Z889" s="10">
        <v>34</v>
      </c>
      <c r="AA889" s="10">
        <v>29</v>
      </c>
      <c r="AB889" s="10">
        <v>31</v>
      </c>
      <c r="AC889" s="10">
        <v>11</v>
      </c>
      <c r="AE889" s="10">
        <v>22</v>
      </c>
      <c r="AF889" s="10">
        <v>38</v>
      </c>
      <c r="AG889" s="10">
        <v>19</v>
      </c>
      <c r="AH889" s="10">
        <v>22</v>
      </c>
      <c r="AI889" s="10">
        <v>31</v>
      </c>
      <c r="AJ889" s="10">
        <v>22</v>
      </c>
      <c r="AK889" s="10">
        <v>24</v>
      </c>
      <c r="AL889" s="10">
        <v>23</v>
      </c>
      <c r="AM889" s="10">
        <v>28</v>
      </c>
      <c r="AN889" s="10">
        <v>26</v>
      </c>
      <c r="AO889" s="10">
        <v>15</v>
      </c>
      <c r="AP889" s="10">
        <v>13</v>
      </c>
      <c r="AR889" s="10">
        <v>226</v>
      </c>
      <c r="AS889" s="10">
        <v>47</v>
      </c>
      <c r="AT889" s="10">
        <v>9</v>
      </c>
      <c r="AU889" s="10">
        <v>0</v>
      </c>
      <c r="AW889" s="10">
        <v>234</v>
      </c>
      <c r="AX889" s="10">
        <v>229</v>
      </c>
      <c r="AY889" s="10">
        <v>199</v>
      </c>
      <c r="AZ889" s="10">
        <v>241</v>
      </c>
      <c r="BA889" s="10">
        <v>237</v>
      </c>
      <c r="BB889" s="10">
        <v>223</v>
      </c>
      <c r="BD889" s="10">
        <v>196</v>
      </c>
      <c r="BE889" s="10">
        <v>78</v>
      </c>
      <c r="BF889" s="10">
        <v>9</v>
      </c>
      <c r="BH889" s="10">
        <v>218</v>
      </c>
      <c r="BI889" s="10">
        <v>53</v>
      </c>
      <c r="BJ889" s="10">
        <v>12</v>
      </c>
    </row>
    <row r="890" spans="2:62" ht="32" customHeight="1" x14ac:dyDescent="0.35">
      <c r="B890" s="20" t="s">
        <v>220</v>
      </c>
      <c r="C890" s="12">
        <v>0.37613368949699999</v>
      </c>
      <c r="D890" s="12">
        <v>0.39028553141</v>
      </c>
      <c r="E890" s="12">
        <v>0.35997690747900002</v>
      </c>
      <c r="F890" s="12">
        <v>0.33194852364499999</v>
      </c>
      <c r="G890" s="12">
        <v>0.50544754321800001</v>
      </c>
      <c r="I890" s="12">
        <v>0.25563565895200002</v>
      </c>
      <c r="J890" s="12">
        <v>0.43768275128400003</v>
      </c>
      <c r="K890" s="12">
        <v>0.40952151865300002</v>
      </c>
      <c r="L890" s="12">
        <v>0.30238510943399999</v>
      </c>
      <c r="M890" s="12">
        <v>0.45743253710100001</v>
      </c>
      <c r="N890" s="12">
        <v>0.358210433434</v>
      </c>
      <c r="P890" s="12">
        <v>0.22832786508899999</v>
      </c>
      <c r="Q890" s="12">
        <v>0.28984148754400002</v>
      </c>
      <c r="R890" s="12">
        <v>0.40448574157599998</v>
      </c>
      <c r="S890" s="12">
        <v>0.49939227662199998</v>
      </c>
      <c r="V890" s="12">
        <v>0.280915163164</v>
      </c>
      <c r="W890" s="12">
        <v>0.29429327215700002</v>
      </c>
      <c r="X890" s="12">
        <v>0.29526240719199998</v>
      </c>
      <c r="Y890" s="12">
        <v>0.31818793138099999</v>
      </c>
      <c r="Z890" s="12">
        <v>0.47136625335299998</v>
      </c>
      <c r="AA890" s="12">
        <v>0.51858537502799995</v>
      </c>
      <c r="AB890" s="12">
        <v>0.57744402431399999</v>
      </c>
      <c r="AC890" s="12">
        <v>0.39939590476600001</v>
      </c>
      <c r="AE890" s="12">
        <v>0.28486940456199999</v>
      </c>
      <c r="AF890" s="12">
        <v>0.35368610115100002</v>
      </c>
      <c r="AG890" s="12">
        <v>0.422638876632</v>
      </c>
      <c r="AH890" s="12">
        <v>0.41766483043000002</v>
      </c>
      <c r="AI890" s="12">
        <v>0.38137403848700002</v>
      </c>
      <c r="AJ890" s="12">
        <v>0.32622655296600001</v>
      </c>
      <c r="AK890" s="12">
        <v>0.31294680420299997</v>
      </c>
      <c r="AL890" s="12">
        <v>0.30705308473999998</v>
      </c>
      <c r="AM890" s="12">
        <v>0.434792266431</v>
      </c>
      <c r="AN890" s="12">
        <v>0.419511343152</v>
      </c>
      <c r="AO890" s="12">
        <v>0.54483918499700001</v>
      </c>
      <c r="AP890" s="12">
        <v>0.36818611350399999</v>
      </c>
      <c r="AR890" s="12">
        <v>0.40458941080299998</v>
      </c>
      <c r="AS890" s="12">
        <v>0.24559539379199999</v>
      </c>
      <c r="AT890" s="12">
        <v>0.33921331952900002</v>
      </c>
      <c r="AW890" s="12">
        <v>0.38879208040800001</v>
      </c>
      <c r="AX890" s="12">
        <v>0.38506940455299998</v>
      </c>
      <c r="AY890" s="12">
        <v>0.42370023210699997</v>
      </c>
      <c r="AZ890" s="12">
        <v>0.356750326635</v>
      </c>
      <c r="BA890" s="12">
        <v>0.39135587990999998</v>
      </c>
      <c r="BB890" s="12">
        <v>0.40955793373900001</v>
      </c>
      <c r="BD890" s="12">
        <v>0.440158125081</v>
      </c>
      <c r="BE890" s="12">
        <v>0.25636868489300002</v>
      </c>
      <c r="BF890" s="12">
        <v>0</v>
      </c>
      <c r="BH890" s="12">
        <v>0.41336673088499998</v>
      </c>
      <c r="BI890" s="12">
        <v>0.23586609049599999</v>
      </c>
      <c r="BJ890" s="12">
        <v>0.31490328101999998</v>
      </c>
    </row>
    <row r="891" spans="2:62" ht="32" customHeight="1" x14ac:dyDescent="0.35">
      <c r="B891" s="20" t="s">
        <v>221</v>
      </c>
      <c r="C891" s="12">
        <v>0.405869970059</v>
      </c>
      <c r="D891" s="12">
        <v>0.418193515091</v>
      </c>
      <c r="E891" s="12">
        <v>0.40050461850199998</v>
      </c>
      <c r="F891" s="12">
        <v>0.272843210364</v>
      </c>
      <c r="G891" s="12">
        <v>0.49455245678199999</v>
      </c>
      <c r="I891" s="12">
        <v>0.43419338528000001</v>
      </c>
      <c r="J891" s="12">
        <v>0.307154484349</v>
      </c>
      <c r="K891" s="12">
        <v>0.41033593174100003</v>
      </c>
      <c r="L891" s="12">
        <v>0.446997090195</v>
      </c>
      <c r="M891" s="12">
        <v>0.40154123681199999</v>
      </c>
      <c r="N891" s="12">
        <v>0.46401595318200001</v>
      </c>
      <c r="P891" s="12">
        <v>0.46000061901599998</v>
      </c>
      <c r="Q891" s="12">
        <v>0.43120668499800002</v>
      </c>
      <c r="R891" s="12">
        <v>0.409145151358</v>
      </c>
      <c r="S891" s="12">
        <v>0.35394030935300003</v>
      </c>
      <c r="V891" s="12">
        <v>0.30255074349700001</v>
      </c>
      <c r="W891" s="12">
        <v>0.45361737352499998</v>
      </c>
      <c r="X891" s="12">
        <v>0.45091575763899999</v>
      </c>
      <c r="Y891" s="12">
        <v>0.44171338772000002</v>
      </c>
      <c r="Z891" s="12">
        <v>0.42404448219399998</v>
      </c>
      <c r="AA891" s="12">
        <v>0.34524695977499997</v>
      </c>
      <c r="AB891" s="12">
        <v>0.30364173575100001</v>
      </c>
      <c r="AC891" s="12">
        <v>0.43157757503900002</v>
      </c>
      <c r="AE891" s="12">
        <v>0.46667941875199997</v>
      </c>
      <c r="AF891" s="12">
        <v>0.49552583117100002</v>
      </c>
      <c r="AG891" s="12">
        <v>0.34995829664799999</v>
      </c>
      <c r="AH891" s="12">
        <v>0.22920222520399999</v>
      </c>
      <c r="AI891" s="12">
        <v>0.41124430861700001</v>
      </c>
      <c r="AJ891" s="12">
        <v>0.54980048078099997</v>
      </c>
      <c r="AK891" s="12">
        <v>0.48183751694499999</v>
      </c>
      <c r="AL891" s="12">
        <v>0.39839086197399998</v>
      </c>
      <c r="AM891" s="12">
        <v>0.34303441866700002</v>
      </c>
      <c r="AN891" s="12">
        <v>0.431355581258</v>
      </c>
      <c r="AO891" s="12">
        <v>0.21485815384500001</v>
      </c>
      <c r="AP891" s="12">
        <v>0.32693299276100002</v>
      </c>
      <c r="AR891" s="12">
        <v>0.39436886600499999</v>
      </c>
      <c r="AS891" s="12">
        <v>0.43060524671299999</v>
      </c>
      <c r="AT891" s="12">
        <v>0.559168218414</v>
      </c>
      <c r="AW891" s="12">
        <v>0.40711129952899999</v>
      </c>
      <c r="AX891" s="12">
        <v>0.41056299355199999</v>
      </c>
      <c r="AY891" s="12">
        <v>0.38196501110600001</v>
      </c>
      <c r="AZ891" s="12">
        <v>0.42151739514300002</v>
      </c>
      <c r="BA891" s="12">
        <v>0.40077750842799997</v>
      </c>
      <c r="BB891" s="12">
        <v>0.39268894848399999</v>
      </c>
      <c r="BD891" s="12">
        <v>0.42421427743599999</v>
      </c>
      <c r="BE891" s="12">
        <v>0.31606009936099999</v>
      </c>
      <c r="BF891" s="12">
        <v>0.79842928034100002</v>
      </c>
      <c r="BH891" s="12">
        <v>0.40170783259999998</v>
      </c>
      <c r="BI891" s="12">
        <v>0.41677110998700001</v>
      </c>
      <c r="BJ891" s="12">
        <v>0.43389787656899997</v>
      </c>
    </row>
    <row r="892" spans="2:62" ht="32" customHeight="1" x14ac:dyDescent="0.35">
      <c r="B892" s="20" t="s">
        <v>222</v>
      </c>
      <c r="C892" s="12">
        <v>0.152789297474</v>
      </c>
      <c r="D892" s="12">
        <v>0.14919631586400001</v>
      </c>
      <c r="E892" s="12">
        <v>0.15692700983999999</v>
      </c>
      <c r="F892" s="12">
        <v>0.184152765232</v>
      </c>
      <c r="G892" s="12">
        <v>0</v>
      </c>
      <c r="I892" s="12">
        <v>0.138514175278</v>
      </c>
      <c r="J892" s="12">
        <v>0.20955970846999999</v>
      </c>
      <c r="K892" s="12">
        <v>0.157711353207</v>
      </c>
      <c r="L892" s="12">
        <v>0.16241761687299999</v>
      </c>
      <c r="M892" s="12">
        <v>8.7311597680700001E-2</v>
      </c>
      <c r="N892" s="12">
        <v>0.177773613384</v>
      </c>
      <c r="P892" s="12">
        <v>0.171674092976</v>
      </c>
      <c r="Q892" s="12">
        <v>0.251701454702</v>
      </c>
      <c r="R892" s="12">
        <v>0.120309940336</v>
      </c>
      <c r="S892" s="12">
        <v>9.3390187373400005E-2</v>
      </c>
      <c r="V892" s="12">
        <v>0.13167991259699999</v>
      </c>
      <c r="W892" s="12">
        <v>0.190231320136</v>
      </c>
      <c r="X892" s="12">
        <v>0.20709843001299999</v>
      </c>
      <c r="Y892" s="12">
        <v>0.2400986809</v>
      </c>
      <c r="Z892" s="12">
        <v>7.6405753416700001E-2</v>
      </c>
      <c r="AA892" s="12">
        <v>5.9668766484100001E-2</v>
      </c>
      <c r="AB892" s="12">
        <v>5.9684968166000003E-2</v>
      </c>
      <c r="AC892" s="12">
        <v>0.169026520195</v>
      </c>
      <c r="AE892" s="12">
        <v>0.248451176686</v>
      </c>
      <c r="AF892" s="12">
        <v>0.126840427788</v>
      </c>
      <c r="AG892" s="12">
        <v>0.227402826719</v>
      </c>
      <c r="AH892" s="12">
        <v>0.24401378697600001</v>
      </c>
      <c r="AI892" s="12">
        <v>0.14524256661400001</v>
      </c>
      <c r="AJ892" s="12">
        <v>0.123972966253</v>
      </c>
      <c r="AK892" s="12">
        <v>0.12553748910000001</v>
      </c>
      <c r="AL892" s="12">
        <v>0.13473277098</v>
      </c>
      <c r="AM892" s="12">
        <v>0.14615331027600001</v>
      </c>
      <c r="AN892" s="12">
        <v>9.84696653596E-2</v>
      </c>
      <c r="AO892" s="12">
        <v>0.10195337478200001</v>
      </c>
      <c r="AP892" s="12">
        <v>0.13995037125199999</v>
      </c>
      <c r="AR892" s="12">
        <v>0.14758226595500001</v>
      </c>
      <c r="AS892" s="12">
        <v>0.18840796569000001</v>
      </c>
      <c r="AT892" s="12">
        <v>0.10161846205699999</v>
      </c>
      <c r="AW892" s="12">
        <v>0.15144482817999999</v>
      </c>
      <c r="AX892" s="12">
        <v>0.157257161624</v>
      </c>
      <c r="AY892" s="12">
        <v>0.152682674499</v>
      </c>
      <c r="AZ892" s="12">
        <v>0.153723707589</v>
      </c>
      <c r="BA892" s="12">
        <v>0.15422196494599999</v>
      </c>
      <c r="BB892" s="12">
        <v>0.13751102374099999</v>
      </c>
      <c r="BD892" s="12">
        <v>0.101003676142</v>
      </c>
      <c r="BE892" s="12">
        <v>0.277993938562</v>
      </c>
      <c r="BF892" s="12">
        <v>0.201570719659</v>
      </c>
      <c r="BH892" s="12">
        <v>0.124514648804</v>
      </c>
      <c r="BI892" s="12">
        <v>0.26998004377500001</v>
      </c>
      <c r="BJ892" s="12">
        <v>0.151981560475</v>
      </c>
    </row>
    <row r="893" spans="2:62" ht="32" customHeight="1" x14ac:dyDescent="0.35">
      <c r="B893" s="20" t="s">
        <v>223</v>
      </c>
      <c r="C893" s="12">
        <v>4.6053407342800001E-2</v>
      </c>
      <c r="D893" s="12">
        <v>1.9070564671999999E-2</v>
      </c>
      <c r="E893" s="12">
        <v>7.4933843809300002E-2</v>
      </c>
      <c r="F893" s="12">
        <v>0.117770186049</v>
      </c>
      <c r="G893" s="12">
        <v>0</v>
      </c>
      <c r="I893" s="12">
        <v>0.12557468406799999</v>
      </c>
      <c r="J893" s="12">
        <v>4.5603055897399998E-2</v>
      </c>
      <c r="K893" s="12">
        <v>9.5439870746100008E-3</v>
      </c>
      <c r="L893" s="12">
        <v>6.7759087126600004E-2</v>
      </c>
      <c r="M893" s="12">
        <v>2.74514445067E-2</v>
      </c>
      <c r="N893" s="12">
        <v>0</v>
      </c>
      <c r="P893" s="12">
        <v>6.7155301037599993E-2</v>
      </c>
      <c r="Q893" s="12">
        <v>0</v>
      </c>
      <c r="R893" s="12">
        <v>6.6059166730400007E-2</v>
      </c>
      <c r="S893" s="12">
        <v>5.3277226650800001E-2</v>
      </c>
      <c r="V893" s="12">
        <v>0.20229546250899999</v>
      </c>
      <c r="W893" s="12">
        <v>3.84060539592E-2</v>
      </c>
      <c r="X893" s="12">
        <v>1.41164932371E-2</v>
      </c>
      <c r="Y893" s="12">
        <v>0</v>
      </c>
      <c r="Z893" s="12">
        <v>2.8183511036399999E-2</v>
      </c>
      <c r="AA893" s="12">
        <v>7.6498898712300006E-2</v>
      </c>
      <c r="AB893" s="12">
        <v>5.9229271768899999E-2</v>
      </c>
      <c r="AC893" s="12">
        <v>0</v>
      </c>
      <c r="AE893" s="12">
        <v>0</v>
      </c>
      <c r="AF893" s="12">
        <v>2.3947639889400001E-2</v>
      </c>
      <c r="AG893" s="12">
        <v>0</v>
      </c>
      <c r="AH893" s="12">
        <v>0</v>
      </c>
      <c r="AI893" s="12">
        <v>3.1075065252999998E-2</v>
      </c>
      <c r="AJ893" s="12">
        <v>0</v>
      </c>
      <c r="AK893" s="12">
        <v>7.9678189751700004E-2</v>
      </c>
      <c r="AL893" s="12">
        <v>0.15982328230500001</v>
      </c>
      <c r="AM893" s="12">
        <v>3.4161374683500001E-2</v>
      </c>
      <c r="AN893" s="12">
        <v>5.0663410231000003E-2</v>
      </c>
      <c r="AO893" s="12">
        <v>0.138349286376</v>
      </c>
      <c r="AP893" s="12">
        <v>9.4955336857799999E-2</v>
      </c>
      <c r="AR893" s="12">
        <v>3.9075967936800002E-2</v>
      </c>
      <c r="AS893" s="12">
        <v>8.9222468848299999E-2</v>
      </c>
      <c r="AT893" s="12">
        <v>0</v>
      </c>
      <c r="AW893" s="12">
        <v>4.2651519112700001E-2</v>
      </c>
      <c r="AX893" s="12">
        <v>3.6871074681299999E-2</v>
      </c>
      <c r="AY893" s="12">
        <v>2.98042085624E-2</v>
      </c>
      <c r="AZ893" s="12">
        <v>4.5572551174199998E-2</v>
      </c>
      <c r="BA893" s="12">
        <v>4.0757895508799998E-2</v>
      </c>
      <c r="BB893" s="12">
        <v>4.56858824924E-2</v>
      </c>
      <c r="BD893" s="12">
        <v>2.8662369698000002E-2</v>
      </c>
      <c r="BE893" s="12">
        <v>9.5025703871399997E-2</v>
      </c>
      <c r="BF893" s="12">
        <v>0</v>
      </c>
      <c r="BH893" s="12">
        <v>5.0880206860199999E-2</v>
      </c>
      <c r="BI893" s="12">
        <v>3.64681771017E-2</v>
      </c>
      <c r="BJ893" s="12">
        <v>0</v>
      </c>
    </row>
    <row r="894" spans="2:62" ht="32" customHeight="1" x14ac:dyDescent="0.35">
      <c r="B894" s="20" t="s">
        <v>224</v>
      </c>
      <c r="C894" s="12">
        <v>1.1800701826E-2</v>
      </c>
      <c r="D894" s="12">
        <v>1.5545223500499999E-2</v>
      </c>
      <c r="E894" s="12">
        <v>0</v>
      </c>
      <c r="F894" s="12">
        <v>9.3285314711199996E-2</v>
      </c>
      <c r="G894" s="12">
        <v>0</v>
      </c>
      <c r="I894" s="12">
        <v>2.3872394145899999E-2</v>
      </c>
      <c r="J894" s="12">
        <v>0</v>
      </c>
      <c r="K894" s="12">
        <v>1.2887209323900001E-2</v>
      </c>
      <c r="L894" s="12">
        <v>0</v>
      </c>
      <c r="M894" s="12">
        <v>2.6263183898799999E-2</v>
      </c>
      <c r="N894" s="12">
        <v>0</v>
      </c>
      <c r="P894" s="12">
        <v>4.8694569192700002E-2</v>
      </c>
      <c r="Q894" s="12">
        <v>1.4116797836000001E-2</v>
      </c>
      <c r="R894" s="12">
        <v>0</v>
      </c>
      <c r="S894" s="12">
        <v>0</v>
      </c>
      <c r="V894" s="12">
        <v>4.6636251858699997E-2</v>
      </c>
      <c r="W894" s="12">
        <v>2.3451980222499998E-2</v>
      </c>
      <c r="X894" s="12">
        <v>1.48353678642E-2</v>
      </c>
      <c r="Y894" s="12">
        <v>0</v>
      </c>
      <c r="Z894" s="12">
        <v>0</v>
      </c>
      <c r="AA894" s="12">
        <v>0</v>
      </c>
      <c r="AB894" s="12">
        <v>0</v>
      </c>
      <c r="AC894" s="12">
        <v>0</v>
      </c>
      <c r="AE894" s="12">
        <v>0</v>
      </c>
      <c r="AF894" s="12">
        <v>0</v>
      </c>
      <c r="AG894" s="12">
        <v>0</v>
      </c>
      <c r="AH894" s="12">
        <v>0.10911915739</v>
      </c>
      <c r="AI894" s="12">
        <v>3.1064021029200001E-2</v>
      </c>
      <c r="AJ894" s="12">
        <v>0</v>
      </c>
      <c r="AK894" s="12">
        <v>0</v>
      </c>
      <c r="AL894" s="12">
        <v>0</v>
      </c>
      <c r="AM894" s="12">
        <v>0</v>
      </c>
      <c r="AN894" s="12">
        <v>0</v>
      </c>
      <c r="AO894" s="12">
        <v>0</v>
      </c>
      <c r="AP894" s="12">
        <v>0</v>
      </c>
      <c r="AR894" s="12">
        <v>5.2075116478800003E-3</v>
      </c>
      <c r="AS894" s="12">
        <v>4.6168924956699997E-2</v>
      </c>
      <c r="AT894" s="12">
        <v>0</v>
      </c>
      <c r="AW894" s="12">
        <v>5.02073005744E-3</v>
      </c>
      <c r="AX894" s="12">
        <v>5.1407688336500001E-3</v>
      </c>
      <c r="AY894" s="12">
        <v>1.1847873725400001E-2</v>
      </c>
      <c r="AZ894" s="12">
        <v>1.3823003681299999E-2</v>
      </c>
      <c r="BA894" s="12">
        <v>9.0663160192000006E-3</v>
      </c>
      <c r="BB894" s="12">
        <v>5.2700453677599996E-3</v>
      </c>
      <c r="BD894" s="12">
        <v>0</v>
      </c>
      <c r="BE894" s="12">
        <v>4.2873690806499998E-2</v>
      </c>
      <c r="BF894" s="12">
        <v>0</v>
      </c>
      <c r="BH894" s="12">
        <v>0</v>
      </c>
      <c r="BI894" s="12">
        <v>4.0914578640300001E-2</v>
      </c>
      <c r="BJ894" s="12">
        <v>9.9217281936000004E-2</v>
      </c>
    </row>
    <row r="895" spans="2:62" ht="32" customHeight="1" x14ac:dyDescent="0.35">
      <c r="B895" s="20" t="s">
        <v>42</v>
      </c>
      <c r="C895" s="12">
        <v>7.3529338017399998E-3</v>
      </c>
      <c r="D895" s="12">
        <v>7.7088494621499999E-3</v>
      </c>
      <c r="E895" s="12">
        <v>7.65762037008E-3</v>
      </c>
      <c r="F895" s="12">
        <v>0</v>
      </c>
      <c r="G895" s="12">
        <v>0</v>
      </c>
      <c r="I895" s="12">
        <v>2.2209702275999998E-2</v>
      </c>
      <c r="J895" s="12">
        <v>0</v>
      </c>
      <c r="K895" s="12">
        <v>0</v>
      </c>
      <c r="L895" s="12">
        <v>2.0441096371899999E-2</v>
      </c>
      <c r="M895" s="12">
        <v>0</v>
      </c>
      <c r="N895" s="12">
        <v>0</v>
      </c>
      <c r="P895" s="12">
        <v>2.41475526883E-2</v>
      </c>
      <c r="Q895" s="12">
        <v>1.31335749197E-2</v>
      </c>
      <c r="R895" s="12">
        <v>0</v>
      </c>
      <c r="S895" s="12">
        <v>0</v>
      </c>
      <c r="V895" s="12">
        <v>3.5922466374199997E-2</v>
      </c>
      <c r="W895" s="12">
        <v>0</v>
      </c>
      <c r="X895" s="12">
        <v>1.77715440536E-2</v>
      </c>
      <c r="Y895" s="12">
        <v>0</v>
      </c>
      <c r="Z895" s="12">
        <v>0</v>
      </c>
      <c r="AA895" s="12">
        <v>0</v>
      </c>
      <c r="AB895" s="12">
        <v>0</v>
      </c>
      <c r="AC895" s="12">
        <v>0</v>
      </c>
      <c r="AE895" s="12">
        <v>0</v>
      </c>
      <c r="AF895" s="12">
        <v>0</v>
      </c>
      <c r="AG895" s="12">
        <v>0</v>
      </c>
      <c r="AH895" s="12">
        <v>0</v>
      </c>
      <c r="AI895" s="12">
        <v>0</v>
      </c>
      <c r="AJ895" s="12">
        <v>0</v>
      </c>
      <c r="AK895" s="12">
        <v>0</v>
      </c>
      <c r="AL895" s="12">
        <v>0</v>
      </c>
      <c r="AM895" s="12">
        <v>4.1858629942300003E-2</v>
      </c>
      <c r="AN895" s="12">
        <v>0</v>
      </c>
      <c r="AO895" s="12">
        <v>0</v>
      </c>
      <c r="AP895" s="12">
        <v>6.9975185625800004E-2</v>
      </c>
      <c r="AR895" s="12">
        <v>9.1759776524200001E-3</v>
      </c>
      <c r="AS895" s="12">
        <v>0</v>
      </c>
      <c r="AT895" s="12">
        <v>0</v>
      </c>
      <c r="AW895" s="12">
        <v>4.9795427131000001E-3</v>
      </c>
      <c r="AX895" s="12">
        <v>5.0985967563500004E-3</v>
      </c>
      <c r="AY895" s="12">
        <v>0</v>
      </c>
      <c r="AZ895" s="12">
        <v>8.6130157772300008E-3</v>
      </c>
      <c r="BA895" s="12">
        <v>3.8204351882800002E-3</v>
      </c>
      <c r="BB895" s="12">
        <v>9.2861661752500005E-3</v>
      </c>
      <c r="BD895" s="12">
        <v>5.9615516427800001E-3</v>
      </c>
      <c r="BE895" s="12">
        <v>1.1677882506200001E-2</v>
      </c>
      <c r="BF895" s="12">
        <v>0</v>
      </c>
      <c r="BH895" s="12">
        <v>9.5305808518700002E-3</v>
      </c>
      <c r="BI895" s="12">
        <v>0</v>
      </c>
      <c r="BJ895" s="12">
        <v>0</v>
      </c>
    </row>
    <row r="897" spans="2:62" x14ac:dyDescent="0.35">
      <c r="B897" s="25" t="s">
        <v>236</v>
      </c>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row>
    <row r="898" spans="2:62" x14ac:dyDescent="0.35">
      <c r="B898" s="17" t="s">
        <v>15</v>
      </c>
    </row>
    <row r="899" spans="2:62" x14ac:dyDescent="0.35">
      <c r="B899" s="18" t="s">
        <v>74</v>
      </c>
      <c r="C899" s="15">
        <v>500</v>
      </c>
      <c r="D899" s="15">
        <v>252</v>
      </c>
      <c r="E899" s="15">
        <v>220</v>
      </c>
      <c r="F899" s="15">
        <v>24</v>
      </c>
      <c r="G899" s="15">
        <v>4</v>
      </c>
      <c r="I899" s="15">
        <v>66</v>
      </c>
      <c r="J899" s="15">
        <v>69</v>
      </c>
      <c r="K899" s="15">
        <v>149</v>
      </c>
      <c r="L899" s="15">
        <v>116</v>
      </c>
      <c r="M899" s="15">
        <v>89</v>
      </c>
      <c r="N899" s="15">
        <v>11</v>
      </c>
      <c r="P899" s="15">
        <v>98</v>
      </c>
      <c r="Q899" s="15">
        <v>133</v>
      </c>
      <c r="R899" s="15">
        <v>134</v>
      </c>
      <c r="S899" s="15">
        <v>133</v>
      </c>
      <c r="T899" s="15">
        <v>2</v>
      </c>
      <c r="V899" s="15">
        <v>58</v>
      </c>
      <c r="W899" s="15">
        <v>97</v>
      </c>
      <c r="X899" s="15">
        <v>104</v>
      </c>
      <c r="Y899" s="15">
        <v>62</v>
      </c>
      <c r="Z899" s="15">
        <v>65</v>
      </c>
      <c r="AA899" s="15">
        <v>40</v>
      </c>
      <c r="AB899" s="15">
        <v>49</v>
      </c>
      <c r="AC899" s="15">
        <v>25</v>
      </c>
      <c r="AE899" s="15">
        <v>40</v>
      </c>
      <c r="AF899" s="15">
        <v>69</v>
      </c>
      <c r="AG899" s="15">
        <v>35</v>
      </c>
      <c r="AH899" s="15">
        <v>44</v>
      </c>
      <c r="AI899" s="15">
        <v>65</v>
      </c>
      <c r="AJ899" s="15">
        <v>40</v>
      </c>
      <c r="AK899" s="15">
        <v>44</v>
      </c>
      <c r="AL899" s="15">
        <v>56</v>
      </c>
      <c r="AM899" s="15">
        <v>44</v>
      </c>
      <c r="AN899" s="15">
        <v>30</v>
      </c>
      <c r="AO899" s="15">
        <v>10</v>
      </c>
      <c r="AP899" s="15">
        <v>23</v>
      </c>
      <c r="AR899" s="15">
        <v>392</v>
      </c>
      <c r="AS899" s="15">
        <v>88</v>
      </c>
      <c r="AT899" s="15">
        <v>18</v>
      </c>
      <c r="AU899" s="15">
        <v>2</v>
      </c>
      <c r="AW899" s="15">
        <v>406</v>
      </c>
      <c r="AX899" s="15">
        <v>389</v>
      </c>
      <c r="AY899" s="15">
        <v>348</v>
      </c>
      <c r="AZ899" s="15">
        <v>411</v>
      </c>
      <c r="BA899" s="15">
        <v>401</v>
      </c>
      <c r="BB899" s="15">
        <v>385</v>
      </c>
      <c r="BD899" s="15">
        <v>328</v>
      </c>
      <c r="BE899" s="15">
        <v>153</v>
      </c>
      <c r="BF899" s="15">
        <v>19</v>
      </c>
      <c r="BH899" s="15">
        <v>341</v>
      </c>
      <c r="BI899" s="15">
        <v>117</v>
      </c>
      <c r="BJ899" s="15">
        <v>42</v>
      </c>
    </row>
    <row r="900" spans="2:62" x14ac:dyDescent="0.35">
      <c r="B900" s="19" t="s">
        <v>75</v>
      </c>
      <c r="C900" s="10">
        <v>500</v>
      </c>
      <c r="D900" s="10">
        <v>248</v>
      </c>
      <c r="E900" s="10">
        <v>221</v>
      </c>
      <c r="F900" s="10">
        <v>27</v>
      </c>
      <c r="G900" s="10">
        <v>4</v>
      </c>
      <c r="I900" s="10">
        <v>68</v>
      </c>
      <c r="J900" s="10">
        <v>68</v>
      </c>
      <c r="K900" s="10">
        <v>145</v>
      </c>
      <c r="L900" s="10">
        <v>115</v>
      </c>
      <c r="M900" s="10">
        <v>92</v>
      </c>
      <c r="N900" s="10">
        <v>11</v>
      </c>
      <c r="P900" s="10">
        <v>125</v>
      </c>
      <c r="Q900" s="10">
        <v>125</v>
      </c>
      <c r="R900" s="10">
        <v>125</v>
      </c>
      <c r="S900" s="10">
        <v>125</v>
      </c>
      <c r="T900" s="10">
        <v>2</v>
      </c>
      <c r="V900" s="10">
        <v>68</v>
      </c>
      <c r="W900" s="10">
        <v>105</v>
      </c>
      <c r="X900" s="10">
        <v>101</v>
      </c>
      <c r="Y900" s="10">
        <v>59</v>
      </c>
      <c r="Z900" s="10">
        <v>60</v>
      </c>
      <c r="AA900" s="10">
        <v>37</v>
      </c>
      <c r="AB900" s="10">
        <v>44</v>
      </c>
      <c r="AC900" s="10">
        <v>26</v>
      </c>
      <c r="AE900" s="10">
        <v>38</v>
      </c>
      <c r="AF900" s="10">
        <v>67</v>
      </c>
      <c r="AG900" s="10">
        <v>34</v>
      </c>
      <c r="AH900" s="10">
        <v>42</v>
      </c>
      <c r="AI900" s="10">
        <v>63</v>
      </c>
      <c r="AJ900" s="10">
        <v>38</v>
      </c>
      <c r="AK900" s="10">
        <v>42</v>
      </c>
      <c r="AL900" s="10">
        <v>55</v>
      </c>
      <c r="AM900" s="10">
        <v>42</v>
      </c>
      <c r="AN900" s="10">
        <v>42</v>
      </c>
      <c r="AO900" s="10">
        <v>17</v>
      </c>
      <c r="AP900" s="10">
        <v>21</v>
      </c>
      <c r="AR900" s="10">
        <v>395</v>
      </c>
      <c r="AS900" s="10">
        <v>84</v>
      </c>
      <c r="AT900" s="10">
        <v>19</v>
      </c>
      <c r="AU900" s="10">
        <v>2</v>
      </c>
      <c r="AW900" s="10">
        <v>404</v>
      </c>
      <c r="AX900" s="10">
        <v>385</v>
      </c>
      <c r="AY900" s="10">
        <v>346</v>
      </c>
      <c r="AZ900" s="10">
        <v>412</v>
      </c>
      <c r="BA900" s="10">
        <v>399</v>
      </c>
      <c r="BB900" s="10">
        <v>382</v>
      </c>
      <c r="BD900" s="10">
        <v>321</v>
      </c>
      <c r="BE900" s="10">
        <v>160</v>
      </c>
      <c r="BF900" s="10">
        <v>19</v>
      </c>
      <c r="BH900" s="10">
        <v>339</v>
      </c>
      <c r="BI900" s="10">
        <v>119</v>
      </c>
      <c r="BJ900" s="10">
        <v>42</v>
      </c>
    </row>
    <row r="901" spans="2:62" ht="32" customHeight="1" x14ac:dyDescent="0.35">
      <c r="B901" s="20" t="s">
        <v>237</v>
      </c>
      <c r="C901" s="12">
        <v>0.19342517468100001</v>
      </c>
      <c r="D901" s="12">
        <v>0.195759080305</v>
      </c>
      <c r="E901" s="12">
        <v>0.204333478943</v>
      </c>
      <c r="F901" s="12">
        <v>8.00864900475E-2</v>
      </c>
      <c r="G901" s="12">
        <v>0.20424949416099999</v>
      </c>
      <c r="I901" s="12">
        <v>0.118011653673</v>
      </c>
      <c r="J901" s="12">
        <v>0.24834947714799999</v>
      </c>
      <c r="K901" s="12">
        <v>0.20143249908499999</v>
      </c>
      <c r="L901" s="12">
        <v>0.19311333795800001</v>
      </c>
      <c r="M901" s="12">
        <v>0.207677179968</v>
      </c>
      <c r="N901" s="12">
        <v>0.102944376272</v>
      </c>
      <c r="P901" s="12">
        <v>0.11984691199399999</v>
      </c>
      <c r="Q901" s="12">
        <v>0.16355043989500001</v>
      </c>
      <c r="R901" s="12">
        <v>0.28442985570500001</v>
      </c>
      <c r="S901" s="12">
        <v>0.20896085062600001</v>
      </c>
      <c r="T901" s="12">
        <v>0</v>
      </c>
      <c r="V901" s="12">
        <v>9.5891515666199995E-2</v>
      </c>
      <c r="W901" s="12">
        <v>0.216355581534</v>
      </c>
      <c r="X901" s="12">
        <v>0.217062365777</v>
      </c>
      <c r="Y901" s="12">
        <v>0.13624042497399999</v>
      </c>
      <c r="Z901" s="12">
        <v>0.19433234339300001</v>
      </c>
      <c r="AA901" s="12">
        <v>0.21933563395899999</v>
      </c>
      <c r="AB901" s="12">
        <v>0.31677518881</v>
      </c>
      <c r="AC901" s="12">
        <v>0.14547369607800001</v>
      </c>
      <c r="AE901" s="12">
        <v>0.27002806781900002</v>
      </c>
      <c r="AF901" s="12">
        <v>0.186389652223</v>
      </c>
      <c r="AG901" s="12">
        <v>8.3942944623099994E-2</v>
      </c>
      <c r="AH901" s="12">
        <v>0.26195376425200001</v>
      </c>
      <c r="AI901" s="12">
        <v>0.12062055370499999</v>
      </c>
      <c r="AJ901" s="12">
        <v>0.166625594037</v>
      </c>
      <c r="AK901" s="12">
        <v>0.12906441591100001</v>
      </c>
      <c r="AL901" s="12">
        <v>0.19344328256400001</v>
      </c>
      <c r="AM901" s="12">
        <v>0.23604292759500001</v>
      </c>
      <c r="AN901" s="12">
        <v>0.253507286045</v>
      </c>
      <c r="AO901" s="12">
        <v>9.4084771320799995E-2</v>
      </c>
      <c r="AP901" s="12">
        <v>0.385568166682</v>
      </c>
      <c r="AR901" s="12">
        <v>0.19909548354100001</v>
      </c>
      <c r="AS901" s="12">
        <v>0.184517226807</v>
      </c>
      <c r="AT901" s="12">
        <v>0.135838026178</v>
      </c>
      <c r="AU901" s="12">
        <v>0</v>
      </c>
      <c r="AW901" s="12">
        <v>0.201181900237</v>
      </c>
      <c r="AX901" s="12">
        <v>0.208148323114</v>
      </c>
      <c r="AY901" s="12">
        <v>0.22186818391900001</v>
      </c>
      <c r="AZ901" s="12">
        <v>0.17994724914999999</v>
      </c>
      <c r="BA901" s="12">
        <v>0.21614512277299999</v>
      </c>
      <c r="BB901" s="12">
        <v>0.21673642390100001</v>
      </c>
      <c r="BD901" s="12">
        <v>0.22367039016699999</v>
      </c>
      <c r="BE901" s="12">
        <v>0.14394873502800001</v>
      </c>
      <c r="BF901" s="12">
        <v>9.8532008816899996E-2</v>
      </c>
      <c r="BH901" s="12">
        <v>0.185950915169</v>
      </c>
      <c r="BI901" s="12">
        <v>0.23074262409099999</v>
      </c>
      <c r="BJ901" s="12">
        <v>0.147251109982</v>
      </c>
    </row>
    <row r="902" spans="2:62" ht="32" customHeight="1" x14ac:dyDescent="0.35">
      <c r="B902" s="20" t="s">
        <v>238</v>
      </c>
      <c r="C902" s="12">
        <v>0.38181226924400002</v>
      </c>
      <c r="D902" s="12">
        <v>0.331834327042</v>
      </c>
      <c r="E902" s="12">
        <v>0.43399795213999998</v>
      </c>
      <c r="F902" s="12">
        <v>0.47669168104199999</v>
      </c>
      <c r="G902" s="12">
        <v>0</v>
      </c>
      <c r="I902" s="12">
        <v>0.39255436465900001</v>
      </c>
      <c r="J902" s="12">
        <v>0.365604052949</v>
      </c>
      <c r="K902" s="12">
        <v>0.35248264074300001</v>
      </c>
      <c r="L902" s="12">
        <v>0.40015524416600001</v>
      </c>
      <c r="M902" s="12">
        <v>0.41087103348999998</v>
      </c>
      <c r="N902" s="12">
        <v>0.36825456200099999</v>
      </c>
      <c r="P902" s="12">
        <v>0.31759416686300002</v>
      </c>
      <c r="Q902" s="12">
        <v>0.48309456874899998</v>
      </c>
      <c r="R902" s="12">
        <v>0.36795268283799998</v>
      </c>
      <c r="S902" s="12">
        <v>0.35645414791199997</v>
      </c>
      <c r="T902" s="12">
        <v>0.51673118137999996</v>
      </c>
      <c r="V902" s="12">
        <v>0.41842321031099999</v>
      </c>
      <c r="W902" s="12">
        <v>0.39445911379699999</v>
      </c>
      <c r="X902" s="12">
        <v>0.36545839738800001</v>
      </c>
      <c r="Y902" s="12">
        <v>0.48145627503299998</v>
      </c>
      <c r="Z902" s="12">
        <v>0.38808155994799998</v>
      </c>
      <c r="AA902" s="12">
        <v>0.356477898061</v>
      </c>
      <c r="AB902" s="12">
        <v>0.24015615051299999</v>
      </c>
      <c r="AC902" s="12">
        <v>0.33391497646000001</v>
      </c>
      <c r="AE902" s="12">
        <v>0.35558680197600001</v>
      </c>
      <c r="AF902" s="12">
        <v>0.45734860209900002</v>
      </c>
      <c r="AG902" s="12">
        <v>0.59322163684899998</v>
      </c>
      <c r="AH902" s="12">
        <v>0.34902820333899998</v>
      </c>
      <c r="AI902" s="12">
        <v>0.37787012439099998</v>
      </c>
      <c r="AJ902" s="12">
        <v>0.19919236318399999</v>
      </c>
      <c r="AK902" s="12">
        <v>0.42715924570899999</v>
      </c>
      <c r="AL902" s="12">
        <v>0.42850796173900002</v>
      </c>
      <c r="AM902" s="12">
        <v>0.33800868164100001</v>
      </c>
      <c r="AN902" s="12">
        <v>0.21203189406799999</v>
      </c>
      <c r="AO902" s="12">
        <v>0.476267258192</v>
      </c>
      <c r="AP902" s="12">
        <v>0.39465843482200003</v>
      </c>
      <c r="AR902" s="12">
        <v>0.35722422936600001</v>
      </c>
      <c r="AS902" s="12">
        <v>0.50442511250900002</v>
      </c>
      <c r="AT902" s="12">
        <v>0.38960177676899999</v>
      </c>
      <c r="AU902" s="12">
        <v>0</v>
      </c>
      <c r="AW902" s="12">
        <v>0.375955042746</v>
      </c>
      <c r="AX902" s="12">
        <v>0.372007092521</v>
      </c>
      <c r="AY902" s="12">
        <v>0.36450297728300002</v>
      </c>
      <c r="AZ902" s="12">
        <v>0.38253037073500001</v>
      </c>
      <c r="BA902" s="12">
        <v>0.37707808594199999</v>
      </c>
      <c r="BB902" s="12">
        <v>0.37319743961599999</v>
      </c>
      <c r="BD902" s="12">
        <v>0.39828524244699998</v>
      </c>
      <c r="BE902" s="12">
        <v>0.35447880835099999</v>
      </c>
      <c r="BF902" s="12">
        <v>0.33335817693899999</v>
      </c>
      <c r="BH902" s="12">
        <v>0.41072270824599999</v>
      </c>
      <c r="BI902" s="12">
        <v>0.33196805333099999</v>
      </c>
      <c r="BJ902" s="12">
        <v>0.28905530807300001</v>
      </c>
    </row>
    <row r="903" spans="2:62" ht="32" customHeight="1" x14ac:dyDescent="0.35">
      <c r="B903" s="20" t="s">
        <v>239</v>
      </c>
      <c r="C903" s="12">
        <v>0.25372639440900002</v>
      </c>
      <c r="D903" s="12">
        <v>0.25229650693099998</v>
      </c>
      <c r="E903" s="12">
        <v>0.244008085629</v>
      </c>
      <c r="F903" s="12">
        <v>0.32264251749200001</v>
      </c>
      <c r="G903" s="12">
        <v>0.40170192757599998</v>
      </c>
      <c r="I903" s="12">
        <v>0.32697731276699998</v>
      </c>
      <c r="J903" s="12">
        <v>0.212577673075</v>
      </c>
      <c r="K903" s="12">
        <v>0.246395391337</v>
      </c>
      <c r="L903" s="12">
        <v>0.22373865970500001</v>
      </c>
      <c r="M903" s="12">
        <v>0.25410385301999999</v>
      </c>
      <c r="N903" s="12">
        <v>0.45539584353500001</v>
      </c>
      <c r="P903" s="12">
        <v>0.27439462980099999</v>
      </c>
      <c r="Q903" s="12">
        <v>0.20856161007999999</v>
      </c>
      <c r="R903" s="12">
        <v>0.26217566164900002</v>
      </c>
      <c r="S903" s="12">
        <v>0.26610983051300002</v>
      </c>
      <c r="T903" s="12">
        <v>0.48326881861999998</v>
      </c>
      <c r="V903" s="12">
        <v>0.31295624331499999</v>
      </c>
      <c r="W903" s="12">
        <v>0.18672269102200001</v>
      </c>
      <c r="X903" s="12">
        <v>0.266354294524</v>
      </c>
      <c r="Y903" s="12">
        <v>0.29924255805299999</v>
      </c>
      <c r="Z903" s="12">
        <v>0.20652823202000001</v>
      </c>
      <c r="AA903" s="12">
        <v>0.27999136565499999</v>
      </c>
      <c r="AB903" s="12">
        <v>0.24574219650500001</v>
      </c>
      <c r="AC903" s="12">
        <v>0.301301162234</v>
      </c>
      <c r="AE903" s="12">
        <v>0.15215197787699999</v>
      </c>
      <c r="AF903" s="12">
        <v>0.15860863041500001</v>
      </c>
      <c r="AG903" s="12">
        <v>0.17556592372499999</v>
      </c>
      <c r="AH903" s="12">
        <v>0.26451771730599999</v>
      </c>
      <c r="AI903" s="12">
        <v>0.27709493763600002</v>
      </c>
      <c r="AJ903" s="12">
        <v>0.41490626273199999</v>
      </c>
      <c r="AK903" s="12">
        <v>0.300251401114</v>
      </c>
      <c r="AL903" s="12">
        <v>0.162238057928</v>
      </c>
      <c r="AM903" s="12">
        <v>0.377679853397</v>
      </c>
      <c r="AN903" s="12">
        <v>0.37745065898500002</v>
      </c>
      <c r="AO903" s="12">
        <v>0.30967401492199997</v>
      </c>
      <c r="AP903" s="12">
        <v>8.8888021394799996E-2</v>
      </c>
      <c r="AR903" s="12">
        <v>0.26659791146099998</v>
      </c>
      <c r="AS903" s="12">
        <v>0.20831648260899999</v>
      </c>
      <c r="AT903" s="12">
        <v>0.16400879651</v>
      </c>
      <c r="AU903" s="12">
        <v>0.50032009876399997</v>
      </c>
      <c r="AW903" s="12">
        <v>0.251752759268</v>
      </c>
      <c r="AX903" s="12">
        <v>0.25218781892499997</v>
      </c>
      <c r="AY903" s="12">
        <v>0.23578749042700001</v>
      </c>
      <c r="AZ903" s="12">
        <v>0.260065384033</v>
      </c>
      <c r="BA903" s="12">
        <v>0.24460538277900001</v>
      </c>
      <c r="BB903" s="12">
        <v>0.25583557639400001</v>
      </c>
      <c r="BD903" s="12">
        <v>0.24270545442700001</v>
      </c>
      <c r="BE903" s="12">
        <v>0.27821657849100001</v>
      </c>
      <c r="BF903" s="12">
        <v>0.23428272645699999</v>
      </c>
      <c r="BH903" s="12">
        <v>0.23914817766599999</v>
      </c>
      <c r="BI903" s="12">
        <v>0.28122123300200003</v>
      </c>
      <c r="BJ903" s="12">
        <v>0.29372077227499999</v>
      </c>
    </row>
    <row r="904" spans="2:62" ht="32" customHeight="1" x14ac:dyDescent="0.35">
      <c r="B904" s="20" t="s">
        <v>240</v>
      </c>
      <c r="C904" s="12">
        <v>0.15798164628799999</v>
      </c>
      <c r="D904" s="12">
        <v>0.21198787813799999</v>
      </c>
      <c r="E904" s="12">
        <v>0.105128358398</v>
      </c>
      <c r="F904" s="12">
        <v>0.120579311419</v>
      </c>
      <c r="G904" s="12">
        <v>0</v>
      </c>
      <c r="I904" s="12">
        <v>0.13473757612699999</v>
      </c>
      <c r="J904" s="12">
        <v>0.160466716984</v>
      </c>
      <c r="K904" s="12">
        <v>0.19155139774999999</v>
      </c>
      <c r="L904" s="12">
        <v>0.16069594224100001</v>
      </c>
      <c r="M904" s="12">
        <v>0.127347933522</v>
      </c>
      <c r="N904" s="12">
        <v>7.3405218192099997E-2</v>
      </c>
      <c r="P904" s="12">
        <v>0.264648987319</v>
      </c>
      <c r="Q904" s="12">
        <v>0.14479338127499999</v>
      </c>
      <c r="R904" s="12">
        <v>7.0901350504300006E-2</v>
      </c>
      <c r="S904" s="12">
        <v>0.15410449289</v>
      </c>
      <c r="T904" s="12">
        <v>0</v>
      </c>
      <c r="V904" s="12">
        <v>0.15529165954499999</v>
      </c>
      <c r="W904" s="12">
        <v>0.20246261364699999</v>
      </c>
      <c r="X904" s="12">
        <v>0.15112494231099999</v>
      </c>
      <c r="Y904" s="12">
        <v>8.3060741940400001E-2</v>
      </c>
      <c r="Z904" s="12">
        <v>0.211057864639</v>
      </c>
      <c r="AA904" s="12">
        <v>0.14419510232499999</v>
      </c>
      <c r="AB904" s="12">
        <v>0.17850660135999999</v>
      </c>
      <c r="AC904" s="12">
        <v>4.5298784713200001E-2</v>
      </c>
      <c r="AE904" s="12">
        <v>0.22223315232800001</v>
      </c>
      <c r="AF904" s="12">
        <v>0.183385731656</v>
      </c>
      <c r="AG904" s="12">
        <v>0.147269494803</v>
      </c>
      <c r="AH904" s="12">
        <v>0.124500315103</v>
      </c>
      <c r="AI904" s="12">
        <v>0.22441438426800001</v>
      </c>
      <c r="AJ904" s="12">
        <v>0.17397565707000001</v>
      </c>
      <c r="AK904" s="12">
        <v>0.14352493726599999</v>
      </c>
      <c r="AL904" s="12">
        <v>0.17718388361500001</v>
      </c>
      <c r="AM904" s="12">
        <v>4.8268537366200001E-2</v>
      </c>
      <c r="AN904" s="12">
        <v>0.115474210777</v>
      </c>
      <c r="AO904" s="12">
        <v>0.119973955565</v>
      </c>
      <c r="AP904" s="12">
        <v>0.13088537710100001</v>
      </c>
      <c r="AR904" s="12">
        <v>0.169500495532</v>
      </c>
      <c r="AS904" s="12">
        <v>0.102741178076</v>
      </c>
      <c r="AT904" s="12">
        <v>0.17809421690900001</v>
      </c>
      <c r="AU904" s="12">
        <v>0</v>
      </c>
      <c r="AW904" s="12">
        <v>0.15712596116800001</v>
      </c>
      <c r="AX904" s="12">
        <v>0.15753666276200001</v>
      </c>
      <c r="AY904" s="12">
        <v>0.161548457851</v>
      </c>
      <c r="AZ904" s="12">
        <v>0.16161608974899999</v>
      </c>
      <c r="BA904" s="12">
        <v>0.15535727590100001</v>
      </c>
      <c r="BB904" s="12">
        <v>0.14724059201100001</v>
      </c>
      <c r="BD904" s="12">
        <v>0.127118314648</v>
      </c>
      <c r="BE904" s="12">
        <v>0.215951547036</v>
      </c>
      <c r="BF904" s="12">
        <v>0.192259583639</v>
      </c>
      <c r="BH904" s="12">
        <v>0.15294040676099999</v>
      </c>
      <c r="BI904" s="12">
        <v>0.149112887911</v>
      </c>
      <c r="BJ904" s="12">
        <v>0.22458096298800001</v>
      </c>
    </row>
    <row r="905" spans="2:62" ht="32" customHeight="1" x14ac:dyDescent="0.35">
      <c r="B905" s="20" t="s">
        <v>42</v>
      </c>
      <c r="C905" s="12">
        <v>1.3054515377399999E-2</v>
      </c>
      <c r="D905" s="12">
        <v>8.1222075844E-3</v>
      </c>
      <c r="E905" s="12">
        <v>1.2532124890199999E-2</v>
      </c>
      <c r="F905" s="12">
        <v>0</v>
      </c>
      <c r="G905" s="12">
        <v>0.39404857826299999</v>
      </c>
      <c r="I905" s="12">
        <v>2.77190927742E-2</v>
      </c>
      <c r="J905" s="12">
        <v>1.30020798436E-2</v>
      </c>
      <c r="K905" s="12">
        <v>8.1380710853499998E-3</v>
      </c>
      <c r="L905" s="12">
        <v>2.2296815929199999E-2</v>
      </c>
      <c r="M905" s="12">
        <v>0</v>
      </c>
      <c r="N905" s="12">
        <v>0</v>
      </c>
      <c r="P905" s="12">
        <v>2.3515304023600001E-2</v>
      </c>
      <c r="Q905" s="12">
        <v>0</v>
      </c>
      <c r="R905" s="12">
        <v>1.4540449304200001E-2</v>
      </c>
      <c r="S905" s="12">
        <v>1.43706780582E-2</v>
      </c>
      <c r="T905" s="12">
        <v>0</v>
      </c>
      <c r="V905" s="12">
        <v>1.7437371161700001E-2</v>
      </c>
      <c r="W905" s="12">
        <v>0</v>
      </c>
      <c r="X905" s="12">
        <v>0</v>
      </c>
      <c r="Y905" s="12">
        <v>0</v>
      </c>
      <c r="Z905" s="12">
        <v>0</v>
      </c>
      <c r="AA905" s="12">
        <v>0</v>
      </c>
      <c r="AB905" s="12">
        <v>1.8819862811599999E-2</v>
      </c>
      <c r="AC905" s="12">
        <v>0.17401138051500001</v>
      </c>
      <c r="AE905" s="12">
        <v>0</v>
      </c>
      <c r="AF905" s="12">
        <v>1.4267383606499999E-2</v>
      </c>
      <c r="AG905" s="12">
        <v>0</v>
      </c>
      <c r="AH905" s="12">
        <v>0</v>
      </c>
      <c r="AI905" s="12">
        <v>0</v>
      </c>
      <c r="AJ905" s="12">
        <v>4.5300122976899997E-2</v>
      </c>
      <c r="AK905" s="12">
        <v>0</v>
      </c>
      <c r="AL905" s="12">
        <v>3.86268141535E-2</v>
      </c>
      <c r="AM905" s="12">
        <v>0</v>
      </c>
      <c r="AN905" s="12">
        <v>4.1535950125100002E-2</v>
      </c>
      <c r="AO905" s="12">
        <v>0</v>
      </c>
      <c r="AP905" s="12">
        <v>0</v>
      </c>
      <c r="AR905" s="12">
        <v>7.5818801006899998E-3</v>
      </c>
      <c r="AS905" s="12">
        <v>0</v>
      </c>
      <c r="AT905" s="12">
        <v>0.13245718363299999</v>
      </c>
      <c r="AU905" s="12">
        <v>0.49967990123599998</v>
      </c>
      <c r="AW905" s="12">
        <v>1.3984336580400001E-2</v>
      </c>
      <c r="AX905" s="12">
        <v>1.01201026784E-2</v>
      </c>
      <c r="AY905" s="12">
        <v>1.6292890519799999E-2</v>
      </c>
      <c r="AZ905" s="12">
        <v>1.58409063337E-2</v>
      </c>
      <c r="BA905" s="12">
        <v>6.8141326064000002E-3</v>
      </c>
      <c r="BB905" s="12">
        <v>6.98996807808E-3</v>
      </c>
      <c r="BD905" s="12">
        <v>8.2205983117300003E-3</v>
      </c>
      <c r="BE905" s="12">
        <v>7.4043310942799997E-3</v>
      </c>
      <c r="BF905" s="12">
        <v>0.14156750414700001</v>
      </c>
      <c r="BH905" s="12">
        <v>1.1237792158E-2</v>
      </c>
      <c r="BI905" s="12">
        <v>6.9552016650399999E-3</v>
      </c>
      <c r="BJ905" s="12">
        <v>4.5391846681399999E-2</v>
      </c>
    </row>
    <row r="907" spans="2:62" x14ac:dyDescent="0.35">
      <c r="B907" s="25" t="s">
        <v>241</v>
      </c>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row>
    <row r="908" spans="2:62" x14ac:dyDescent="0.35">
      <c r="B908" s="17" t="s">
        <v>15</v>
      </c>
    </row>
    <row r="909" spans="2:62" x14ac:dyDescent="0.35">
      <c r="B909" s="18" t="s">
        <v>74</v>
      </c>
      <c r="C909" s="15">
        <v>500</v>
      </c>
      <c r="D909" s="15">
        <v>252</v>
      </c>
      <c r="E909" s="15">
        <v>220</v>
      </c>
      <c r="F909" s="15">
        <v>24</v>
      </c>
      <c r="G909" s="15">
        <v>4</v>
      </c>
      <c r="I909" s="15">
        <v>66</v>
      </c>
      <c r="J909" s="15">
        <v>69</v>
      </c>
      <c r="K909" s="15">
        <v>149</v>
      </c>
      <c r="L909" s="15">
        <v>116</v>
      </c>
      <c r="M909" s="15">
        <v>89</v>
      </c>
      <c r="N909" s="15">
        <v>11</v>
      </c>
      <c r="P909" s="15">
        <v>98</v>
      </c>
      <c r="Q909" s="15">
        <v>133</v>
      </c>
      <c r="R909" s="15">
        <v>134</v>
      </c>
      <c r="S909" s="15">
        <v>133</v>
      </c>
      <c r="T909" s="15">
        <v>2</v>
      </c>
      <c r="V909" s="15">
        <v>58</v>
      </c>
      <c r="W909" s="15">
        <v>97</v>
      </c>
      <c r="X909" s="15">
        <v>104</v>
      </c>
      <c r="Y909" s="15">
        <v>62</v>
      </c>
      <c r="Z909" s="15">
        <v>65</v>
      </c>
      <c r="AA909" s="15">
        <v>40</v>
      </c>
      <c r="AB909" s="15">
        <v>49</v>
      </c>
      <c r="AC909" s="15">
        <v>25</v>
      </c>
      <c r="AE909" s="15">
        <v>40</v>
      </c>
      <c r="AF909" s="15">
        <v>69</v>
      </c>
      <c r="AG909" s="15">
        <v>35</v>
      </c>
      <c r="AH909" s="15">
        <v>44</v>
      </c>
      <c r="AI909" s="15">
        <v>65</v>
      </c>
      <c r="AJ909" s="15">
        <v>40</v>
      </c>
      <c r="AK909" s="15">
        <v>44</v>
      </c>
      <c r="AL909" s="15">
        <v>56</v>
      </c>
      <c r="AM909" s="15">
        <v>44</v>
      </c>
      <c r="AN909" s="15">
        <v>30</v>
      </c>
      <c r="AO909" s="15">
        <v>10</v>
      </c>
      <c r="AP909" s="15">
        <v>23</v>
      </c>
      <c r="AR909" s="15">
        <v>392</v>
      </c>
      <c r="AS909" s="15">
        <v>88</v>
      </c>
      <c r="AT909" s="15">
        <v>18</v>
      </c>
      <c r="AU909" s="15">
        <v>2</v>
      </c>
      <c r="AW909" s="15">
        <v>406</v>
      </c>
      <c r="AX909" s="15">
        <v>389</v>
      </c>
      <c r="AY909" s="15">
        <v>348</v>
      </c>
      <c r="AZ909" s="15">
        <v>411</v>
      </c>
      <c r="BA909" s="15">
        <v>401</v>
      </c>
      <c r="BB909" s="15">
        <v>385</v>
      </c>
      <c r="BD909" s="15">
        <v>328</v>
      </c>
      <c r="BE909" s="15">
        <v>153</v>
      </c>
      <c r="BF909" s="15">
        <v>19</v>
      </c>
      <c r="BH909" s="15">
        <v>341</v>
      </c>
      <c r="BI909" s="15">
        <v>117</v>
      </c>
      <c r="BJ909" s="15">
        <v>42</v>
      </c>
    </row>
    <row r="910" spans="2:62" x14ac:dyDescent="0.35">
      <c r="B910" s="19" t="s">
        <v>75</v>
      </c>
      <c r="C910" s="10">
        <v>500</v>
      </c>
      <c r="D910" s="10">
        <v>248</v>
      </c>
      <c r="E910" s="10">
        <v>221</v>
      </c>
      <c r="F910" s="10">
        <v>27</v>
      </c>
      <c r="G910" s="10">
        <v>4</v>
      </c>
      <c r="I910" s="10">
        <v>68</v>
      </c>
      <c r="J910" s="10">
        <v>68</v>
      </c>
      <c r="K910" s="10">
        <v>145</v>
      </c>
      <c r="L910" s="10">
        <v>115</v>
      </c>
      <c r="M910" s="10">
        <v>92</v>
      </c>
      <c r="N910" s="10">
        <v>11</v>
      </c>
      <c r="P910" s="10">
        <v>125</v>
      </c>
      <c r="Q910" s="10">
        <v>125</v>
      </c>
      <c r="R910" s="10">
        <v>125</v>
      </c>
      <c r="S910" s="10">
        <v>125</v>
      </c>
      <c r="T910" s="10">
        <v>2</v>
      </c>
      <c r="V910" s="10">
        <v>68</v>
      </c>
      <c r="W910" s="10">
        <v>105</v>
      </c>
      <c r="X910" s="10">
        <v>101</v>
      </c>
      <c r="Y910" s="10">
        <v>59</v>
      </c>
      <c r="Z910" s="10">
        <v>60</v>
      </c>
      <c r="AA910" s="10">
        <v>37</v>
      </c>
      <c r="AB910" s="10">
        <v>44</v>
      </c>
      <c r="AC910" s="10">
        <v>26</v>
      </c>
      <c r="AE910" s="10">
        <v>38</v>
      </c>
      <c r="AF910" s="10">
        <v>67</v>
      </c>
      <c r="AG910" s="10">
        <v>34</v>
      </c>
      <c r="AH910" s="10">
        <v>42</v>
      </c>
      <c r="AI910" s="10">
        <v>63</v>
      </c>
      <c r="AJ910" s="10">
        <v>38</v>
      </c>
      <c r="AK910" s="10">
        <v>42</v>
      </c>
      <c r="AL910" s="10">
        <v>55</v>
      </c>
      <c r="AM910" s="10">
        <v>42</v>
      </c>
      <c r="AN910" s="10">
        <v>42</v>
      </c>
      <c r="AO910" s="10">
        <v>17</v>
      </c>
      <c r="AP910" s="10">
        <v>21</v>
      </c>
      <c r="AR910" s="10">
        <v>395</v>
      </c>
      <c r="AS910" s="10">
        <v>84</v>
      </c>
      <c r="AT910" s="10">
        <v>19</v>
      </c>
      <c r="AU910" s="10">
        <v>2</v>
      </c>
      <c r="AW910" s="10">
        <v>404</v>
      </c>
      <c r="AX910" s="10">
        <v>385</v>
      </c>
      <c r="AY910" s="10">
        <v>346</v>
      </c>
      <c r="AZ910" s="10">
        <v>412</v>
      </c>
      <c r="BA910" s="10">
        <v>399</v>
      </c>
      <c r="BB910" s="10">
        <v>382</v>
      </c>
      <c r="BD910" s="10">
        <v>321</v>
      </c>
      <c r="BE910" s="10">
        <v>160</v>
      </c>
      <c r="BF910" s="10">
        <v>19</v>
      </c>
      <c r="BH910" s="10">
        <v>339</v>
      </c>
      <c r="BI910" s="10">
        <v>119</v>
      </c>
      <c r="BJ910" s="10">
        <v>42</v>
      </c>
    </row>
    <row r="911" spans="2:62" ht="32" customHeight="1" x14ac:dyDescent="0.35">
      <c r="B911" s="20" t="s">
        <v>237</v>
      </c>
      <c r="C911" s="12">
        <v>0.174650025825</v>
      </c>
      <c r="D911" s="12">
        <v>0.149773100898</v>
      </c>
      <c r="E911" s="12">
        <v>0.208995736648</v>
      </c>
      <c r="F911" s="12">
        <v>8.3507518732400005E-2</v>
      </c>
      <c r="G911" s="12">
        <v>0.40409632394400002</v>
      </c>
      <c r="I911" s="12">
        <v>9.0084982169100006E-2</v>
      </c>
      <c r="J911" s="12">
        <v>0.17834818941</v>
      </c>
      <c r="K911" s="12">
        <v>0.20379637958999999</v>
      </c>
      <c r="L911" s="12">
        <v>0.16409559575999999</v>
      </c>
      <c r="M911" s="12">
        <v>0.19766950062300001</v>
      </c>
      <c r="N911" s="12">
        <v>0.20745904039599999</v>
      </c>
      <c r="P911" s="12">
        <v>0.109807164506</v>
      </c>
      <c r="Q911" s="12">
        <v>0.17760490452200001</v>
      </c>
      <c r="R911" s="12">
        <v>0.20023274831099999</v>
      </c>
      <c r="S911" s="12">
        <v>0.213742965555</v>
      </c>
      <c r="T911" s="12">
        <v>0</v>
      </c>
      <c r="V911" s="12">
        <v>8.2891993580800002E-2</v>
      </c>
      <c r="W911" s="12">
        <v>0.19861180314400001</v>
      </c>
      <c r="X911" s="12">
        <v>0.17901125127799999</v>
      </c>
      <c r="Y911" s="12">
        <v>0.15448562880200001</v>
      </c>
      <c r="Z911" s="12">
        <v>0.183357551594</v>
      </c>
      <c r="AA911" s="12">
        <v>0.32737260590099998</v>
      </c>
      <c r="AB911" s="12">
        <v>0.16202181283100001</v>
      </c>
      <c r="AC911" s="12">
        <v>0.130379575872</v>
      </c>
      <c r="AE911" s="12">
        <v>0.16027673727200001</v>
      </c>
      <c r="AF911" s="12">
        <v>0.129111242155</v>
      </c>
      <c r="AG911" s="12">
        <v>0.14995860830400001</v>
      </c>
      <c r="AH911" s="12">
        <v>0.24431884510099999</v>
      </c>
      <c r="AI911" s="12">
        <v>0.106710713187</v>
      </c>
      <c r="AJ911" s="12">
        <v>0.193708438053</v>
      </c>
      <c r="AK911" s="12">
        <v>0.11024209663200001</v>
      </c>
      <c r="AL911" s="12">
        <v>0.23740725275899999</v>
      </c>
      <c r="AM911" s="12">
        <v>0.25783253131099998</v>
      </c>
      <c r="AN911" s="12">
        <v>0.13619294233099999</v>
      </c>
      <c r="AO911" s="12">
        <v>0.28040580901599998</v>
      </c>
      <c r="AP911" s="12">
        <v>0.207519075537</v>
      </c>
      <c r="AR911" s="12">
        <v>0.16339933450899999</v>
      </c>
      <c r="AS911" s="12">
        <v>0.22046823711399999</v>
      </c>
      <c r="AT911" s="12">
        <v>0.22259465729899999</v>
      </c>
      <c r="AU911" s="12">
        <v>0</v>
      </c>
      <c r="AW911" s="12">
        <v>0.190072478662</v>
      </c>
      <c r="AX911" s="12">
        <v>0.195723597226</v>
      </c>
      <c r="AY911" s="12">
        <v>0.17496672945200001</v>
      </c>
      <c r="AZ911" s="12">
        <v>0.17629135870900001</v>
      </c>
      <c r="BA911" s="12">
        <v>0.186452221557</v>
      </c>
      <c r="BB911" s="12">
        <v>0.18364637001100001</v>
      </c>
      <c r="BD911" s="12">
        <v>0.21013972115499999</v>
      </c>
      <c r="BE911" s="12">
        <v>0.10710577591999999</v>
      </c>
      <c r="BF911" s="12">
        <v>0.14263070582000001</v>
      </c>
      <c r="BH911" s="12">
        <v>0.193318836134</v>
      </c>
      <c r="BI911" s="12">
        <v>0.15245503358699999</v>
      </c>
      <c r="BJ911" s="12">
        <v>8.6061057497499996E-2</v>
      </c>
    </row>
    <row r="912" spans="2:62" ht="32" customHeight="1" x14ac:dyDescent="0.35">
      <c r="B912" s="20" t="s">
        <v>238</v>
      </c>
      <c r="C912" s="12">
        <v>0.34702900601100001</v>
      </c>
      <c r="D912" s="12">
        <v>0.35929759406799999</v>
      </c>
      <c r="E912" s="12">
        <v>0.34506235800200002</v>
      </c>
      <c r="F912" s="12">
        <v>0.30715533560899999</v>
      </c>
      <c r="G912" s="12">
        <v>0</v>
      </c>
      <c r="I912" s="12">
        <v>0.335568213389</v>
      </c>
      <c r="J912" s="12">
        <v>0.378982012024</v>
      </c>
      <c r="K912" s="12">
        <v>0.31990735200499998</v>
      </c>
      <c r="L912" s="12">
        <v>0.38211802047100002</v>
      </c>
      <c r="M912" s="12">
        <v>0.32166516151000002</v>
      </c>
      <c r="N912" s="12">
        <v>0.41941835711699998</v>
      </c>
      <c r="P912" s="12">
        <v>0.24905320165200001</v>
      </c>
      <c r="Q912" s="12">
        <v>0.33609618283999998</v>
      </c>
      <c r="R912" s="12">
        <v>0.42070333286299999</v>
      </c>
      <c r="S912" s="12">
        <v>0.38780241653199998</v>
      </c>
      <c r="T912" s="12">
        <v>0</v>
      </c>
      <c r="V912" s="12">
        <v>0.31267992199799999</v>
      </c>
      <c r="W912" s="12">
        <v>0.27001681143099998</v>
      </c>
      <c r="X912" s="12">
        <v>0.39257323656100002</v>
      </c>
      <c r="Y912" s="12">
        <v>0.40125146202500001</v>
      </c>
      <c r="Z912" s="12">
        <v>0.38111576333500002</v>
      </c>
      <c r="AA912" s="12">
        <v>0.393219362061</v>
      </c>
      <c r="AB912" s="12">
        <v>0.35157254028500001</v>
      </c>
      <c r="AC912" s="12">
        <v>0.293300887969</v>
      </c>
      <c r="AE912" s="12">
        <v>0.34604711565399998</v>
      </c>
      <c r="AF912" s="12">
        <v>0.419422420643</v>
      </c>
      <c r="AG912" s="12">
        <v>0.32588926256599998</v>
      </c>
      <c r="AH912" s="12">
        <v>0.306262567657</v>
      </c>
      <c r="AI912" s="12">
        <v>0.29854241983500002</v>
      </c>
      <c r="AJ912" s="12">
        <v>0.214267057352</v>
      </c>
      <c r="AK912" s="12">
        <v>0.495202181317</v>
      </c>
      <c r="AL912" s="12">
        <v>0.39328739644600003</v>
      </c>
      <c r="AM912" s="12">
        <v>0.36232167630500001</v>
      </c>
      <c r="AN912" s="12">
        <v>0.237747521297</v>
      </c>
      <c r="AO912" s="12">
        <v>0.29340361258300002</v>
      </c>
      <c r="AP912" s="12">
        <v>0.43118499211200001</v>
      </c>
      <c r="AR912" s="12">
        <v>0.33576732745499999</v>
      </c>
      <c r="AS912" s="12">
        <v>0.446149386845</v>
      </c>
      <c r="AT912" s="12">
        <v>0.18219579177799999</v>
      </c>
      <c r="AU912" s="12">
        <v>0</v>
      </c>
      <c r="AW912" s="12">
        <v>0.33854788546499998</v>
      </c>
      <c r="AX912" s="12">
        <v>0.34870441180299999</v>
      </c>
      <c r="AY912" s="12">
        <v>0.351575484095</v>
      </c>
      <c r="AZ912" s="12">
        <v>0.32986581064999998</v>
      </c>
      <c r="BA912" s="12">
        <v>0.35031043766999997</v>
      </c>
      <c r="BB912" s="12">
        <v>0.362470429958</v>
      </c>
      <c r="BD912" s="12">
        <v>0.36861559223000001</v>
      </c>
      <c r="BE912" s="12">
        <v>0.295983922816</v>
      </c>
      <c r="BF912" s="12">
        <v>0.41083314681100003</v>
      </c>
      <c r="BH912" s="12">
        <v>0.35943675573599998</v>
      </c>
      <c r="BI912" s="12">
        <v>0.30837330069399999</v>
      </c>
      <c r="BJ912" s="12">
        <v>0.35679260133899998</v>
      </c>
    </row>
    <row r="913" spans="2:62" ht="32" customHeight="1" x14ac:dyDescent="0.35">
      <c r="B913" s="20" t="s">
        <v>239</v>
      </c>
      <c r="C913" s="12">
        <v>0.28101670890399999</v>
      </c>
      <c r="D913" s="12">
        <v>0.24901194713399999</v>
      </c>
      <c r="E913" s="12">
        <v>0.28480748691899999</v>
      </c>
      <c r="F913" s="12">
        <v>0.52703428078000003</v>
      </c>
      <c r="G913" s="12">
        <v>0.39404857826299999</v>
      </c>
      <c r="I913" s="12">
        <v>0.36340250474500002</v>
      </c>
      <c r="J913" s="12">
        <v>0.27344979191399998</v>
      </c>
      <c r="K913" s="12">
        <v>0.26665936756300002</v>
      </c>
      <c r="L913" s="12">
        <v>0.27157098999099999</v>
      </c>
      <c r="M913" s="12">
        <v>0.27171727349500002</v>
      </c>
      <c r="N913" s="12">
        <v>0.188015221343</v>
      </c>
      <c r="P913" s="12">
        <v>0.354024299519</v>
      </c>
      <c r="Q913" s="12">
        <v>0.284484771064</v>
      </c>
      <c r="R913" s="12">
        <v>0.26252012279600001</v>
      </c>
      <c r="S913" s="12">
        <v>0.22752309550800001</v>
      </c>
      <c r="T913" s="12">
        <v>0</v>
      </c>
      <c r="V913" s="12">
        <v>0.43118762472900002</v>
      </c>
      <c r="W913" s="12">
        <v>0.25721714278899999</v>
      </c>
      <c r="X913" s="12">
        <v>0.24615126314999999</v>
      </c>
      <c r="Y913" s="12">
        <v>0.315646305919</v>
      </c>
      <c r="Z913" s="12">
        <v>0.23050896227199999</v>
      </c>
      <c r="AA913" s="12">
        <v>0.18120928726999999</v>
      </c>
      <c r="AB913" s="12">
        <v>0.2301270164</v>
      </c>
      <c r="AC913" s="12">
        <v>0.38725924717999999</v>
      </c>
      <c r="AE913" s="12">
        <v>0.28114327315600002</v>
      </c>
      <c r="AF913" s="12">
        <v>0.28316267891899999</v>
      </c>
      <c r="AG913" s="12">
        <v>0.29263611832399999</v>
      </c>
      <c r="AH913" s="12">
        <v>0.37791362667</v>
      </c>
      <c r="AI913" s="12">
        <v>0.30259618958700002</v>
      </c>
      <c r="AJ913" s="12">
        <v>0.39798138803200001</v>
      </c>
      <c r="AK913" s="12">
        <v>0.18265988184500001</v>
      </c>
      <c r="AL913" s="12">
        <v>0.18282405338400001</v>
      </c>
      <c r="AM913" s="12">
        <v>0.26575738817700001</v>
      </c>
      <c r="AN913" s="12">
        <v>0.29553000400399998</v>
      </c>
      <c r="AO913" s="12">
        <v>0.42619057840000002</v>
      </c>
      <c r="AP913" s="12">
        <v>0.123629548223</v>
      </c>
      <c r="AR913" s="12">
        <v>0.29798578894700001</v>
      </c>
      <c r="AS913" s="12">
        <v>0.17286665580400001</v>
      </c>
      <c r="AT913" s="12">
        <v>0.43094527175699998</v>
      </c>
      <c r="AU913" s="12">
        <v>0</v>
      </c>
      <c r="AW913" s="12">
        <v>0.26713072855999997</v>
      </c>
      <c r="AX913" s="12">
        <v>0.25739276970800001</v>
      </c>
      <c r="AY913" s="12">
        <v>0.27759381552500001</v>
      </c>
      <c r="AZ913" s="12">
        <v>0.287020707077</v>
      </c>
      <c r="BA913" s="12">
        <v>0.257386065218</v>
      </c>
      <c r="BB913" s="12">
        <v>0.26274312252600002</v>
      </c>
      <c r="BD913" s="12">
        <v>0.254397474023</v>
      </c>
      <c r="BE913" s="12">
        <v>0.33216867006900003</v>
      </c>
      <c r="BF913" s="12">
        <v>0.300936106988</v>
      </c>
      <c r="BH913" s="12">
        <v>0.266564737095</v>
      </c>
      <c r="BI913" s="12">
        <v>0.32845285409699998</v>
      </c>
      <c r="BJ913" s="12">
        <v>0.262719063438</v>
      </c>
    </row>
    <row r="914" spans="2:62" ht="32" customHeight="1" x14ac:dyDescent="0.35">
      <c r="B914" s="20" t="s">
        <v>240</v>
      </c>
      <c r="C914" s="12">
        <v>0.18281027642299999</v>
      </c>
      <c r="D914" s="12">
        <v>0.23167002297600001</v>
      </c>
      <c r="E914" s="12">
        <v>0.14387645549200001</v>
      </c>
      <c r="F914" s="12">
        <v>8.2302864878300006E-2</v>
      </c>
      <c r="G914" s="12">
        <v>0</v>
      </c>
      <c r="I914" s="12">
        <v>0.17008930463700001</v>
      </c>
      <c r="J914" s="12">
        <v>0.155195269627</v>
      </c>
      <c r="K914" s="12">
        <v>0.20363973358199999</v>
      </c>
      <c r="L914" s="12">
        <v>0.17502878503800001</v>
      </c>
      <c r="M914" s="12">
        <v>0.189203996634</v>
      </c>
      <c r="N914" s="12">
        <v>0.18510738114399999</v>
      </c>
      <c r="P914" s="12">
        <v>0.28711533432300002</v>
      </c>
      <c r="Q914" s="12">
        <v>0.179984430074</v>
      </c>
      <c r="R914" s="12">
        <v>0.102367364963</v>
      </c>
      <c r="S914" s="12">
        <v>0.14873038764499999</v>
      </c>
      <c r="T914" s="12">
        <v>1</v>
      </c>
      <c r="V914" s="12">
        <v>0.173240459692</v>
      </c>
      <c r="W914" s="12">
        <v>0.25671794385000002</v>
      </c>
      <c r="X914" s="12">
        <v>0.17343262601600001</v>
      </c>
      <c r="Y914" s="12">
        <v>0.114471676524</v>
      </c>
      <c r="Z914" s="12">
        <v>0.188791551094</v>
      </c>
      <c r="AA914" s="12">
        <v>9.8198744768299998E-2</v>
      </c>
      <c r="AB914" s="12">
        <v>0.237458767673</v>
      </c>
      <c r="AC914" s="12">
        <v>0.116348342646</v>
      </c>
      <c r="AE914" s="12">
        <v>0.212532873919</v>
      </c>
      <c r="AF914" s="12">
        <v>0.15403627467700001</v>
      </c>
      <c r="AG914" s="12">
        <v>0.20491953347200001</v>
      </c>
      <c r="AH914" s="12">
        <v>7.1504960571500006E-2</v>
      </c>
      <c r="AI914" s="12">
        <v>0.27668199748099997</v>
      </c>
      <c r="AJ914" s="12">
        <v>0.17209308130100001</v>
      </c>
      <c r="AK914" s="12">
        <v>0.211895840206</v>
      </c>
      <c r="AL914" s="12">
        <v>0.13821409498500001</v>
      </c>
      <c r="AM914" s="12">
        <v>9.1420418892300001E-2</v>
      </c>
      <c r="AN914" s="12">
        <v>0.33052953236799998</v>
      </c>
      <c r="AO914" s="12">
        <v>0</v>
      </c>
      <c r="AP914" s="12">
        <v>0.23766638412800001</v>
      </c>
      <c r="AR914" s="12">
        <v>0.193698790535</v>
      </c>
      <c r="AS914" s="12">
        <v>0.138508288033</v>
      </c>
      <c r="AT914" s="12">
        <v>0.121571279563</v>
      </c>
      <c r="AU914" s="12">
        <v>0.50032009876399997</v>
      </c>
      <c r="AW914" s="12">
        <v>0.188709114885</v>
      </c>
      <c r="AX914" s="12">
        <v>0.18437198532499999</v>
      </c>
      <c r="AY914" s="12">
        <v>0.183088813652</v>
      </c>
      <c r="AZ914" s="12">
        <v>0.19160051729499999</v>
      </c>
      <c r="BA914" s="12">
        <v>0.192219680009</v>
      </c>
      <c r="BB914" s="12">
        <v>0.17460897051800001</v>
      </c>
      <c r="BD914" s="12">
        <v>0.14727052682299999</v>
      </c>
      <c r="BE914" s="12">
        <v>0.26474163119600003</v>
      </c>
      <c r="BF914" s="12">
        <v>9.5390474856799995E-2</v>
      </c>
      <c r="BH914" s="12">
        <v>0.178043269989</v>
      </c>
      <c r="BI914" s="12">
        <v>0.188763771074</v>
      </c>
      <c r="BJ914" s="12">
        <v>0.20460959748599999</v>
      </c>
    </row>
    <row r="915" spans="2:62" ht="32" customHeight="1" x14ac:dyDescent="0.35">
      <c r="B915" s="20" t="s">
        <v>42</v>
      </c>
      <c r="C915" s="12">
        <v>1.4493982837099999E-2</v>
      </c>
      <c r="D915" s="12">
        <v>1.02473349238E-2</v>
      </c>
      <c r="E915" s="12">
        <v>1.7257962939300001E-2</v>
      </c>
      <c r="F915" s="12">
        <v>0</v>
      </c>
      <c r="G915" s="12">
        <v>0.20185509779300001</v>
      </c>
      <c r="I915" s="12">
        <v>4.0854995060200003E-2</v>
      </c>
      <c r="J915" s="12">
        <v>1.40247370242E-2</v>
      </c>
      <c r="K915" s="12">
        <v>5.9971672596700002E-3</v>
      </c>
      <c r="L915" s="12">
        <v>7.1866087401699997E-3</v>
      </c>
      <c r="M915" s="12">
        <v>1.9744067737799999E-2</v>
      </c>
      <c r="N915" s="12">
        <v>0</v>
      </c>
      <c r="P915" s="12">
        <v>0</v>
      </c>
      <c r="Q915" s="12">
        <v>2.1829711499699998E-2</v>
      </c>
      <c r="R915" s="12">
        <v>1.41764310665E-2</v>
      </c>
      <c r="S915" s="12">
        <v>2.2201134759900001E-2</v>
      </c>
      <c r="T915" s="12">
        <v>0</v>
      </c>
      <c r="V915" s="12">
        <v>0</v>
      </c>
      <c r="W915" s="12">
        <v>1.74362987863E-2</v>
      </c>
      <c r="X915" s="12">
        <v>8.8316229950300001E-3</v>
      </c>
      <c r="Y915" s="12">
        <v>1.41449267297E-2</v>
      </c>
      <c r="Z915" s="12">
        <v>1.6226171704900001E-2</v>
      </c>
      <c r="AA915" s="12">
        <v>0</v>
      </c>
      <c r="AB915" s="12">
        <v>1.8819862811599999E-2</v>
      </c>
      <c r="AC915" s="12">
        <v>7.2711946333500005E-2</v>
      </c>
      <c r="AE915" s="12">
        <v>0</v>
      </c>
      <c r="AF915" s="12">
        <v>1.4267383606499999E-2</v>
      </c>
      <c r="AG915" s="12">
        <v>2.6596477333199999E-2</v>
      </c>
      <c r="AH915" s="12">
        <v>0</v>
      </c>
      <c r="AI915" s="12">
        <v>1.5468679908999999E-2</v>
      </c>
      <c r="AJ915" s="12">
        <v>2.1950035261599998E-2</v>
      </c>
      <c r="AK915" s="12">
        <v>0</v>
      </c>
      <c r="AL915" s="12">
        <v>4.8267202425699998E-2</v>
      </c>
      <c r="AM915" s="12">
        <v>2.2667985315499999E-2</v>
      </c>
      <c r="AN915" s="12">
        <v>0</v>
      </c>
      <c r="AO915" s="12">
        <v>0</v>
      </c>
      <c r="AP915" s="12">
        <v>0</v>
      </c>
      <c r="AR915" s="12">
        <v>9.1487585532600002E-3</v>
      </c>
      <c r="AS915" s="12">
        <v>2.2007432204200001E-2</v>
      </c>
      <c r="AT915" s="12">
        <v>4.2692999602299997E-2</v>
      </c>
      <c r="AU915" s="12">
        <v>0.49967990123599998</v>
      </c>
      <c r="AW915" s="12">
        <v>1.55397924278E-2</v>
      </c>
      <c r="AX915" s="12">
        <v>1.3807235938399999E-2</v>
      </c>
      <c r="AY915" s="12">
        <v>1.2775157275999999E-2</v>
      </c>
      <c r="AZ915" s="12">
        <v>1.5221606269E-2</v>
      </c>
      <c r="BA915" s="12">
        <v>1.36315955464E-2</v>
      </c>
      <c r="BB915" s="12">
        <v>1.6531106985700001E-2</v>
      </c>
      <c r="BD915" s="12">
        <v>1.9576685769900001E-2</v>
      </c>
      <c r="BE915" s="12">
        <v>0</v>
      </c>
      <c r="BF915" s="12">
        <v>5.02095655248E-2</v>
      </c>
      <c r="BH915" s="12">
        <v>2.6364010450800001E-3</v>
      </c>
      <c r="BI915" s="12">
        <v>2.1955040548200001E-2</v>
      </c>
      <c r="BJ915" s="12">
        <v>8.9817680238999997E-2</v>
      </c>
    </row>
    <row r="917" spans="2:62" x14ac:dyDescent="0.35">
      <c r="B917" s="25" t="s">
        <v>242</v>
      </c>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row>
    <row r="918" spans="2:62" x14ac:dyDescent="0.35">
      <c r="B918" s="17" t="s">
        <v>15</v>
      </c>
    </row>
    <row r="919" spans="2:62" x14ac:dyDescent="0.35">
      <c r="B919" s="18" t="s">
        <v>74</v>
      </c>
      <c r="C919" s="15">
        <v>500</v>
      </c>
      <c r="D919" s="15">
        <v>252</v>
      </c>
      <c r="E919" s="15">
        <v>220</v>
      </c>
      <c r="F919" s="15">
        <v>24</v>
      </c>
      <c r="G919" s="15">
        <v>4</v>
      </c>
      <c r="I919" s="15">
        <v>66</v>
      </c>
      <c r="J919" s="15">
        <v>69</v>
      </c>
      <c r="K919" s="15">
        <v>149</v>
      </c>
      <c r="L919" s="15">
        <v>116</v>
      </c>
      <c r="M919" s="15">
        <v>89</v>
      </c>
      <c r="N919" s="15">
        <v>11</v>
      </c>
      <c r="P919" s="15">
        <v>98</v>
      </c>
      <c r="Q919" s="15">
        <v>133</v>
      </c>
      <c r="R919" s="15">
        <v>134</v>
      </c>
      <c r="S919" s="15">
        <v>133</v>
      </c>
      <c r="T919" s="15">
        <v>2</v>
      </c>
      <c r="V919" s="15">
        <v>58</v>
      </c>
      <c r="W919" s="15">
        <v>97</v>
      </c>
      <c r="X919" s="15">
        <v>104</v>
      </c>
      <c r="Y919" s="15">
        <v>62</v>
      </c>
      <c r="Z919" s="15">
        <v>65</v>
      </c>
      <c r="AA919" s="15">
        <v>40</v>
      </c>
      <c r="AB919" s="15">
        <v>49</v>
      </c>
      <c r="AC919" s="15">
        <v>25</v>
      </c>
      <c r="AE919" s="15">
        <v>40</v>
      </c>
      <c r="AF919" s="15">
        <v>69</v>
      </c>
      <c r="AG919" s="15">
        <v>35</v>
      </c>
      <c r="AH919" s="15">
        <v>44</v>
      </c>
      <c r="AI919" s="15">
        <v>65</v>
      </c>
      <c r="AJ919" s="15">
        <v>40</v>
      </c>
      <c r="AK919" s="15">
        <v>44</v>
      </c>
      <c r="AL919" s="15">
        <v>56</v>
      </c>
      <c r="AM919" s="15">
        <v>44</v>
      </c>
      <c r="AN919" s="15">
        <v>30</v>
      </c>
      <c r="AO919" s="15">
        <v>10</v>
      </c>
      <c r="AP919" s="15">
        <v>23</v>
      </c>
      <c r="AR919" s="15">
        <v>392</v>
      </c>
      <c r="AS919" s="15">
        <v>88</v>
      </c>
      <c r="AT919" s="15">
        <v>18</v>
      </c>
      <c r="AU919" s="15">
        <v>2</v>
      </c>
      <c r="AW919" s="15">
        <v>406</v>
      </c>
      <c r="AX919" s="15">
        <v>389</v>
      </c>
      <c r="AY919" s="15">
        <v>348</v>
      </c>
      <c r="AZ919" s="15">
        <v>411</v>
      </c>
      <c r="BA919" s="15">
        <v>401</v>
      </c>
      <c r="BB919" s="15">
        <v>385</v>
      </c>
      <c r="BD919" s="15">
        <v>328</v>
      </c>
      <c r="BE919" s="15">
        <v>153</v>
      </c>
      <c r="BF919" s="15">
        <v>19</v>
      </c>
      <c r="BH919" s="15">
        <v>341</v>
      </c>
      <c r="BI919" s="15">
        <v>117</v>
      </c>
      <c r="BJ919" s="15">
        <v>42</v>
      </c>
    </row>
    <row r="920" spans="2:62" x14ac:dyDescent="0.35">
      <c r="B920" s="19" t="s">
        <v>75</v>
      </c>
      <c r="C920" s="10">
        <v>500</v>
      </c>
      <c r="D920" s="10">
        <v>248</v>
      </c>
      <c r="E920" s="10">
        <v>221</v>
      </c>
      <c r="F920" s="10">
        <v>27</v>
      </c>
      <c r="G920" s="10">
        <v>4</v>
      </c>
      <c r="I920" s="10">
        <v>68</v>
      </c>
      <c r="J920" s="10">
        <v>68</v>
      </c>
      <c r="K920" s="10">
        <v>145</v>
      </c>
      <c r="L920" s="10">
        <v>115</v>
      </c>
      <c r="M920" s="10">
        <v>92</v>
      </c>
      <c r="N920" s="10">
        <v>11</v>
      </c>
      <c r="P920" s="10">
        <v>125</v>
      </c>
      <c r="Q920" s="10">
        <v>125</v>
      </c>
      <c r="R920" s="10">
        <v>125</v>
      </c>
      <c r="S920" s="10">
        <v>125</v>
      </c>
      <c r="T920" s="10">
        <v>2</v>
      </c>
      <c r="V920" s="10">
        <v>68</v>
      </c>
      <c r="W920" s="10">
        <v>105</v>
      </c>
      <c r="X920" s="10">
        <v>101</v>
      </c>
      <c r="Y920" s="10">
        <v>59</v>
      </c>
      <c r="Z920" s="10">
        <v>60</v>
      </c>
      <c r="AA920" s="10">
        <v>37</v>
      </c>
      <c r="AB920" s="10">
        <v>44</v>
      </c>
      <c r="AC920" s="10">
        <v>26</v>
      </c>
      <c r="AE920" s="10">
        <v>38</v>
      </c>
      <c r="AF920" s="10">
        <v>67</v>
      </c>
      <c r="AG920" s="10">
        <v>34</v>
      </c>
      <c r="AH920" s="10">
        <v>42</v>
      </c>
      <c r="AI920" s="10">
        <v>63</v>
      </c>
      <c r="AJ920" s="10">
        <v>38</v>
      </c>
      <c r="AK920" s="10">
        <v>42</v>
      </c>
      <c r="AL920" s="10">
        <v>55</v>
      </c>
      <c r="AM920" s="10">
        <v>42</v>
      </c>
      <c r="AN920" s="10">
        <v>42</v>
      </c>
      <c r="AO920" s="10">
        <v>17</v>
      </c>
      <c r="AP920" s="10">
        <v>21</v>
      </c>
      <c r="AR920" s="10">
        <v>395</v>
      </c>
      <c r="AS920" s="10">
        <v>84</v>
      </c>
      <c r="AT920" s="10">
        <v>19</v>
      </c>
      <c r="AU920" s="10">
        <v>2</v>
      </c>
      <c r="AW920" s="10">
        <v>404</v>
      </c>
      <c r="AX920" s="10">
        <v>385</v>
      </c>
      <c r="AY920" s="10">
        <v>346</v>
      </c>
      <c r="AZ920" s="10">
        <v>412</v>
      </c>
      <c r="BA920" s="10">
        <v>399</v>
      </c>
      <c r="BB920" s="10">
        <v>382</v>
      </c>
      <c r="BD920" s="10">
        <v>321</v>
      </c>
      <c r="BE920" s="10">
        <v>160</v>
      </c>
      <c r="BF920" s="10">
        <v>19</v>
      </c>
      <c r="BH920" s="10">
        <v>339</v>
      </c>
      <c r="BI920" s="10">
        <v>119</v>
      </c>
      <c r="BJ920" s="10">
        <v>42</v>
      </c>
    </row>
    <row r="921" spans="2:62" ht="32" customHeight="1" x14ac:dyDescent="0.35">
      <c r="B921" s="20" t="s">
        <v>237</v>
      </c>
      <c r="C921" s="12">
        <v>0.17689069436499999</v>
      </c>
      <c r="D921" s="12">
        <v>0.15867708468399999</v>
      </c>
      <c r="E921" s="12">
        <v>0.20808692322399999</v>
      </c>
      <c r="F921" s="12">
        <v>8.3507518732400005E-2</v>
      </c>
      <c r="G921" s="12">
        <v>0.20424949416099999</v>
      </c>
      <c r="I921" s="12">
        <v>0.18758464074</v>
      </c>
      <c r="J921" s="12">
        <v>0.1931098034</v>
      </c>
      <c r="K921" s="12">
        <v>0.181919273002</v>
      </c>
      <c r="L921" s="12">
        <v>0.15377076477599999</v>
      </c>
      <c r="M921" s="12">
        <v>0.20009963688599999</v>
      </c>
      <c r="N921" s="12">
        <v>0</v>
      </c>
      <c r="P921" s="12">
        <v>0.111597279753</v>
      </c>
      <c r="Q921" s="12">
        <v>0.124334608438</v>
      </c>
      <c r="R921" s="12">
        <v>0.24439455219600001</v>
      </c>
      <c r="S921" s="12">
        <v>0.230059781134</v>
      </c>
      <c r="T921" s="12">
        <v>0</v>
      </c>
      <c r="V921" s="12">
        <v>0.14966335368799999</v>
      </c>
      <c r="W921" s="12">
        <v>0.161253665947</v>
      </c>
      <c r="X921" s="12">
        <v>0.151615277302</v>
      </c>
      <c r="Y921" s="12">
        <v>0.159457974876</v>
      </c>
      <c r="Z921" s="12">
        <v>0.22644639700899999</v>
      </c>
      <c r="AA921" s="12">
        <v>0.229449152405</v>
      </c>
      <c r="AB921" s="12">
        <v>0.20148423313300001</v>
      </c>
      <c r="AC921" s="12">
        <v>0.21797993883700001</v>
      </c>
      <c r="AE921" s="12">
        <v>4.6714346830499999E-2</v>
      </c>
      <c r="AF921" s="12">
        <v>0.202530444349</v>
      </c>
      <c r="AG921" s="12">
        <v>0.106623071572</v>
      </c>
      <c r="AH921" s="12">
        <v>0.24380233678800001</v>
      </c>
      <c r="AI921" s="12">
        <v>0.165625405876</v>
      </c>
      <c r="AJ921" s="12">
        <v>0.15333859931800001</v>
      </c>
      <c r="AK921" s="12">
        <v>0.15571471109000001</v>
      </c>
      <c r="AL921" s="12">
        <v>0.175451243432</v>
      </c>
      <c r="AM921" s="12">
        <v>0.22106519635800001</v>
      </c>
      <c r="AN921" s="12">
        <v>0.220141410861</v>
      </c>
      <c r="AO921" s="12">
        <v>0.19196228446399999</v>
      </c>
      <c r="AP921" s="12">
        <v>0.24314229716399999</v>
      </c>
      <c r="AR921" s="12">
        <v>0.18481567318799999</v>
      </c>
      <c r="AS921" s="12">
        <v>0.14943281883500001</v>
      </c>
      <c r="AT921" s="12">
        <v>0.15194435252999999</v>
      </c>
      <c r="AU921" s="12">
        <v>0</v>
      </c>
      <c r="AW921" s="12">
        <v>0.19670637391699999</v>
      </c>
      <c r="AX921" s="12">
        <v>0.20009089101800001</v>
      </c>
      <c r="AY921" s="12">
        <v>0.195848041034</v>
      </c>
      <c r="AZ921" s="12">
        <v>0.16607845485799999</v>
      </c>
      <c r="BA921" s="12">
        <v>0.204773913433</v>
      </c>
      <c r="BB921" s="12">
        <v>0.189893181577</v>
      </c>
      <c r="BD921" s="12">
        <v>0.20733338233900001</v>
      </c>
      <c r="BE921" s="12">
        <v>0.125048427022</v>
      </c>
      <c r="BF921" s="12">
        <v>9.8456362465800001E-2</v>
      </c>
      <c r="BH921" s="12">
        <v>0.184965675986</v>
      </c>
      <c r="BI921" s="12">
        <v>0.18524327811899999</v>
      </c>
      <c r="BJ921" s="12">
        <v>8.7020695061899994E-2</v>
      </c>
    </row>
    <row r="922" spans="2:62" ht="32" customHeight="1" x14ac:dyDescent="0.35">
      <c r="B922" s="20" t="s">
        <v>238</v>
      </c>
      <c r="C922" s="12">
        <v>0.272453681186</v>
      </c>
      <c r="D922" s="12">
        <v>0.26140008650300001</v>
      </c>
      <c r="E922" s="12">
        <v>0.29065425633300002</v>
      </c>
      <c r="F922" s="12">
        <v>0.23623155263100001</v>
      </c>
      <c r="G922" s="12">
        <v>0.20185509779300001</v>
      </c>
      <c r="I922" s="12">
        <v>0.19284480399600001</v>
      </c>
      <c r="J922" s="12">
        <v>0.32665002029099999</v>
      </c>
      <c r="K922" s="12">
        <v>0.28729207082000002</v>
      </c>
      <c r="L922" s="12">
        <v>0.246048737352</v>
      </c>
      <c r="M922" s="12">
        <v>0.29088356876499999</v>
      </c>
      <c r="N922" s="12">
        <v>0.35468061464700001</v>
      </c>
      <c r="P922" s="12">
        <v>0.22592064430200001</v>
      </c>
      <c r="Q922" s="12">
        <v>0.30105719408699999</v>
      </c>
      <c r="R922" s="12">
        <v>0.30353143322300002</v>
      </c>
      <c r="S922" s="12">
        <v>0.26365422755200002</v>
      </c>
      <c r="T922" s="12">
        <v>0</v>
      </c>
      <c r="V922" s="12">
        <v>0.253096555128</v>
      </c>
      <c r="W922" s="12">
        <v>0.27241657725000001</v>
      </c>
      <c r="X922" s="12">
        <v>0.31537838985</v>
      </c>
      <c r="Y922" s="12">
        <v>0.23146343040699999</v>
      </c>
      <c r="Z922" s="12">
        <v>0.21288727197499999</v>
      </c>
      <c r="AA922" s="12">
        <v>0.35931286506999999</v>
      </c>
      <c r="AB922" s="12">
        <v>0.28105699031499998</v>
      </c>
      <c r="AC922" s="12">
        <v>0.24872354313200001</v>
      </c>
      <c r="AE922" s="12">
        <v>0.33785732646099997</v>
      </c>
      <c r="AF922" s="12">
        <v>0.29090783169399997</v>
      </c>
      <c r="AG922" s="12">
        <v>0.41119729664600002</v>
      </c>
      <c r="AH922" s="12">
        <v>0.25469182828800002</v>
      </c>
      <c r="AI922" s="12">
        <v>0.223379578355</v>
      </c>
      <c r="AJ922" s="12">
        <v>0.216609232806</v>
      </c>
      <c r="AK922" s="12">
        <v>0.23865476834400001</v>
      </c>
      <c r="AL922" s="12">
        <v>0.29663768645299998</v>
      </c>
      <c r="AM922" s="12">
        <v>0.37129631070800001</v>
      </c>
      <c r="AN922" s="12">
        <v>0.19515443657699999</v>
      </c>
      <c r="AO922" s="12">
        <v>8.4986132465900005E-2</v>
      </c>
      <c r="AP922" s="12">
        <v>0.26855675489800002</v>
      </c>
      <c r="AR922" s="12">
        <v>0.23437373385800001</v>
      </c>
      <c r="AS922" s="12">
        <v>0.43176611887900002</v>
      </c>
      <c r="AT922" s="12">
        <v>0.38500182008</v>
      </c>
      <c r="AU922" s="12">
        <v>0</v>
      </c>
      <c r="AW922" s="12">
        <v>0.27274067663200002</v>
      </c>
      <c r="AX922" s="12">
        <v>0.27213491882899998</v>
      </c>
      <c r="AY922" s="12">
        <v>0.25734167177400002</v>
      </c>
      <c r="AZ922" s="12">
        <v>0.283457868324</v>
      </c>
      <c r="BA922" s="12">
        <v>0.281159975896</v>
      </c>
      <c r="BB922" s="12">
        <v>0.28475383736299997</v>
      </c>
      <c r="BD922" s="12">
        <v>0.28718602215799999</v>
      </c>
      <c r="BE922" s="12">
        <v>0.26382634630500001</v>
      </c>
      <c r="BF922" s="12">
        <v>9.6876839517599997E-2</v>
      </c>
      <c r="BH922" s="12">
        <v>0.29387251115200003</v>
      </c>
      <c r="BI922" s="12">
        <v>0.220826880438</v>
      </c>
      <c r="BJ922" s="12">
        <v>0.24594095095499999</v>
      </c>
    </row>
    <row r="923" spans="2:62" ht="32" customHeight="1" x14ac:dyDescent="0.35">
      <c r="B923" s="20" t="s">
        <v>239</v>
      </c>
      <c r="C923" s="12">
        <v>0.27224823706599999</v>
      </c>
      <c r="D923" s="12">
        <v>0.28030670009600001</v>
      </c>
      <c r="E923" s="12">
        <v>0.26026984272100001</v>
      </c>
      <c r="F923" s="12">
        <v>0.308486810532</v>
      </c>
      <c r="G923" s="12">
        <v>0.199846829783</v>
      </c>
      <c r="I923" s="12">
        <v>0.24010722110900001</v>
      </c>
      <c r="J923" s="12">
        <v>0.20586432236400001</v>
      </c>
      <c r="K923" s="12">
        <v>0.275794842993</v>
      </c>
      <c r="L923" s="12">
        <v>0.323079510013</v>
      </c>
      <c r="M923" s="12">
        <v>0.25601207219400002</v>
      </c>
      <c r="N923" s="12">
        <v>0.42984159411</v>
      </c>
      <c r="P923" s="12">
        <v>0.25382895256499999</v>
      </c>
      <c r="Q923" s="12">
        <v>0.28190884298699997</v>
      </c>
      <c r="R923" s="12">
        <v>0.28364963180899999</v>
      </c>
      <c r="S923" s="12">
        <v>0.257989497934</v>
      </c>
      <c r="T923" s="12">
        <v>1</v>
      </c>
      <c r="V923" s="12">
        <v>0.26905460325399999</v>
      </c>
      <c r="W923" s="12">
        <v>0.214874567308</v>
      </c>
      <c r="X923" s="12">
        <v>0.31765100754300002</v>
      </c>
      <c r="Y923" s="12">
        <v>0.37217334025100002</v>
      </c>
      <c r="Z923" s="12">
        <v>0.19905779152299999</v>
      </c>
      <c r="AA923" s="12">
        <v>0.28901686873600002</v>
      </c>
      <c r="AB923" s="12">
        <v>0.27812621232500001</v>
      </c>
      <c r="AC923" s="12">
        <v>0.24226777202999999</v>
      </c>
      <c r="AE923" s="12">
        <v>0.31943721857700003</v>
      </c>
      <c r="AF923" s="12">
        <v>0.25382971251300002</v>
      </c>
      <c r="AG923" s="12">
        <v>0.30690732330100001</v>
      </c>
      <c r="AH923" s="12">
        <v>0.25757931997099998</v>
      </c>
      <c r="AI923" s="12">
        <v>0.24833054765000001</v>
      </c>
      <c r="AJ923" s="12">
        <v>0.273809022322</v>
      </c>
      <c r="AK923" s="12">
        <v>0.32033413507399999</v>
      </c>
      <c r="AL923" s="12">
        <v>0.28142047357599997</v>
      </c>
      <c r="AM923" s="12">
        <v>0.18544216207100001</v>
      </c>
      <c r="AN923" s="12">
        <v>0.151300321948</v>
      </c>
      <c r="AO923" s="12">
        <v>0.63460805851799995</v>
      </c>
      <c r="AP923" s="12">
        <v>0.29467481298199999</v>
      </c>
      <c r="AR923" s="12">
        <v>0.28443014508100001</v>
      </c>
      <c r="AS923" s="12">
        <v>0.21035911792100001</v>
      </c>
      <c r="AT923" s="12">
        <v>0.26947489414300002</v>
      </c>
      <c r="AU923" s="12">
        <v>0.50032009876399997</v>
      </c>
      <c r="AW923" s="12">
        <v>0.26032427884699999</v>
      </c>
      <c r="AX923" s="12">
        <v>0.26132989807899998</v>
      </c>
      <c r="AY923" s="12">
        <v>0.27085871093000002</v>
      </c>
      <c r="AZ923" s="12">
        <v>0.26616516441999999</v>
      </c>
      <c r="BA923" s="12">
        <v>0.26873538407499997</v>
      </c>
      <c r="BB923" s="12">
        <v>0.27453371063999998</v>
      </c>
      <c r="BD923" s="12">
        <v>0.26953819581100003</v>
      </c>
      <c r="BE923" s="12">
        <v>0.27056909599500001</v>
      </c>
      <c r="BF923" s="12">
        <v>0.331852003841</v>
      </c>
      <c r="BH923" s="12">
        <v>0.25529858534799998</v>
      </c>
      <c r="BI923" s="12">
        <v>0.34428933473700002</v>
      </c>
      <c r="BJ923" s="12">
        <v>0.203675903687</v>
      </c>
    </row>
    <row r="924" spans="2:62" ht="32" customHeight="1" x14ac:dyDescent="0.35">
      <c r="B924" s="20" t="s">
        <v>240</v>
      </c>
      <c r="C924" s="12">
        <v>0.254471400849</v>
      </c>
      <c r="D924" s="12">
        <v>0.29274939894300001</v>
      </c>
      <c r="E924" s="12">
        <v>0.19453221251799999</v>
      </c>
      <c r="F924" s="12">
        <v>0.371774118105</v>
      </c>
      <c r="G924" s="12">
        <v>0.39404857826299999</v>
      </c>
      <c r="I924" s="12">
        <v>0.35180659347600002</v>
      </c>
      <c r="J924" s="12">
        <v>0.24784755488900001</v>
      </c>
      <c r="K924" s="12">
        <v>0.24899664592599999</v>
      </c>
      <c r="L924" s="12">
        <v>0.25400519273200001</v>
      </c>
      <c r="M924" s="12">
        <v>0.211931992524</v>
      </c>
      <c r="N924" s="12">
        <v>0.13014789120299999</v>
      </c>
      <c r="P924" s="12">
        <v>0.39389455332200002</v>
      </c>
      <c r="Q924" s="12">
        <v>0.27049442254700001</v>
      </c>
      <c r="R924" s="12">
        <v>0.13146301869599999</v>
      </c>
      <c r="S924" s="12">
        <v>0.22609535861999999</v>
      </c>
      <c r="T924" s="12">
        <v>0</v>
      </c>
      <c r="V924" s="12">
        <v>0.28671910439699999</v>
      </c>
      <c r="W924" s="12">
        <v>0.32481211996100001</v>
      </c>
      <c r="X924" s="12">
        <v>0.20674662916200001</v>
      </c>
      <c r="Y924" s="12">
        <v>0.221393963221</v>
      </c>
      <c r="Z924" s="12">
        <v>0.329872048024</v>
      </c>
      <c r="AA924" s="12">
        <v>0.122221113788</v>
      </c>
      <c r="AB924" s="12">
        <v>0.22051270141500001</v>
      </c>
      <c r="AC924" s="12">
        <v>0.22002655322699999</v>
      </c>
      <c r="AE924" s="12">
        <v>0.29599110813200002</v>
      </c>
      <c r="AF924" s="12">
        <v>0.23846462783700001</v>
      </c>
      <c r="AG924" s="12">
        <v>0.17527230848</v>
      </c>
      <c r="AH924" s="12">
        <v>0.221956682608</v>
      </c>
      <c r="AI924" s="12">
        <v>0.33173260594199999</v>
      </c>
      <c r="AJ924" s="12">
        <v>0.28665164697700002</v>
      </c>
      <c r="AK924" s="12">
        <v>0.218758277</v>
      </c>
      <c r="AL924" s="12">
        <v>0.23053666912599999</v>
      </c>
      <c r="AM924" s="12">
        <v>0.222196330863</v>
      </c>
      <c r="AN924" s="12">
        <v>0.38967159292999998</v>
      </c>
      <c r="AO924" s="12">
        <v>8.8443524552799996E-2</v>
      </c>
      <c r="AP924" s="12">
        <v>0.19362613495600001</v>
      </c>
      <c r="AR924" s="12">
        <v>0.270594220592</v>
      </c>
      <c r="AS924" s="12">
        <v>0.20844194436499999</v>
      </c>
      <c r="AT924" s="12">
        <v>0.150885933645</v>
      </c>
      <c r="AU924" s="12">
        <v>0</v>
      </c>
      <c r="AW924" s="12">
        <v>0.24733882633199999</v>
      </c>
      <c r="AX924" s="12">
        <v>0.247368509338</v>
      </c>
      <c r="AY924" s="12">
        <v>0.25193464382899999</v>
      </c>
      <c r="AZ924" s="12">
        <v>0.270925003745</v>
      </c>
      <c r="BA924" s="12">
        <v>0.23160311518400001</v>
      </c>
      <c r="BB924" s="12">
        <v>0.229036837912</v>
      </c>
      <c r="BD924" s="12">
        <v>0.21604998629200001</v>
      </c>
      <c r="BE924" s="12">
        <v>0.335099676495</v>
      </c>
      <c r="BF924" s="12">
        <v>0.226396986833</v>
      </c>
      <c r="BH924" s="12">
        <v>0.24688709333100001</v>
      </c>
      <c r="BI924" s="12">
        <v>0.22678409337399999</v>
      </c>
      <c r="BJ924" s="12">
        <v>0.39585804312799999</v>
      </c>
    </row>
    <row r="925" spans="2:62" ht="32" customHeight="1" x14ac:dyDescent="0.35">
      <c r="B925" s="20" t="s">
        <v>42</v>
      </c>
      <c r="C925" s="12">
        <v>2.3935986535199998E-2</v>
      </c>
      <c r="D925" s="12">
        <v>6.8667297737800004E-3</v>
      </c>
      <c r="E925" s="12">
        <v>4.6456765203200003E-2</v>
      </c>
      <c r="F925" s="12">
        <v>0</v>
      </c>
      <c r="G925" s="12">
        <v>0</v>
      </c>
      <c r="I925" s="12">
        <v>2.7656740677799999E-2</v>
      </c>
      <c r="J925" s="12">
        <v>2.6528299055799998E-2</v>
      </c>
      <c r="K925" s="12">
        <v>5.9971672596700002E-3</v>
      </c>
      <c r="L925" s="12">
        <v>2.3095795126200001E-2</v>
      </c>
      <c r="M925" s="12">
        <v>4.1072729630799998E-2</v>
      </c>
      <c r="N925" s="12">
        <v>8.5329900040100007E-2</v>
      </c>
      <c r="P925" s="12">
        <v>1.47585700577E-2</v>
      </c>
      <c r="Q925" s="12">
        <v>2.2204931940800001E-2</v>
      </c>
      <c r="R925" s="12">
        <v>3.6961364074800003E-2</v>
      </c>
      <c r="S925" s="12">
        <v>2.2201134759900001E-2</v>
      </c>
      <c r="T925" s="12">
        <v>0</v>
      </c>
      <c r="V925" s="12">
        <v>4.1466383532200002E-2</v>
      </c>
      <c r="W925" s="12">
        <v>2.6643069534800001E-2</v>
      </c>
      <c r="X925" s="12">
        <v>8.6086961435700004E-3</v>
      </c>
      <c r="Y925" s="12">
        <v>1.55112912461E-2</v>
      </c>
      <c r="Z925" s="12">
        <v>3.1736491469800003E-2</v>
      </c>
      <c r="AA925" s="12">
        <v>0</v>
      </c>
      <c r="AB925" s="12">
        <v>1.8819862811599999E-2</v>
      </c>
      <c r="AC925" s="12">
        <v>7.1002192774600001E-2</v>
      </c>
      <c r="AE925" s="12">
        <v>0</v>
      </c>
      <c r="AF925" s="12">
        <v>1.4267383606499999E-2</v>
      </c>
      <c r="AG925" s="12">
        <v>0</v>
      </c>
      <c r="AH925" s="12">
        <v>2.1969832345700002E-2</v>
      </c>
      <c r="AI925" s="12">
        <v>3.0931862176799999E-2</v>
      </c>
      <c r="AJ925" s="12">
        <v>6.9591498577000005E-2</v>
      </c>
      <c r="AK925" s="12">
        <v>6.6538108491299999E-2</v>
      </c>
      <c r="AL925" s="12">
        <v>1.5953927413700001E-2</v>
      </c>
      <c r="AM925" s="12">
        <v>0</v>
      </c>
      <c r="AN925" s="12">
        <v>4.3732237685200001E-2</v>
      </c>
      <c r="AO925" s="12">
        <v>0</v>
      </c>
      <c r="AP925" s="12">
        <v>0</v>
      </c>
      <c r="AR925" s="12">
        <v>2.57862272803E-2</v>
      </c>
      <c r="AS925" s="12">
        <v>0</v>
      </c>
      <c r="AT925" s="12">
        <v>4.2692999602299997E-2</v>
      </c>
      <c r="AU925" s="12">
        <v>0.49967990123599998</v>
      </c>
      <c r="AW925" s="12">
        <v>2.2889844272100002E-2</v>
      </c>
      <c r="AX925" s="12">
        <v>1.9075782736399999E-2</v>
      </c>
      <c r="AY925" s="12">
        <v>2.4016932433100002E-2</v>
      </c>
      <c r="AZ925" s="12">
        <v>1.33735086532E-2</v>
      </c>
      <c r="BA925" s="12">
        <v>1.37276114114E-2</v>
      </c>
      <c r="BB925" s="12">
        <v>2.17824325086E-2</v>
      </c>
      <c r="BD925" s="12">
        <v>1.98924133999E-2</v>
      </c>
      <c r="BE925" s="12">
        <v>5.4564541833899997E-3</v>
      </c>
      <c r="BF925" s="12">
        <v>0.24641780734300001</v>
      </c>
      <c r="BH925" s="12">
        <v>1.8976134183800002E-2</v>
      </c>
      <c r="BI925" s="12">
        <v>2.2856413332199999E-2</v>
      </c>
      <c r="BJ925" s="12">
        <v>6.7504407167799999E-2</v>
      </c>
    </row>
    <row r="927" spans="2:62" x14ac:dyDescent="0.35">
      <c r="B927" s="25" t="s">
        <v>243</v>
      </c>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row>
    <row r="928" spans="2:62" x14ac:dyDescent="0.35">
      <c r="B928" s="17" t="s">
        <v>15</v>
      </c>
    </row>
    <row r="929" spans="2:62" x14ac:dyDescent="0.35">
      <c r="B929" s="18" t="s">
        <v>74</v>
      </c>
      <c r="C929" s="15">
        <v>500</v>
      </c>
      <c r="D929" s="15">
        <v>252</v>
      </c>
      <c r="E929" s="15">
        <v>220</v>
      </c>
      <c r="F929" s="15">
        <v>24</v>
      </c>
      <c r="G929" s="15">
        <v>4</v>
      </c>
      <c r="I929" s="15">
        <v>66</v>
      </c>
      <c r="J929" s="15">
        <v>69</v>
      </c>
      <c r="K929" s="15">
        <v>149</v>
      </c>
      <c r="L929" s="15">
        <v>116</v>
      </c>
      <c r="M929" s="15">
        <v>89</v>
      </c>
      <c r="N929" s="15">
        <v>11</v>
      </c>
      <c r="P929" s="15">
        <v>98</v>
      </c>
      <c r="Q929" s="15">
        <v>133</v>
      </c>
      <c r="R929" s="15">
        <v>134</v>
      </c>
      <c r="S929" s="15">
        <v>133</v>
      </c>
      <c r="T929" s="15">
        <v>2</v>
      </c>
      <c r="V929" s="15">
        <v>58</v>
      </c>
      <c r="W929" s="15">
        <v>97</v>
      </c>
      <c r="X929" s="15">
        <v>104</v>
      </c>
      <c r="Y929" s="15">
        <v>62</v>
      </c>
      <c r="Z929" s="15">
        <v>65</v>
      </c>
      <c r="AA929" s="15">
        <v>40</v>
      </c>
      <c r="AB929" s="15">
        <v>49</v>
      </c>
      <c r="AC929" s="15">
        <v>25</v>
      </c>
      <c r="AE929" s="15">
        <v>40</v>
      </c>
      <c r="AF929" s="15">
        <v>69</v>
      </c>
      <c r="AG929" s="15">
        <v>35</v>
      </c>
      <c r="AH929" s="15">
        <v>44</v>
      </c>
      <c r="AI929" s="15">
        <v>65</v>
      </c>
      <c r="AJ929" s="15">
        <v>40</v>
      </c>
      <c r="AK929" s="15">
        <v>44</v>
      </c>
      <c r="AL929" s="15">
        <v>56</v>
      </c>
      <c r="AM929" s="15">
        <v>44</v>
      </c>
      <c r="AN929" s="15">
        <v>30</v>
      </c>
      <c r="AO929" s="15">
        <v>10</v>
      </c>
      <c r="AP929" s="15">
        <v>23</v>
      </c>
      <c r="AR929" s="15">
        <v>392</v>
      </c>
      <c r="AS929" s="15">
        <v>88</v>
      </c>
      <c r="AT929" s="15">
        <v>18</v>
      </c>
      <c r="AU929" s="15">
        <v>2</v>
      </c>
      <c r="AW929" s="15">
        <v>406</v>
      </c>
      <c r="AX929" s="15">
        <v>389</v>
      </c>
      <c r="AY929" s="15">
        <v>348</v>
      </c>
      <c r="AZ929" s="15">
        <v>411</v>
      </c>
      <c r="BA929" s="15">
        <v>401</v>
      </c>
      <c r="BB929" s="15">
        <v>385</v>
      </c>
      <c r="BD929" s="15">
        <v>328</v>
      </c>
      <c r="BE929" s="15">
        <v>153</v>
      </c>
      <c r="BF929" s="15">
        <v>19</v>
      </c>
      <c r="BH929" s="15">
        <v>341</v>
      </c>
      <c r="BI929" s="15">
        <v>117</v>
      </c>
      <c r="BJ929" s="15">
        <v>42</v>
      </c>
    </row>
    <row r="930" spans="2:62" x14ac:dyDescent="0.35">
      <c r="B930" s="19" t="s">
        <v>75</v>
      </c>
      <c r="C930" s="10">
        <v>500</v>
      </c>
      <c r="D930" s="10">
        <v>248</v>
      </c>
      <c r="E930" s="10">
        <v>221</v>
      </c>
      <c r="F930" s="10">
        <v>27</v>
      </c>
      <c r="G930" s="10">
        <v>4</v>
      </c>
      <c r="I930" s="10">
        <v>68</v>
      </c>
      <c r="J930" s="10">
        <v>68</v>
      </c>
      <c r="K930" s="10">
        <v>145</v>
      </c>
      <c r="L930" s="10">
        <v>115</v>
      </c>
      <c r="M930" s="10">
        <v>92</v>
      </c>
      <c r="N930" s="10">
        <v>11</v>
      </c>
      <c r="P930" s="10">
        <v>125</v>
      </c>
      <c r="Q930" s="10">
        <v>125</v>
      </c>
      <c r="R930" s="10">
        <v>125</v>
      </c>
      <c r="S930" s="10">
        <v>125</v>
      </c>
      <c r="T930" s="10">
        <v>2</v>
      </c>
      <c r="V930" s="10">
        <v>68</v>
      </c>
      <c r="W930" s="10">
        <v>105</v>
      </c>
      <c r="X930" s="10">
        <v>101</v>
      </c>
      <c r="Y930" s="10">
        <v>59</v>
      </c>
      <c r="Z930" s="10">
        <v>60</v>
      </c>
      <c r="AA930" s="10">
        <v>37</v>
      </c>
      <c r="AB930" s="10">
        <v>44</v>
      </c>
      <c r="AC930" s="10">
        <v>26</v>
      </c>
      <c r="AE930" s="10">
        <v>38</v>
      </c>
      <c r="AF930" s="10">
        <v>67</v>
      </c>
      <c r="AG930" s="10">
        <v>34</v>
      </c>
      <c r="AH930" s="10">
        <v>42</v>
      </c>
      <c r="AI930" s="10">
        <v>63</v>
      </c>
      <c r="AJ930" s="10">
        <v>38</v>
      </c>
      <c r="AK930" s="10">
        <v>42</v>
      </c>
      <c r="AL930" s="10">
        <v>55</v>
      </c>
      <c r="AM930" s="10">
        <v>42</v>
      </c>
      <c r="AN930" s="10">
        <v>42</v>
      </c>
      <c r="AO930" s="10">
        <v>17</v>
      </c>
      <c r="AP930" s="10">
        <v>21</v>
      </c>
      <c r="AR930" s="10">
        <v>395</v>
      </c>
      <c r="AS930" s="10">
        <v>84</v>
      </c>
      <c r="AT930" s="10">
        <v>19</v>
      </c>
      <c r="AU930" s="10">
        <v>2</v>
      </c>
      <c r="AW930" s="10">
        <v>404</v>
      </c>
      <c r="AX930" s="10">
        <v>385</v>
      </c>
      <c r="AY930" s="10">
        <v>346</v>
      </c>
      <c r="AZ930" s="10">
        <v>412</v>
      </c>
      <c r="BA930" s="10">
        <v>399</v>
      </c>
      <c r="BB930" s="10">
        <v>382</v>
      </c>
      <c r="BD930" s="10">
        <v>321</v>
      </c>
      <c r="BE930" s="10">
        <v>160</v>
      </c>
      <c r="BF930" s="10">
        <v>19</v>
      </c>
      <c r="BH930" s="10">
        <v>339</v>
      </c>
      <c r="BI930" s="10">
        <v>119</v>
      </c>
      <c r="BJ930" s="10">
        <v>42</v>
      </c>
    </row>
    <row r="931" spans="2:62" ht="32" customHeight="1" x14ac:dyDescent="0.35">
      <c r="B931" s="20" t="s">
        <v>237</v>
      </c>
      <c r="C931" s="12">
        <v>0.18445655326300001</v>
      </c>
      <c r="D931" s="12">
        <v>0.15763929754100001</v>
      </c>
      <c r="E931" s="12">
        <v>0.21791725199299999</v>
      </c>
      <c r="F931" s="12">
        <v>0.15321018082999999</v>
      </c>
      <c r="G931" s="12">
        <v>0.20424949416099999</v>
      </c>
      <c r="I931" s="12">
        <v>0.21128901559999999</v>
      </c>
      <c r="J931" s="12">
        <v>0.122910235627</v>
      </c>
      <c r="K931" s="12">
        <v>0.21481624217600001</v>
      </c>
      <c r="L931" s="12">
        <v>0.18061500609100001</v>
      </c>
      <c r="M931" s="12">
        <v>0.177013503599</v>
      </c>
      <c r="N931" s="12">
        <v>0.102944376272</v>
      </c>
      <c r="P931" s="12">
        <v>0.111954657759</v>
      </c>
      <c r="Q931" s="12">
        <v>9.7187162457599993E-2</v>
      </c>
      <c r="R931" s="12">
        <v>0.244264753429</v>
      </c>
      <c r="S931" s="12">
        <v>0.287363846049</v>
      </c>
      <c r="T931" s="12">
        <v>0</v>
      </c>
      <c r="V931" s="12">
        <v>0.112096191262</v>
      </c>
      <c r="W931" s="12">
        <v>0.15455568689400001</v>
      </c>
      <c r="X931" s="12">
        <v>0.16054987394699999</v>
      </c>
      <c r="Y931" s="12">
        <v>0.19229710948699999</v>
      </c>
      <c r="Z931" s="12">
        <v>0.241490456469</v>
      </c>
      <c r="AA931" s="12">
        <v>0.33921236797600002</v>
      </c>
      <c r="AB931" s="12">
        <v>0.21649499979</v>
      </c>
      <c r="AC931" s="12">
        <v>0.16226585381899999</v>
      </c>
      <c r="AE931" s="12">
        <v>0.15164390525999999</v>
      </c>
      <c r="AF931" s="12">
        <v>0.18964739443500001</v>
      </c>
      <c r="AG931" s="12">
        <v>0.13093765369999999</v>
      </c>
      <c r="AH931" s="12">
        <v>0.17308562935899999</v>
      </c>
      <c r="AI931" s="12">
        <v>8.7762121510500002E-2</v>
      </c>
      <c r="AJ931" s="12">
        <v>0.14232558194600001</v>
      </c>
      <c r="AK931" s="12">
        <v>0.27138556321700003</v>
      </c>
      <c r="AL931" s="12">
        <v>0.27667557614100002</v>
      </c>
      <c r="AM931" s="12">
        <v>0.23343048847100001</v>
      </c>
      <c r="AN931" s="12">
        <v>0.192158588017</v>
      </c>
      <c r="AO931" s="12">
        <v>9.4084771320799995E-2</v>
      </c>
      <c r="AP931" s="12">
        <v>0.24651776452800001</v>
      </c>
      <c r="AR931" s="12">
        <v>0.178337472425</v>
      </c>
      <c r="AS931" s="12">
        <v>0.20207668252700001</v>
      </c>
      <c r="AT931" s="12">
        <v>0.25086715099200002</v>
      </c>
      <c r="AU931" s="12">
        <v>0</v>
      </c>
      <c r="AW931" s="12">
        <v>0.19064455058300001</v>
      </c>
      <c r="AX931" s="12">
        <v>0.20488201126899999</v>
      </c>
      <c r="AY931" s="12">
        <v>0.21183113305500001</v>
      </c>
      <c r="AZ931" s="12">
        <v>0.17605783940399999</v>
      </c>
      <c r="BA931" s="12">
        <v>0.20833295167999999</v>
      </c>
      <c r="BB931" s="12">
        <v>0.189737397659</v>
      </c>
      <c r="BD931" s="12">
        <v>0.20359709042499999</v>
      </c>
      <c r="BE931" s="12">
        <v>0.15035344395</v>
      </c>
      <c r="BF931" s="12">
        <v>0.14774742528099999</v>
      </c>
      <c r="BH931" s="12">
        <v>0.20158125346399999</v>
      </c>
      <c r="BI931" s="12">
        <v>0.14258317722800001</v>
      </c>
      <c r="BJ931" s="12">
        <v>0.16497325618700001</v>
      </c>
    </row>
    <row r="932" spans="2:62" ht="32" customHeight="1" x14ac:dyDescent="0.35">
      <c r="B932" s="20" t="s">
        <v>238</v>
      </c>
      <c r="C932" s="12">
        <v>0.27156795604599998</v>
      </c>
      <c r="D932" s="12">
        <v>0.24376251398099999</v>
      </c>
      <c r="E932" s="12">
        <v>0.32279308556000003</v>
      </c>
      <c r="F932" s="12">
        <v>0.11807345871200001</v>
      </c>
      <c r="G932" s="12">
        <v>0.199846829783</v>
      </c>
      <c r="I932" s="12">
        <v>0.27083371059299999</v>
      </c>
      <c r="J932" s="12">
        <v>0.28701984456000001</v>
      </c>
      <c r="K932" s="12">
        <v>0.23322317175999999</v>
      </c>
      <c r="L932" s="12">
        <v>0.28748409547199999</v>
      </c>
      <c r="M932" s="12">
        <v>0.28568978677899998</v>
      </c>
      <c r="N932" s="12">
        <v>0.397444926772</v>
      </c>
      <c r="P932" s="12">
        <v>0.19460913699999999</v>
      </c>
      <c r="Q932" s="12">
        <v>0.34984042351599998</v>
      </c>
      <c r="R932" s="12">
        <v>0.30822168986100001</v>
      </c>
      <c r="S932" s="12">
        <v>0.22197369257899999</v>
      </c>
      <c r="T932" s="12">
        <v>1</v>
      </c>
      <c r="V932" s="12">
        <v>0.204669877532</v>
      </c>
      <c r="W932" s="12">
        <v>0.25660290412300002</v>
      </c>
      <c r="X932" s="12">
        <v>0.32975601283900002</v>
      </c>
      <c r="Y932" s="12">
        <v>0.40451515855999998</v>
      </c>
      <c r="Z932" s="12">
        <v>0.24086962277999999</v>
      </c>
      <c r="AA932" s="12">
        <v>0.39050231556300002</v>
      </c>
      <c r="AB932" s="12">
        <v>0.15905363379000001</v>
      </c>
      <c r="AC932" s="12">
        <v>6.9008950910999997E-2</v>
      </c>
      <c r="AE932" s="12">
        <v>0.27955463187899998</v>
      </c>
      <c r="AF932" s="12">
        <v>0.21799763876100001</v>
      </c>
      <c r="AG932" s="12">
        <v>0.278927894314</v>
      </c>
      <c r="AH932" s="12">
        <v>0.32919635474199999</v>
      </c>
      <c r="AI932" s="12">
        <v>0.29888193857700002</v>
      </c>
      <c r="AJ932" s="12">
        <v>0.29721291364000002</v>
      </c>
      <c r="AK932" s="12">
        <v>0.29596551376800001</v>
      </c>
      <c r="AL932" s="12">
        <v>0.32372758095699999</v>
      </c>
      <c r="AM932" s="12">
        <v>0.26955221772400001</v>
      </c>
      <c r="AN932" s="12">
        <v>9.1188976874999994E-2</v>
      </c>
      <c r="AO932" s="12">
        <v>0.27130717016200001</v>
      </c>
      <c r="AP932" s="12">
        <v>0.35406930892900002</v>
      </c>
      <c r="AR932" s="12">
        <v>0.245741309756</v>
      </c>
      <c r="AS932" s="12">
        <v>0.40934658125599999</v>
      </c>
      <c r="AT932" s="12">
        <v>0.17877744770599999</v>
      </c>
      <c r="AU932" s="12">
        <v>0.50032009876399997</v>
      </c>
      <c r="AW932" s="12">
        <v>0.27149190110900001</v>
      </c>
      <c r="AX932" s="12">
        <v>0.26010831179499999</v>
      </c>
      <c r="AY932" s="12">
        <v>0.24628648215400001</v>
      </c>
      <c r="AZ932" s="12">
        <v>0.271213889333</v>
      </c>
      <c r="BA932" s="12">
        <v>0.29047275139899997</v>
      </c>
      <c r="BB932" s="12">
        <v>0.28677168920200002</v>
      </c>
      <c r="BD932" s="12">
        <v>0.29167955063099998</v>
      </c>
      <c r="BE932" s="12">
        <v>0.217233683422</v>
      </c>
      <c r="BF932" s="12">
        <v>0.387670711201</v>
      </c>
      <c r="BH932" s="12">
        <v>0.30345087750400002</v>
      </c>
      <c r="BI932" s="12">
        <v>0.24358205679600001</v>
      </c>
      <c r="BJ932" s="12">
        <v>9.1791223778100006E-2</v>
      </c>
    </row>
    <row r="933" spans="2:62" ht="32" customHeight="1" x14ac:dyDescent="0.35">
      <c r="B933" s="20" t="s">
        <v>239</v>
      </c>
      <c r="C933" s="12">
        <v>0.28959245714199999</v>
      </c>
      <c r="D933" s="12">
        <v>0.28163038652700001</v>
      </c>
      <c r="E933" s="12">
        <v>0.28187499126600002</v>
      </c>
      <c r="F933" s="12">
        <v>0.47473893985400001</v>
      </c>
      <c r="G933" s="12">
        <v>0</v>
      </c>
      <c r="I933" s="12">
        <v>0.30185891163</v>
      </c>
      <c r="J933" s="12">
        <v>0.39633009756199999</v>
      </c>
      <c r="K933" s="12">
        <v>0.28564395511899998</v>
      </c>
      <c r="L933" s="12">
        <v>0.232654831363</v>
      </c>
      <c r="M933" s="12">
        <v>0.27624161182700002</v>
      </c>
      <c r="N933" s="12">
        <v>0.31516924640100002</v>
      </c>
      <c r="P933" s="12">
        <v>0.32069973448099998</v>
      </c>
      <c r="Q933" s="12">
        <v>0.287538494709</v>
      </c>
      <c r="R933" s="12">
        <v>0.27816743687700002</v>
      </c>
      <c r="S933" s="12">
        <v>0.27658649774999999</v>
      </c>
      <c r="T933" s="12">
        <v>0</v>
      </c>
      <c r="V933" s="12">
        <v>0.41543833759999999</v>
      </c>
      <c r="W933" s="12">
        <v>0.25470097225799998</v>
      </c>
      <c r="X933" s="12">
        <v>0.225863740141</v>
      </c>
      <c r="Y933" s="12">
        <v>0.34034179463899999</v>
      </c>
      <c r="Z933" s="12">
        <v>0.27592996386200003</v>
      </c>
      <c r="AA933" s="12">
        <v>0.121775147722</v>
      </c>
      <c r="AB933" s="12">
        <v>0.32612275138699998</v>
      </c>
      <c r="AC933" s="12">
        <v>0.44301790219199999</v>
      </c>
      <c r="AE933" s="12">
        <v>0.1684614925</v>
      </c>
      <c r="AF933" s="12">
        <v>0.28312129652000001</v>
      </c>
      <c r="AG933" s="12">
        <v>0.40824672348500002</v>
      </c>
      <c r="AH933" s="12">
        <v>0.31589238227900002</v>
      </c>
      <c r="AI933" s="12">
        <v>0.30966348567200003</v>
      </c>
      <c r="AJ933" s="12">
        <v>0.359059688328</v>
      </c>
      <c r="AK933" s="12">
        <v>0.21051396698399999</v>
      </c>
      <c r="AL933" s="12">
        <v>0.199202604654</v>
      </c>
      <c r="AM933" s="12">
        <v>0.28888821685100002</v>
      </c>
      <c r="AN933" s="12">
        <v>0.35608535378400002</v>
      </c>
      <c r="AO933" s="12">
        <v>0.51463410295300005</v>
      </c>
      <c r="AP933" s="12">
        <v>0.18219509588300001</v>
      </c>
      <c r="AR933" s="12">
        <v>0.29673245405900001</v>
      </c>
      <c r="AS933" s="12">
        <v>0.24226669106199999</v>
      </c>
      <c r="AT933" s="12">
        <v>0.37744868772000001</v>
      </c>
      <c r="AU933" s="12">
        <v>0</v>
      </c>
      <c r="AW933" s="12">
        <v>0.29852472982299999</v>
      </c>
      <c r="AX933" s="12">
        <v>0.29938937182399999</v>
      </c>
      <c r="AY933" s="12">
        <v>0.30930367359099997</v>
      </c>
      <c r="AZ933" s="12">
        <v>0.29292670469400001</v>
      </c>
      <c r="BA933" s="12">
        <v>0.27615432714499999</v>
      </c>
      <c r="BB933" s="12">
        <v>0.28802705452600003</v>
      </c>
      <c r="BD933" s="12">
        <v>0.27870615289</v>
      </c>
      <c r="BE933" s="12">
        <v>0.31875422619600002</v>
      </c>
      <c r="BF933" s="12">
        <v>0.228829156763</v>
      </c>
      <c r="BH933" s="12">
        <v>0.29711726387699999</v>
      </c>
      <c r="BI933" s="12">
        <v>0.27909102615800002</v>
      </c>
      <c r="BJ933" s="12">
        <v>0.25835122191499998</v>
      </c>
    </row>
    <row r="934" spans="2:62" ht="32" customHeight="1" x14ac:dyDescent="0.35">
      <c r="B934" s="20" t="s">
        <v>240</v>
      </c>
      <c r="C934" s="12">
        <v>0.23046736981400001</v>
      </c>
      <c r="D934" s="12">
        <v>0.310101072177</v>
      </c>
      <c r="E934" s="12">
        <v>0.14708933985299999</v>
      </c>
      <c r="F934" s="12">
        <v>0.21980918787299999</v>
      </c>
      <c r="G934" s="12">
        <v>0</v>
      </c>
      <c r="I934" s="12">
        <v>0.17516336711700001</v>
      </c>
      <c r="J934" s="12">
        <v>0.193739822251</v>
      </c>
      <c r="K934" s="12">
        <v>0.25361012510499997</v>
      </c>
      <c r="L934" s="12">
        <v>0.26058455366700001</v>
      </c>
      <c r="M934" s="12">
        <v>0.22984035774600001</v>
      </c>
      <c r="N934" s="12">
        <v>0.184441450555</v>
      </c>
      <c r="P934" s="12">
        <v>0.35871909451099998</v>
      </c>
      <c r="Q934" s="12">
        <v>0.23572533395799999</v>
      </c>
      <c r="R934" s="12">
        <v>0.14705928765599999</v>
      </c>
      <c r="S934" s="12">
        <v>0.18404437216</v>
      </c>
      <c r="T934" s="12">
        <v>0</v>
      </c>
      <c r="V934" s="12">
        <v>0.24015673025199999</v>
      </c>
      <c r="W934" s="12">
        <v>0.30758345705200002</v>
      </c>
      <c r="X934" s="12">
        <v>0.27499875007699998</v>
      </c>
      <c r="Y934" s="12">
        <v>6.28459373145E-2</v>
      </c>
      <c r="Z934" s="12">
        <v>0.225483785184</v>
      </c>
      <c r="AA934" s="12">
        <v>0.148510168739</v>
      </c>
      <c r="AB934" s="12">
        <v>0.25740412307299998</v>
      </c>
      <c r="AC934" s="12">
        <v>0.185729175266</v>
      </c>
      <c r="AE934" s="12">
        <v>0.40033997036000002</v>
      </c>
      <c r="AF934" s="12">
        <v>0.28070397395800001</v>
      </c>
      <c r="AG934" s="12">
        <v>0.15529125116799999</v>
      </c>
      <c r="AH934" s="12">
        <v>0.18182563362000001</v>
      </c>
      <c r="AI934" s="12">
        <v>0.25729191215500002</v>
      </c>
      <c r="AJ934" s="12">
        <v>0.17945178082499999</v>
      </c>
      <c r="AK934" s="12">
        <v>0.199955586534</v>
      </c>
      <c r="AL934" s="12">
        <v>0.167462750365</v>
      </c>
      <c r="AM934" s="12">
        <v>0.18633947323799999</v>
      </c>
      <c r="AN934" s="12">
        <v>0.31903113119900001</v>
      </c>
      <c r="AO934" s="12">
        <v>0.119973955565</v>
      </c>
      <c r="AP934" s="12">
        <v>0.21721783066</v>
      </c>
      <c r="AR934" s="12">
        <v>0.26243359048999998</v>
      </c>
      <c r="AS934" s="12">
        <v>0.12474250030800001</v>
      </c>
      <c r="AT934" s="12">
        <v>6.0449529949500001E-2</v>
      </c>
      <c r="AU934" s="12">
        <v>0</v>
      </c>
      <c r="AW934" s="12">
        <v>0.212127372388</v>
      </c>
      <c r="AX934" s="12">
        <v>0.21164363697300001</v>
      </c>
      <c r="AY934" s="12">
        <v>0.209037746834</v>
      </c>
      <c r="AZ934" s="12">
        <v>0.23783938514200001</v>
      </c>
      <c r="BA934" s="12">
        <v>0.20890738631899999</v>
      </c>
      <c r="BB934" s="12">
        <v>0.213570034804</v>
      </c>
      <c r="BD934" s="12">
        <v>0.19720726074600001</v>
      </c>
      <c r="BE934" s="12">
        <v>0.313658646431</v>
      </c>
      <c r="BF934" s="12">
        <v>9.41852026078E-2</v>
      </c>
      <c r="BH934" s="12">
        <v>0.17874284013200001</v>
      </c>
      <c r="BI934" s="12">
        <v>0.32011701980500001</v>
      </c>
      <c r="BJ934" s="12">
        <v>0.395066617881</v>
      </c>
    </row>
    <row r="935" spans="2:62" ht="32" customHeight="1" x14ac:dyDescent="0.35">
      <c r="B935" s="20" t="s">
        <v>42</v>
      </c>
      <c r="C935" s="12">
        <v>2.3915663735199998E-2</v>
      </c>
      <c r="D935" s="12">
        <v>6.8667297737800004E-3</v>
      </c>
      <c r="E935" s="12">
        <v>3.0325331329100001E-2</v>
      </c>
      <c r="F935" s="12">
        <v>3.4168232730100001E-2</v>
      </c>
      <c r="G935" s="12">
        <v>0.59590367605600003</v>
      </c>
      <c r="I935" s="12">
        <v>4.0854995060200003E-2</v>
      </c>
      <c r="J935" s="12">
        <v>0</v>
      </c>
      <c r="K935" s="12">
        <v>1.27065058397E-2</v>
      </c>
      <c r="L935" s="12">
        <v>3.8661513408400003E-2</v>
      </c>
      <c r="M935" s="12">
        <v>3.1214740049599999E-2</v>
      </c>
      <c r="N935" s="12">
        <v>0</v>
      </c>
      <c r="P935" s="12">
        <v>1.4017376248799999E-2</v>
      </c>
      <c r="Q935" s="12">
        <v>2.9708585359600002E-2</v>
      </c>
      <c r="R935" s="12">
        <v>2.2286832176700001E-2</v>
      </c>
      <c r="S935" s="12">
        <v>3.0031591461700001E-2</v>
      </c>
      <c r="T935" s="12">
        <v>0</v>
      </c>
      <c r="V935" s="12">
        <v>2.76388633532E-2</v>
      </c>
      <c r="W935" s="12">
        <v>2.65569796739E-2</v>
      </c>
      <c r="X935" s="12">
        <v>8.8316229950300001E-3</v>
      </c>
      <c r="Y935" s="12">
        <v>0</v>
      </c>
      <c r="Z935" s="12">
        <v>1.6226171704900001E-2</v>
      </c>
      <c r="AA935" s="12">
        <v>0</v>
      </c>
      <c r="AB935" s="12">
        <v>4.09244919599E-2</v>
      </c>
      <c r="AC935" s="12">
        <v>0.13997811781200001</v>
      </c>
      <c r="AE935" s="12">
        <v>0</v>
      </c>
      <c r="AF935" s="12">
        <v>2.8529696325499999E-2</v>
      </c>
      <c r="AG935" s="12">
        <v>2.6596477333199999E-2</v>
      </c>
      <c r="AH935" s="12">
        <v>0</v>
      </c>
      <c r="AI935" s="12">
        <v>4.6400542085800002E-2</v>
      </c>
      <c r="AJ935" s="12">
        <v>2.1950035261599998E-2</v>
      </c>
      <c r="AK935" s="12">
        <v>2.2179369497100001E-2</v>
      </c>
      <c r="AL935" s="12">
        <v>3.2931487884299997E-2</v>
      </c>
      <c r="AM935" s="12">
        <v>2.1789603715500001E-2</v>
      </c>
      <c r="AN935" s="12">
        <v>4.1535950125100002E-2</v>
      </c>
      <c r="AO935" s="12">
        <v>0</v>
      </c>
      <c r="AP935" s="12">
        <v>0</v>
      </c>
      <c r="AR935" s="12">
        <v>1.6755173270399999E-2</v>
      </c>
      <c r="AS935" s="12">
        <v>2.1567544845700001E-2</v>
      </c>
      <c r="AT935" s="12">
        <v>0.13245718363299999</v>
      </c>
      <c r="AU935" s="12">
        <v>0.49967990123599998</v>
      </c>
      <c r="AW935" s="12">
        <v>2.7211446097199998E-2</v>
      </c>
      <c r="AX935" s="12">
        <v>2.3976668139700001E-2</v>
      </c>
      <c r="AY935" s="12">
        <v>2.3540964365699999E-2</v>
      </c>
      <c r="AZ935" s="12">
        <v>2.1962181426599999E-2</v>
      </c>
      <c r="BA935" s="12">
        <v>1.6132583457499999E-2</v>
      </c>
      <c r="BB935" s="12">
        <v>2.1893823809199998E-2</v>
      </c>
      <c r="BD935" s="12">
        <v>2.88099453084E-2</v>
      </c>
      <c r="BE935" s="12">
        <v>0</v>
      </c>
      <c r="BF935" s="12">
        <v>0.14156750414700001</v>
      </c>
      <c r="BH935" s="12">
        <v>1.9107765022600001E-2</v>
      </c>
      <c r="BI935" s="12">
        <v>1.4626720013600001E-2</v>
      </c>
      <c r="BJ935" s="12">
        <v>8.9817680238999997E-2</v>
      </c>
    </row>
    <row r="937" spans="2:62" x14ac:dyDescent="0.35">
      <c r="B937" s="25" t="s">
        <v>244</v>
      </c>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row>
    <row r="938" spans="2:62" x14ac:dyDescent="0.35">
      <c r="B938" s="17" t="s">
        <v>15</v>
      </c>
    </row>
    <row r="939" spans="2:62" x14ac:dyDescent="0.35">
      <c r="B939" s="18" t="s">
        <v>74</v>
      </c>
      <c r="C939" s="15">
        <v>500</v>
      </c>
      <c r="D939" s="15">
        <v>252</v>
      </c>
      <c r="E939" s="15">
        <v>220</v>
      </c>
      <c r="F939" s="15">
        <v>24</v>
      </c>
      <c r="G939" s="15">
        <v>4</v>
      </c>
      <c r="I939" s="15">
        <v>66</v>
      </c>
      <c r="J939" s="15">
        <v>69</v>
      </c>
      <c r="K939" s="15">
        <v>149</v>
      </c>
      <c r="L939" s="15">
        <v>116</v>
      </c>
      <c r="M939" s="15">
        <v>89</v>
      </c>
      <c r="N939" s="15">
        <v>11</v>
      </c>
      <c r="P939" s="15">
        <v>98</v>
      </c>
      <c r="Q939" s="15">
        <v>133</v>
      </c>
      <c r="R939" s="15">
        <v>134</v>
      </c>
      <c r="S939" s="15">
        <v>133</v>
      </c>
      <c r="T939" s="15">
        <v>2</v>
      </c>
      <c r="V939" s="15">
        <v>58</v>
      </c>
      <c r="W939" s="15">
        <v>97</v>
      </c>
      <c r="X939" s="15">
        <v>104</v>
      </c>
      <c r="Y939" s="15">
        <v>62</v>
      </c>
      <c r="Z939" s="15">
        <v>65</v>
      </c>
      <c r="AA939" s="15">
        <v>40</v>
      </c>
      <c r="AB939" s="15">
        <v>49</v>
      </c>
      <c r="AC939" s="15">
        <v>25</v>
      </c>
      <c r="AE939" s="15">
        <v>40</v>
      </c>
      <c r="AF939" s="15">
        <v>69</v>
      </c>
      <c r="AG939" s="15">
        <v>35</v>
      </c>
      <c r="AH939" s="15">
        <v>44</v>
      </c>
      <c r="AI939" s="15">
        <v>65</v>
      </c>
      <c r="AJ939" s="15">
        <v>40</v>
      </c>
      <c r="AK939" s="15">
        <v>44</v>
      </c>
      <c r="AL939" s="15">
        <v>56</v>
      </c>
      <c r="AM939" s="15">
        <v>44</v>
      </c>
      <c r="AN939" s="15">
        <v>30</v>
      </c>
      <c r="AO939" s="15">
        <v>10</v>
      </c>
      <c r="AP939" s="15">
        <v>23</v>
      </c>
      <c r="AR939" s="15">
        <v>392</v>
      </c>
      <c r="AS939" s="15">
        <v>88</v>
      </c>
      <c r="AT939" s="15">
        <v>18</v>
      </c>
      <c r="AU939" s="15">
        <v>2</v>
      </c>
      <c r="AW939" s="15">
        <v>406</v>
      </c>
      <c r="AX939" s="15">
        <v>389</v>
      </c>
      <c r="AY939" s="15">
        <v>348</v>
      </c>
      <c r="AZ939" s="15">
        <v>411</v>
      </c>
      <c r="BA939" s="15">
        <v>401</v>
      </c>
      <c r="BB939" s="15">
        <v>385</v>
      </c>
      <c r="BD939" s="15">
        <v>328</v>
      </c>
      <c r="BE939" s="15">
        <v>153</v>
      </c>
      <c r="BF939" s="15">
        <v>19</v>
      </c>
      <c r="BH939" s="15">
        <v>341</v>
      </c>
      <c r="BI939" s="15">
        <v>117</v>
      </c>
      <c r="BJ939" s="15">
        <v>42</v>
      </c>
    </row>
    <row r="940" spans="2:62" x14ac:dyDescent="0.35">
      <c r="B940" s="19" t="s">
        <v>75</v>
      </c>
      <c r="C940" s="10">
        <v>500</v>
      </c>
      <c r="D940" s="10">
        <v>248</v>
      </c>
      <c r="E940" s="10">
        <v>221</v>
      </c>
      <c r="F940" s="10">
        <v>27</v>
      </c>
      <c r="G940" s="10">
        <v>4</v>
      </c>
      <c r="I940" s="10">
        <v>68</v>
      </c>
      <c r="J940" s="10">
        <v>68</v>
      </c>
      <c r="K940" s="10">
        <v>145</v>
      </c>
      <c r="L940" s="10">
        <v>115</v>
      </c>
      <c r="M940" s="10">
        <v>92</v>
      </c>
      <c r="N940" s="10">
        <v>11</v>
      </c>
      <c r="P940" s="10">
        <v>125</v>
      </c>
      <c r="Q940" s="10">
        <v>125</v>
      </c>
      <c r="R940" s="10">
        <v>125</v>
      </c>
      <c r="S940" s="10">
        <v>125</v>
      </c>
      <c r="T940" s="10">
        <v>2</v>
      </c>
      <c r="V940" s="10">
        <v>68</v>
      </c>
      <c r="W940" s="10">
        <v>105</v>
      </c>
      <c r="X940" s="10">
        <v>101</v>
      </c>
      <c r="Y940" s="10">
        <v>59</v>
      </c>
      <c r="Z940" s="10">
        <v>60</v>
      </c>
      <c r="AA940" s="10">
        <v>37</v>
      </c>
      <c r="AB940" s="10">
        <v>44</v>
      </c>
      <c r="AC940" s="10">
        <v>26</v>
      </c>
      <c r="AE940" s="10">
        <v>38</v>
      </c>
      <c r="AF940" s="10">
        <v>67</v>
      </c>
      <c r="AG940" s="10">
        <v>34</v>
      </c>
      <c r="AH940" s="10">
        <v>42</v>
      </c>
      <c r="AI940" s="10">
        <v>63</v>
      </c>
      <c r="AJ940" s="10">
        <v>38</v>
      </c>
      <c r="AK940" s="10">
        <v>42</v>
      </c>
      <c r="AL940" s="10">
        <v>55</v>
      </c>
      <c r="AM940" s="10">
        <v>42</v>
      </c>
      <c r="AN940" s="10">
        <v>42</v>
      </c>
      <c r="AO940" s="10">
        <v>17</v>
      </c>
      <c r="AP940" s="10">
        <v>21</v>
      </c>
      <c r="AR940" s="10">
        <v>395</v>
      </c>
      <c r="AS940" s="10">
        <v>84</v>
      </c>
      <c r="AT940" s="10">
        <v>19</v>
      </c>
      <c r="AU940" s="10">
        <v>2</v>
      </c>
      <c r="AW940" s="10">
        <v>404</v>
      </c>
      <c r="AX940" s="10">
        <v>385</v>
      </c>
      <c r="AY940" s="10">
        <v>346</v>
      </c>
      <c r="AZ940" s="10">
        <v>412</v>
      </c>
      <c r="BA940" s="10">
        <v>399</v>
      </c>
      <c r="BB940" s="10">
        <v>382</v>
      </c>
      <c r="BD940" s="10">
        <v>321</v>
      </c>
      <c r="BE940" s="10">
        <v>160</v>
      </c>
      <c r="BF940" s="10">
        <v>19</v>
      </c>
      <c r="BH940" s="10">
        <v>339</v>
      </c>
      <c r="BI940" s="10">
        <v>119</v>
      </c>
      <c r="BJ940" s="10">
        <v>42</v>
      </c>
    </row>
    <row r="941" spans="2:62" ht="32" customHeight="1" x14ac:dyDescent="0.35">
      <c r="B941" s="20" t="s">
        <v>237</v>
      </c>
      <c r="C941" s="12">
        <v>0.17482277028500001</v>
      </c>
      <c r="D941" s="12">
        <v>0.13630902377500001</v>
      </c>
      <c r="E941" s="12">
        <v>0.22487513123200001</v>
      </c>
      <c r="F941" s="12">
        <v>8.1935444894899997E-2</v>
      </c>
      <c r="G941" s="12">
        <v>0.39404857826299999</v>
      </c>
      <c r="I941" s="12">
        <v>0.12859412319399999</v>
      </c>
      <c r="J941" s="12">
        <v>0.210765734446</v>
      </c>
      <c r="K941" s="12">
        <v>0.175717047967</v>
      </c>
      <c r="L941" s="12">
        <v>0.197621447201</v>
      </c>
      <c r="M941" s="12">
        <v>0.161349083803</v>
      </c>
      <c r="N941" s="12">
        <v>0.102944376272</v>
      </c>
      <c r="P941" s="12">
        <v>0.12009179617</v>
      </c>
      <c r="Q941" s="12">
        <v>0.15108644060400001</v>
      </c>
      <c r="R941" s="12">
        <v>0.228999003161</v>
      </c>
      <c r="S941" s="12">
        <v>0.20190427806200001</v>
      </c>
      <c r="T941" s="12">
        <v>0</v>
      </c>
      <c r="V941" s="12">
        <v>0.128523414842</v>
      </c>
      <c r="W941" s="12">
        <v>0.117357320653</v>
      </c>
      <c r="X941" s="12">
        <v>0.18135711904900001</v>
      </c>
      <c r="Y941" s="12">
        <v>0.166697415111</v>
      </c>
      <c r="Z941" s="12">
        <v>0.21259734928599999</v>
      </c>
      <c r="AA941" s="12">
        <v>0.26282592053100001</v>
      </c>
      <c r="AB941" s="12">
        <v>0.17772490862099999</v>
      </c>
      <c r="AC941" s="12">
        <v>0.30265339842200001</v>
      </c>
      <c r="AE941" s="12">
        <v>0.15116168473300001</v>
      </c>
      <c r="AF941" s="12">
        <v>0.25822022554200003</v>
      </c>
      <c r="AG941" s="12">
        <v>7.7621139846600004E-2</v>
      </c>
      <c r="AH941" s="12">
        <v>0.17536687744599999</v>
      </c>
      <c r="AI941" s="12">
        <v>0.17705146490500001</v>
      </c>
      <c r="AJ941" s="12">
        <v>0.1437256344</v>
      </c>
      <c r="AK941" s="12">
        <v>0.16092368524600001</v>
      </c>
      <c r="AL941" s="12">
        <v>0.17949459705500001</v>
      </c>
      <c r="AM941" s="12">
        <v>0.12348626163400001</v>
      </c>
      <c r="AN941" s="12">
        <v>0.19295814901700001</v>
      </c>
      <c r="AO941" s="12">
        <v>9.4084771320799995E-2</v>
      </c>
      <c r="AP941" s="12">
        <v>0.30090810199399998</v>
      </c>
      <c r="AR941" s="12">
        <v>0.15334398474700001</v>
      </c>
      <c r="AS941" s="12">
        <v>0.255267338126</v>
      </c>
      <c r="AT941" s="12">
        <v>0.28102109326500002</v>
      </c>
      <c r="AU941" s="12">
        <v>0</v>
      </c>
      <c r="AW941" s="12">
        <v>0.19471876207899999</v>
      </c>
      <c r="AX941" s="12">
        <v>0.185922764441</v>
      </c>
      <c r="AY941" s="12">
        <v>0.18281683992</v>
      </c>
      <c r="AZ941" s="12">
        <v>0.16780402842299999</v>
      </c>
      <c r="BA941" s="12">
        <v>0.197758875557</v>
      </c>
      <c r="BB941" s="12">
        <v>0.182502201552</v>
      </c>
      <c r="BD941" s="12">
        <v>0.208633294735</v>
      </c>
      <c r="BE941" s="12">
        <v>0.10503244451300001</v>
      </c>
      <c r="BF941" s="12">
        <v>0.18981430108799999</v>
      </c>
      <c r="BH941" s="12">
        <v>0.22108977959500001</v>
      </c>
      <c r="BI941" s="12">
        <v>8.0079773514999994E-2</v>
      </c>
      <c r="BJ941" s="12">
        <v>6.9378165272100001E-2</v>
      </c>
    </row>
    <row r="942" spans="2:62" ht="32" customHeight="1" x14ac:dyDescent="0.35">
      <c r="B942" s="20" t="s">
        <v>238</v>
      </c>
      <c r="C942" s="12">
        <v>0.239845782432</v>
      </c>
      <c r="D942" s="12">
        <v>0.226217910887</v>
      </c>
      <c r="E942" s="12">
        <v>0.26219664194999998</v>
      </c>
      <c r="F942" s="12">
        <v>0.18741420712699999</v>
      </c>
      <c r="G942" s="12">
        <v>0.20424949416099999</v>
      </c>
      <c r="I942" s="12">
        <v>0.194008508839</v>
      </c>
      <c r="J942" s="12">
        <v>0.25996578828700001</v>
      </c>
      <c r="K942" s="12">
        <v>0.221961814585</v>
      </c>
      <c r="L942" s="12">
        <v>0.21965176616599999</v>
      </c>
      <c r="M942" s="12">
        <v>0.26135112909800001</v>
      </c>
      <c r="N942" s="12">
        <v>0.65223538481599996</v>
      </c>
      <c r="P942" s="12">
        <v>0.208254813441</v>
      </c>
      <c r="Q942" s="12">
        <v>0.257718560471</v>
      </c>
      <c r="R942" s="12">
        <v>0.23949231648300001</v>
      </c>
      <c r="S942" s="12">
        <v>0.25774574216200002</v>
      </c>
      <c r="T942" s="12">
        <v>0</v>
      </c>
      <c r="V942" s="12">
        <v>0.21215748325700001</v>
      </c>
      <c r="W942" s="12">
        <v>0.24861645807999999</v>
      </c>
      <c r="X942" s="12">
        <v>0.247862315</v>
      </c>
      <c r="Y942" s="12">
        <v>0.29224999768999999</v>
      </c>
      <c r="Z942" s="12">
        <v>0.21213366125700001</v>
      </c>
      <c r="AA942" s="12">
        <v>0.30317918103699998</v>
      </c>
      <c r="AB942" s="12">
        <v>0.23414602378300001</v>
      </c>
      <c r="AC942" s="12">
        <v>0.109502564052</v>
      </c>
      <c r="AE942" s="12">
        <v>0.19540678049999999</v>
      </c>
      <c r="AF942" s="12">
        <v>0.165049597485</v>
      </c>
      <c r="AG942" s="12">
        <v>0.28094523347900002</v>
      </c>
      <c r="AH942" s="12">
        <v>0.290830588881</v>
      </c>
      <c r="AI942" s="12">
        <v>0.23899358280899999</v>
      </c>
      <c r="AJ942" s="12">
        <v>0.19090053176999999</v>
      </c>
      <c r="AK942" s="12">
        <v>0.29794528392699998</v>
      </c>
      <c r="AL942" s="12">
        <v>0.32732106734600003</v>
      </c>
      <c r="AM942" s="12">
        <v>0.30610912807099999</v>
      </c>
      <c r="AN942" s="12">
        <v>0.167171613734</v>
      </c>
      <c r="AO942" s="12">
        <v>0.27130717016200001</v>
      </c>
      <c r="AP942" s="12">
        <v>0.12613088538</v>
      </c>
      <c r="AR942" s="12">
        <v>0.231823908597</v>
      </c>
      <c r="AS942" s="12">
        <v>0.24965027891899999</v>
      </c>
      <c r="AT942" s="12">
        <v>0.38408533514600002</v>
      </c>
      <c r="AU942" s="12">
        <v>0</v>
      </c>
      <c r="AW942" s="12">
        <v>0.23906527632399999</v>
      </c>
      <c r="AX942" s="12">
        <v>0.26223031818100001</v>
      </c>
      <c r="AY942" s="12">
        <v>0.26316687286200002</v>
      </c>
      <c r="AZ942" s="12">
        <v>0.23956303671000001</v>
      </c>
      <c r="BA942" s="12">
        <v>0.24167978272400001</v>
      </c>
      <c r="BB942" s="12">
        <v>0.26426334319700001</v>
      </c>
      <c r="BD942" s="12">
        <v>0.260897251951</v>
      </c>
      <c r="BE942" s="12">
        <v>0.20850733280100001</v>
      </c>
      <c r="BF942" s="12">
        <v>0.147893529261</v>
      </c>
      <c r="BH942" s="12">
        <v>0.23303794188999999</v>
      </c>
      <c r="BI942" s="12">
        <v>0.30352501520899999</v>
      </c>
      <c r="BJ942" s="12">
        <v>0.112535748044</v>
      </c>
    </row>
    <row r="943" spans="2:62" ht="32" customHeight="1" x14ac:dyDescent="0.35">
      <c r="B943" s="20" t="s">
        <v>239</v>
      </c>
      <c r="C943" s="12">
        <v>0.323528481275</v>
      </c>
      <c r="D943" s="12">
        <v>0.31579043983600003</v>
      </c>
      <c r="E943" s="12">
        <v>0.32407750890300002</v>
      </c>
      <c r="F943" s="12">
        <v>0.44403432846699997</v>
      </c>
      <c r="G943" s="12">
        <v>0</v>
      </c>
      <c r="I943" s="12">
        <v>0.30963218671499998</v>
      </c>
      <c r="J943" s="12">
        <v>0.33276311912200002</v>
      </c>
      <c r="K943" s="12">
        <v>0.29385354422299997</v>
      </c>
      <c r="L943" s="12">
        <v>0.373534959911</v>
      </c>
      <c r="M943" s="12">
        <v>0.340926821494</v>
      </c>
      <c r="N943" s="12">
        <v>8.3421579565100004E-2</v>
      </c>
      <c r="P943" s="12">
        <v>0.315305390558</v>
      </c>
      <c r="Q943" s="12">
        <v>0.29485379093800002</v>
      </c>
      <c r="R943" s="12">
        <v>0.390829470043</v>
      </c>
      <c r="S943" s="12">
        <v>0.29004146517899998</v>
      </c>
      <c r="T943" s="12">
        <v>0.51673118137999996</v>
      </c>
      <c r="V943" s="12">
        <v>0.40838958471600001</v>
      </c>
      <c r="W943" s="12">
        <v>0.29758985683200001</v>
      </c>
      <c r="X943" s="12">
        <v>0.31348627406500001</v>
      </c>
      <c r="Y943" s="12">
        <v>0.36744724318299998</v>
      </c>
      <c r="Z943" s="12">
        <v>0.29984785802000002</v>
      </c>
      <c r="AA943" s="12">
        <v>0.26405501773399997</v>
      </c>
      <c r="AB943" s="12">
        <v>0.27922854408800002</v>
      </c>
      <c r="AC943" s="12">
        <v>0.36019635292500002</v>
      </c>
      <c r="AE943" s="12">
        <v>0.35122532556199998</v>
      </c>
      <c r="AF943" s="12">
        <v>0.34040605538699997</v>
      </c>
      <c r="AG943" s="12">
        <v>0.45588672582799999</v>
      </c>
      <c r="AH943" s="12">
        <v>0.29818154636400002</v>
      </c>
      <c r="AI943" s="12">
        <v>0.25274763503300002</v>
      </c>
      <c r="AJ943" s="12">
        <v>0.28483931267599999</v>
      </c>
      <c r="AK943" s="12">
        <v>0.35569849705500001</v>
      </c>
      <c r="AL943" s="12">
        <v>0.24274867705600001</v>
      </c>
      <c r="AM943" s="12">
        <v>0.32261500732499998</v>
      </c>
      <c r="AN943" s="12">
        <v>0.38405272233499999</v>
      </c>
      <c r="AO943" s="12">
        <v>0.51463410295300005</v>
      </c>
      <c r="AP943" s="12">
        <v>0.21415107261999999</v>
      </c>
      <c r="AR943" s="12">
        <v>0.32625254239599999</v>
      </c>
      <c r="AS943" s="12">
        <v>0.35354522623099999</v>
      </c>
      <c r="AT943" s="12">
        <v>0.17062929242399999</v>
      </c>
      <c r="AU943" s="12">
        <v>0</v>
      </c>
      <c r="AW943" s="12">
        <v>0.31635207760200001</v>
      </c>
      <c r="AX943" s="12">
        <v>0.29056096783899998</v>
      </c>
      <c r="AY943" s="12">
        <v>0.29611342565400001</v>
      </c>
      <c r="AZ943" s="12">
        <v>0.31495197123500002</v>
      </c>
      <c r="BA943" s="12">
        <v>0.31581351340699998</v>
      </c>
      <c r="BB943" s="12">
        <v>0.313011881986</v>
      </c>
      <c r="BD943" s="12">
        <v>0.31462924770799999</v>
      </c>
      <c r="BE943" s="12">
        <v>0.34657720078299997</v>
      </c>
      <c r="BF943" s="12">
        <v>0.28046233178699997</v>
      </c>
      <c r="BH943" s="12">
        <v>0.311581579035</v>
      </c>
      <c r="BI943" s="12">
        <v>0.36358922821299999</v>
      </c>
      <c r="BJ943" s="12">
        <v>0.30597012923200001</v>
      </c>
    </row>
    <row r="944" spans="2:62" ht="32" customHeight="1" x14ac:dyDescent="0.35">
      <c r="B944" s="20" t="s">
        <v>240</v>
      </c>
      <c r="C944" s="12">
        <v>0.236343661333</v>
      </c>
      <c r="D944" s="12">
        <v>0.29854730114299999</v>
      </c>
      <c r="E944" s="12">
        <v>0.15718852205100001</v>
      </c>
      <c r="F944" s="12">
        <v>0.28661601951100002</v>
      </c>
      <c r="G944" s="12">
        <v>0.40170192757599998</v>
      </c>
      <c r="I944" s="12">
        <v>0.340046088478</v>
      </c>
      <c r="J944" s="12">
        <v>0.165480726735</v>
      </c>
      <c r="K944" s="12">
        <v>0.29576108738599999</v>
      </c>
      <c r="L944" s="12">
        <v>0.202005217982</v>
      </c>
      <c r="M944" s="12">
        <v>0.17036439455399999</v>
      </c>
      <c r="N944" s="12">
        <v>0.16139865934700001</v>
      </c>
      <c r="P944" s="12">
        <v>0.32690275369900001</v>
      </c>
      <c r="Q944" s="12">
        <v>0.28196394977</v>
      </c>
      <c r="R944" s="12">
        <v>0.11228971827299999</v>
      </c>
      <c r="S944" s="12">
        <v>0.220276923136</v>
      </c>
      <c r="T944" s="12">
        <v>0.48326881861999998</v>
      </c>
      <c r="V944" s="12">
        <v>0.214085786039</v>
      </c>
      <c r="W944" s="12">
        <v>0.31636635008000003</v>
      </c>
      <c r="X944" s="12">
        <v>0.248685595743</v>
      </c>
      <c r="Y944" s="12">
        <v>0.14394912603999999</v>
      </c>
      <c r="Z944" s="12">
        <v>0.24525315729399999</v>
      </c>
      <c r="AA944" s="12">
        <v>0.169939880697</v>
      </c>
      <c r="AB944" s="12">
        <v>0.26797603154799998</v>
      </c>
      <c r="AC944" s="12">
        <v>0.15493573826699999</v>
      </c>
      <c r="AE944" s="12">
        <v>0.26755778409999997</v>
      </c>
      <c r="AF944" s="12">
        <v>0.22205673798</v>
      </c>
      <c r="AG944" s="12">
        <v>0.18554690084600001</v>
      </c>
      <c r="AH944" s="12">
        <v>0.235620987309</v>
      </c>
      <c r="AI944" s="12">
        <v>0.30026995743399998</v>
      </c>
      <c r="AJ944" s="12">
        <v>0.33429311029199998</v>
      </c>
      <c r="AK944" s="12">
        <v>0.13497072649700001</v>
      </c>
      <c r="AL944" s="12">
        <v>0.18683274157499999</v>
      </c>
      <c r="AM944" s="12">
        <v>0.22000418236399999</v>
      </c>
      <c r="AN944" s="12">
        <v>0.25581751491499999</v>
      </c>
      <c r="AO944" s="12">
        <v>0.119973955565</v>
      </c>
      <c r="AP944" s="12">
        <v>0.35880994000700001</v>
      </c>
      <c r="AR944" s="12">
        <v>0.26086380524699998</v>
      </c>
      <c r="AS944" s="12">
        <v>0.141537156724</v>
      </c>
      <c r="AT944" s="12">
        <v>0.121571279563</v>
      </c>
      <c r="AU944" s="12">
        <v>0.50032009876399997</v>
      </c>
      <c r="AW944" s="12">
        <v>0.22289923952099999</v>
      </c>
      <c r="AX944" s="12">
        <v>0.234177021781</v>
      </c>
      <c r="AY944" s="12">
        <v>0.23573482870000001</v>
      </c>
      <c r="AZ944" s="12">
        <v>0.25349772756599998</v>
      </c>
      <c r="BA944" s="12">
        <v>0.22827272432699999</v>
      </c>
      <c r="BB944" s="12">
        <v>0.217175480478</v>
      </c>
      <c r="BD944" s="12">
        <v>0.19908205768500001</v>
      </c>
      <c r="BE944" s="12">
        <v>0.31147183941599998</v>
      </c>
      <c r="BF944" s="12">
        <v>0.23475116355600001</v>
      </c>
      <c r="BH944" s="12">
        <v>0.222454185828</v>
      </c>
      <c r="BI944" s="12">
        <v>0.227852835685</v>
      </c>
      <c r="BJ944" s="12">
        <v>0.37405221089000001</v>
      </c>
    </row>
    <row r="945" spans="2:62" ht="32" customHeight="1" x14ac:dyDescent="0.35">
      <c r="B945" s="20" t="s">
        <v>42</v>
      </c>
      <c r="C945" s="12">
        <v>2.5459304674899999E-2</v>
      </c>
      <c r="D945" s="12">
        <v>2.3135324359800001E-2</v>
      </c>
      <c r="E945" s="12">
        <v>3.1662195863499998E-2</v>
      </c>
      <c r="F945" s="12">
        <v>0</v>
      </c>
      <c r="G945" s="12">
        <v>0</v>
      </c>
      <c r="I945" s="12">
        <v>2.77190927742E-2</v>
      </c>
      <c r="J945" s="12">
        <v>3.10246314095E-2</v>
      </c>
      <c r="K945" s="12">
        <v>1.27065058397E-2</v>
      </c>
      <c r="L945" s="12">
        <v>7.1866087401699997E-3</v>
      </c>
      <c r="M945" s="12">
        <v>6.60085710519E-2</v>
      </c>
      <c r="N945" s="12">
        <v>0</v>
      </c>
      <c r="P945" s="12">
        <v>2.94452461314E-2</v>
      </c>
      <c r="Q945" s="12">
        <v>1.43772582169E-2</v>
      </c>
      <c r="R945" s="12">
        <v>2.8389492039399999E-2</v>
      </c>
      <c r="S945" s="12">
        <v>3.0031591461700001E-2</v>
      </c>
      <c r="T945" s="12">
        <v>0</v>
      </c>
      <c r="V945" s="12">
        <v>3.6843731145299999E-2</v>
      </c>
      <c r="W945" s="12">
        <v>2.0070014354E-2</v>
      </c>
      <c r="X945" s="12">
        <v>8.6086961435700004E-3</v>
      </c>
      <c r="Y945" s="12">
        <v>2.9656217975799998E-2</v>
      </c>
      <c r="Z945" s="12">
        <v>3.0167974143100001E-2</v>
      </c>
      <c r="AA945" s="12">
        <v>0</v>
      </c>
      <c r="AB945" s="12">
        <v>4.09244919599E-2</v>
      </c>
      <c r="AC945" s="12">
        <v>7.2711946333500005E-2</v>
      </c>
      <c r="AE945" s="12">
        <v>3.4648425104799999E-2</v>
      </c>
      <c r="AF945" s="12">
        <v>1.4267383606499999E-2</v>
      </c>
      <c r="AG945" s="12">
        <v>0</v>
      </c>
      <c r="AH945" s="12">
        <v>0</v>
      </c>
      <c r="AI945" s="12">
        <v>3.0937359818099999E-2</v>
      </c>
      <c r="AJ945" s="12">
        <v>4.6241410861600003E-2</v>
      </c>
      <c r="AK945" s="12">
        <v>5.0461807275300002E-2</v>
      </c>
      <c r="AL945" s="12">
        <v>6.3602916967100007E-2</v>
      </c>
      <c r="AM945" s="12">
        <v>2.7785420605599999E-2</v>
      </c>
      <c r="AN945" s="12">
        <v>0</v>
      </c>
      <c r="AO945" s="12">
        <v>0</v>
      </c>
      <c r="AP945" s="12">
        <v>0</v>
      </c>
      <c r="AR945" s="12">
        <v>2.7715759012300001E-2</v>
      </c>
      <c r="AS945" s="12">
        <v>0</v>
      </c>
      <c r="AT945" s="12">
        <v>4.2692999602299997E-2</v>
      </c>
      <c r="AU945" s="12">
        <v>0.49967990123599998</v>
      </c>
      <c r="AW945" s="12">
        <v>2.6964644474400001E-2</v>
      </c>
      <c r="AX945" s="12">
        <v>2.7108927758100001E-2</v>
      </c>
      <c r="AY945" s="12">
        <v>2.21680328643E-2</v>
      </c>
      <c r="AZ945" s="12">
        <v>2.41832360669E-2</v>
      </c>
      <c r="BA945" s="12">
        <v>1.6475103985599999E-2</v>
      </c>
      <c r="BB945" s="12">
        <v>2.3047092786399999E-2</v>
      </c>
      <c r="BD945" s="12">
        <v>1.67581479209E-2</v>
      </c>
      <c r="BE945" s="12">
        <v>2.8411182486200001E-2</v>
      </c>
      <c r="BF945" s="12">
        <v>0.147078674307</v>
      </c>
      <c r="BH945" s="12">
        <v>1.18365136528E-2</v>
      </c>
      <c r="BI945" s="12">
        <v>2.4953147377700002E-2</v>
      </c>
      <c r="BJ945" s="12">
        <v>0.13806374656199999</v>
      </c>
    </row>
    <row r="947" spans="2:62" x14ac:dyDescent="0.35">
      <c r="B947" s="25" t="s">
        <v>245</v>
      </c>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row>
    <row r="948" spans="2:62" x14ac:dyDescent="0.35">
      <c r="B948" s="17" t="s">
        <v>15</v>
      </c>
    </row>
    <row r="949" spans="2:62" x14ac:dyDescent="0.35">
      <c r="B949" s="18" t="s">
        <v>74</v>
      </c>
      <c r="C949" s="15">
        <v>500</v>
      </c>
      <c r="D949" s="15">
        <v>252</v>
      </c>
      <c r="E949" s="15">
        <v>220</v>
      </c>
      <c r="F949" s="15">
        <v>24</v>
      </c>
      <c r="G949" s="15">
        <v>4</v>
      </c>
      <c r="I949" s="15">
        <v>66</v>
      </c>
      <c r="J949" s="15">
        <v>69</v>
      </c>
      <c r="K949" s="15">
        <v>149</v>
      </c>
      <c r="L949" s="15">
        <v>116</v>
      </c>
      <c r="M949" s="15">
        <v>89</v>
      </c>
      <c r="N949" s="15">
        <v>11</v>
      </c>
      <c r="P949" s="15">
        <v>98</v>
      </c>
      <c r="Q949" s="15">
        <v>133</v>
      </c>
      <c r="R949" s="15">
        <v>134</v>
      </c>
      <c r="S949" s="15">
        <v>133</v>
      </c>
      <c r="T949" s="15">
        <v>2</v>
      </c>
      <c r="V949" s="15">
        <v>58</v>
      </c>
      <c r="W949" s="15">
        <v>97</v>
      </c>
      <c r="X949" s="15">
        <v>104</v>
      </c>
      <c r="Y949" s="15">
        <v>62</v>
      </c>
      <c r="Z949" s="15">
        <v>65</v>
      </c>
      <c r="AA949" s="15">
        <v>40</v>
      </c>
      <c r="AB949" s="15">
        <v>49</v>
      </c>
      <c r="AC949" s="15">
        <v>25</v>
      </c>
      <c r="AE949" s="15">
        <v>40</v>
      </c>
      <c r="AF949" s="15">
        <v>69</v>
      </c>
      <c r="AG949" s="15">
        <v>35</v>
      </c>
      <c r="AH949" s="15">
        <v>44</v>
      </c>
      <c r="AI949" s="15">
        <v>65</v>
      </c>
      <c r="AJ949" s="15">
        <v>40</v>
      </c>
      <c r="AK949" s="15">
        <v>44</v>
      </c>
      <c r="AL949" s="15">
        <v>56</v>
      </c>
      <c r="AM949" s="15">
        <v>44</v>
      </c>
      <c r="AN949" s="15">
        <v>30</v>
      </c>
      <c r="AO949" s="15">
        <v>10</v>
      </c>
      <c r="AP949" s="15">
        <v>23</v>
      </c>
      <c r="AR949" s="15">
        <v>392</v>
      </c>
      <c r="AS949" s="15">
        <v>88</v>
      </c>
      <c r="AT949" s="15">
        <v>18</v>
      </c>
      <c r="AU949" s="15">
        <v>2</v>
      </c>
      <c r="AW949" s="15">
        <v>406</v>
      </c>
      <c r="AX949" s="15">
        <v>389</v>
      </c>
      <c r="AY949" s="15">
        <v>348</v>
      </c>
      <c r="AZ949" s="15">
        <v>411</v>
      </c>
      <c r="BA949" s="15">
        <v>401</v>
      </c>
      <c r="BB949" s="15">
        <v>385</v>
      </c>
      <c r="BD949" s="15">
        <v>328</v>
      </c>
      <c r="BE949" s="15">
        <v>153</v>
      </c>
      <c r="BF949" s="15">
        <v>19</v>
      </c>
      <c r="BH949" s="15">
        <v>341</v>
      </c>
      <c r="BI949" s="15">
        <v>117</v>
      </c>
      <c r="BJ949" s="15">
        <v>42</v>
      </c>
    </row>
    <row r="950" spans="2:62" x14ac:dyDescent="0.35">
      <c r="B950" s="19" t="s">
        <v>75</v>
      </c>
      <c r="C950" s="10">
        <v>500</v>
      </c>
      <c r="D950" s="10">
        <v>248</v>
      </c>
      <c r="E950" s="10">
        <v>221</v>
      </c>
      <c r="F950" s="10">
        <v>27</v>
      </c>
      <c r="G950" s="10">
        <v>4</v>
      </c>
      <c r="I950" s="10">
        <v>68</v>
      </c>
      <c r="J950" s="10">
        <v>68</v>
      </c>
      <c r="K950" s="10">
        <v>145</v>
      </c>
      <c r="L950" s="10">
        <v>115</v>
      </c>
      <c r="M950" s="10">
        <v>92</v>
      </c>
      <c r="N950" s="10">
        <v>11</v>
      </c>
      <c r="P950" s="10">
        <v>125</v>
      </c>
      <c r="Q950" s="10">
        <v>125</v>
      </c>
      <c r="R950" s="10">
        <v>125</v>
      </c>
      <c r="S950" s="10">
        <v>125</v>
      </c>
      <c r="T950" s="10">
        <v>2</v>
      </c>
      <c r="V950" s="10">
        <v>68</v>
      </c>
      <c r="W950" s="10">
        <v>105</v>
      </c>
      <c r="X950" s="10">
        <v>101</v>
      </c>
      <c r="Y950" s="10">
        <v>59</v>
      </c>
      <c r="Z950" s="10">
        <v>60</v>
      </c>
      <c r="AA950" s="10">
        <v>37</v>
      </c>
      <c r="AB950" s="10">
        <v>44</v>
      </c>
      <c r="AC950" s="10">
        <v>26</v>
      </c>
      <c r="AE950" s="10">
        <v>38</v>
      </c>
      <c r="AF950" s="10">
        <v>67</v>
      </c>
      <c r="AG950" s="10">
        <v>34</v>
      </c>
      <c r="AH950" s="10">
        <v>42</v>
      </c>
      <c r="AI950" s="10">
        <v>63</v>
      </c>
      <c r="AJ950" s="10">
        <v>38</v>
      </c>
      <c r="AK950" s="10">
        <v>42</v>
      </c>
      <c r="AL950" s="10">
        <v>55</v>
      </c>
      <c r="AM950" s="10">
        <v>42</v>
      </c>
      <c r="AN950" s="10">
        <v>42</v>
      </c>
      <c r="AO950" s="10">
        <v>17</v>
      </c>
      <c r="AP950" s="10">
        <v>21</v>
      </c>
      <c r="AR950" s="10">
        <v>395</v>
      </c>
      <c r="AS950" s="10">
        <v>84</v>
      </c>
      <c r="AT950" s="10">
        <v>19</v>
      </c>
      <c r="AU950" s="10">
        <v>2</v>
      </c>
      <c r="AW950" s="10">
        <v>404</v>
      </c>
      <c r="AX950" s="10">
        <v>385</v>
      </c>
      <c r="AY950" s="10">
        <v>346</v>
      </c>
      <c r="AZ950" s="10">
        <v>412</v>
      </c>
      <c r="BA950" s="10">
        <v>399</v>
      </c>
      <c r="BB950" s="10">
        <v>382</v>
      </c>
      <c r="BD950" s="10">
        <v>321</v>
      </c>
      <c r="BE950" s="10">
        <v>160</v>
      </c>
      <c r="BF950" s="10">
        <v>19</v>
      </c>
      <c r="BH950" s="10">
        <v>339</v>
      </c>
      <c r="BI950" s="10">
        <v>119</v>
      </c>
      <c r="BJ950" s="10">
        <v>42</v>
      </c>
    </row>
    <row r="951" spans="2:62" ht="32" customHeight="1" x14ac:dyDescent="0.35">
      <c r="B951" s="20" t="s">
        <v>237</v>
      </c>
      <c r="C951" s="12">
        <v>0.17366031696500001</v>
      </c>
      <c r="D951" s="12">
        <v>0.143389192434</v>
      </c>
      <c r="E951" s="12">
        <v>0.203233354373</v>
      </c>
      <c r="F951" s="12">
        <v>0.173260882723</v>
      </c>
      <c r="G951" s="12">
        <v>0.39404857826299999</v>
      </c>
      <c r="I951" s="12">
        <v>0.118678147441</v>
      </c>
      <c r="J951" s="12">
        <v>0.16261116569299999</v>
      </c>
      <c r="K951" s="12">
        <v>0.15217605374000001</v>
      </c>
      <c r="L951" s="12">
        <v>0.214643953872</v>
      </c>
      <c r="M951" s="12">
        <v>0.20617570529099999</v>
      </c>
      <c r="N951" s="12">
        <v>0.164515223574</v>
      </c>
      <c r="P951" s="12">
        <v>0.106562436513</v>
      </c>
      <c r="Q951" s="12">
        <v>0.192336214083</v>
      </c>
      <c r="R951" s="12">
        <v>0.20827349288999999</v>
      </c>
      <c r="S951" s="12">
        <v>0.18252730269799999</v>
      </c>
      <c r="T951" s="12">
        <v>0.48326881861999998</v>
      </c>
      <c r="V951" s="12">
        <v>0.119500338213</v>
      </c>
      <c r="W951" s="12">
        <v>0.178738824569</v>
      </c>
      <c r="X951" s="12">
        <v>0.15353770632399999</v>
      </c>
      <c r="Y951" s="12">
        <v>9.9220016209199999E-2</v>
      </c>
      <c r="Z951" s="12">
        <v>0.24073489994200001</v>
      </c>
      <c r="AA951" s="12">
        <v>0.267873755223</v>
      </c>
      <c r="AB951" s="12">
        <v>0.218429313554</v>
      </c>
      <c r="AC951" s="12">
        <v>0.17736943449199999</v>
      </c>
      <c r="AE951" s="12">
        <v>7.6532197256099999E-2</v>
      </c>
      <c r="AF951" s="12">
        <v>0.18361005751500001</v>
      </c>
      <c r="AG951" s="12">
        <v>0.15894046737799999</v>
      </c>
      <c r="AH951" s="12">
        <v>0.22535195228800001</v>
      </c>
      <c r="AI951" s="12">
        <v>0.13212052061999999</v>
      </c>
      <c r="AJ951" s="12">
        <v>0.206884118586</v>
      </c>
      <c r="AK951" s="12">
        <v>0.29177628940700001</v>
      </c>
      <c r="AL951" s="12">
        <v>0.178185705803</v>
      </c>
      <c r="AM951" s="12">
        <v>9.57089004223E-2</v>
      </c>
      <c r="AN951" s="12">
        <v>0.145489951555</v>
      </c>
      <c r="AO951" s="12">
        <v>9.4084771320799995E-2</v>
      </c>
      <c r="AP951" s="12">
        <v>0.32954284204700002</v>
      </c>
      <c r="AR951" s="12">
        <v>0.166071719107</v>
      </c>
      <c r="AS951" s="12">
        <v>0.189013145528</v>
      </c>
      <c r="AT951" s="12">
        <v>0.22922834414599999</v>
      </c>
      <c r="AU951" s="12">
        <v>0.50032009876399997</v>
      </c>
      <c r="AW951" s="12">
        <v>0.194396829922</v>
      </c>
      <c r="AX951" s="12">
        <v>0.21095104080300001</v>
      </c>
      <c r="AY951" s="12">
        <v>0.208059209706</v>
      </c>
      <c r="AZ951" s="12">
        <v>0.16756074403499999</v>
      </c>
      <c r="BA951" s="12">
        <v>0.181876725923</v>
      </c>
      <c r="BB951" s="12">
        <v>0.19151595950399999</v>
      </c>
      <c r="BD951" s="12">
        <v>0.20103341938200001</v>
      </c>
      <c r="BE951" s="12">
        <v>0.12845403355900001</v>
      </c>
      <c r="BF951" s="12">
        <v>9.1357938622400006E-2</v>
      </c>
      <c r="BH951" s="12">
        <v>0.20416288264099999</v>
      </c>
      <c r="BI951" s="12">
        <v>0.13937990853000001</v>
      </c>
      <c r="BJ951" s="12">
        <v>2.3221018051700001E-2</v>
      </c>
    </row>
    <row r="952" spans="2:62" ht="32" customHeight="1" x14ac:dyDescent="0.35">
      <c r="B952" s="20" t="s">
        <v>238</v>
      </c>
      <c r="C952" s="12">
        <v>0.29966650117999999</v>
      </c>
      <c r="D952" s="12">
        <v>0.26363887010999998</v>
      </c>
      <c r="E952" s="12">
        <v>0.35392820296999999</v>
      </c>
      <c r="F952" s="12">
        <v>0.20107946258199999</v>
      </c>
      <c r="G952" s="12">
        <v>0.20424949416099999</v>
      </c>
      <c r="I952" s="12">
        <v>0.28283470889399998</v>
      </c>
      <c r="J952" s="12">
        <v>0.41613865623700003</v>
      </c>
      <c r="K952" s="12">
        <v>0.24098240311899999</v>
      </c>
      <c r="L952" s="12">
        <v>0.286703045494</v>
      </c>
      <c r="M952" s="12">
        <v>0.32395171004000001</v>
      </c>
      <c r="N952" s="12">
        <v>0.38991906523199998</v>
      </c>
      <c r="P952" s="12">
        <v>0.207817508565</v>
      </c>
      <c r="Q952" s="12">
        <v>0.29397108428300001</v>
      </c>
      <c r="R952" s="12">
        <v>0.39655887335000001</v>
      </c>
      <c r="S952" s="12">
        <v>0.29685385676100001</v>
      </c>
      <c r="T952" s="12">
        <v>0.51673118137999996</v>
      </c>
      <c r="V952" s="12">
        <v>0.23456244115399999</v>
      </c>
      <c r="W952" s="12">
        <v>0.248095326358</v>
      </c>
      <c r="X952" s="12">
        <v>0.28028734074200001</v>
      </c>
      <c r="Y952" s="12">
        <v>0.51492437043399997</v>
      </c>
      <c r="Z952" s="12">
        <v>0.30500686301800001</v>
      </c>
      <c r="AA952" s="12">
        <v>0.39213126697200001</v>
      </c>
      <c r="AB952" s="12">
        <v>0.16018306383299999</v>
      </c>
      <c r="AC952" s="12">
        <v>0.35490328838500002</v>
      </c>
      <c r="AE952" s="12">
        <v>0.368112743854</v>
      </c>
      <c r="AF952" s="12">
        <v>0.287496851695</v>
      </c>
      <c r="AG952" s="12">
        <v>0.21928957568400001</v>
      </c>
      <c r="AH952" s="12">
        <v>0.29391917628300002</v>
      </c>
      <c r="AI952" s="12">
        <v>0.23067561988900001</v>
      </c>
      <c r="AJ952" s="12">
        <v>0.230296598795</v>
      </c>
      <c r="AK952" s="12">
        <v>0.33708854898500001</v>
      </c>
      <c r="AL952" s="12">
        <v>0.33524975138000002</v>
      </c>
      <c r="AM952" s="12">
        <v>0.49203969350999999</v>
      </c>
      <c r="AN952" s="12">
        <v>0.24687941849700001</v>
      </c>
      <c r="AO952" s="12">
        <v>0.26187318157099998</v>
      </c>
      <c r="AP952" s="12">
        <v>0.27104423141</v>
      </c>
      <c r="AR952" s="12">
        <v>0.27414869501900002</v>
      </c>
      <c r="AS952" s="12">
        <v>0.42192857133599998</v>
      </c>
      <c r="AT952" s="12">
        <v>0.31973667510199999</v>
      </c>
      <c r="AU952" s="12">
        <v>0</v>
      </c>
      <c r="AW952" s="12">
        <v>0.309197225031</v>
      </c>
      <c r="AX952" s="12">
        <v>0.292816820757</v>
      </c>
      <c r="AY952" s="12">
        <v>0.28847771075</v>
      </c>
      <c r="AZ952" s="12">
        <v>0.28370708700500002</v>
      </c>
      <c r="BA952" s="12">
        <v>0.29447881313699997</v>
      </c>
      <c r="BB952" s="12">
        <v>0.31030849041500003</v>
      </c>
      <c r="BD952" s="12">
        <v>0.33379847817300001</v>
      </c>
      <c r="BE952" s="12">
        <v>0.215735577314</v>
      </c>
      <c r="BF952" s="12">
        <v>0.42747309047799997</v>
      </c>
      <c r="BH952" s="12">
        <v>0.32271174164999999</v>
      </c>
      <c r="BI952" s="12">
        <v>0.27353700573400003</v>
      </c>
      <c r="BJ952" s="12">
        <v>0.18666741447400001</v>
      </c>
    </row>
    <row r="953" spans="2:62" ht="32" customHeight="1" x14ac:dyDescent="0.35">
      <c r="B953" s="20" t="s">
        <v>239</v>
      </c>
      <c r="C953" s="12">
        <v>0.28896099570200001</v>
      </c>
      <c r="D953" s="12">
        <v>0.27136097428599998</v>
      </c>
      <c r="E953" s="12">
        <v>0.29631937871500003</v>
      </c>
      <c r="F953" s="12">
        <v>0.40575902841900002</v>
      </c>
      <c r="G953" s="12">
        <v>0.199846829783</v>
      </c>
      <c r="I953" s="12">
        <v>0.33690354423000002</v>
      </c>
      <c r="J953" s="12">
        <v>0.21723678070300001</v>
      </c>
      <c r="K953" s="12">
        <v>0.32167076228500002</v>
      </c>
      <c r="L953" s="12">
        <v>0.25465382571</v>
      </c>
      <c r="M953" s="12">
        <v>0.31358087804099999</v>
      </c>
      <c r="N953" s="12">
        <v>0.16264104923299999</v>
      </c>
      <c r="P953" s="12">
        <v>0.313319985528</v>
      </c>
      <c r="Q953" s="12">
        <v>0.30435397336100001</v>
      </c>
      <c r="R953" s="12">
        <v>0.287972464835</v>
      </c>
      <c r="S953" s="12">
        <v>0.25480981526399998</v>
      </c>
      <c r="T953" s="12">
        <v>0</v>
      </c>
      <c r="V953" s="12">
        <v>0.36235466689000001</v>
      </c>
      <c r="W953" s="12">
        <v>0.29051283205200001</v>
      </c>
      <c r="X953" s="12">
        <v>0.33159092326799999</v>
      </c>
      <c r="Y953" s="12">
        <v>0.27316669455800002</v>
      </c>
      <c r="Z953" s="12">
        <v>0.29324912557299998</v>
      </c>
      <c r="AA953" s="12">
        <v>9.77810371741E-2</v>
      </c>
      <c r="AB953" s="12">
        <v>0.265343663856</v>
      </c>
      <c r="AC953" s="12">
        <v>0.26347332740899998</v>
      </c>
      <c r="AE953" s="12">
        <v>0.35430288082700001</v>
      </c>
      <c r="AF953" s="12">
        <v>0.294743732579</v>
      </c>
      <c r="AG953" s="12">
        <v>0.352231139995</v>
      </c>
      <c r="AH953" s="12">
        <v>0.28247750431399998</v>
      </c>
      <c r="AI953" s="12">
        <v>0.31767539534799999</v>
      </c>
      <c r="AJ953" s="12">
        <v>0.304526446053</v>
      </c>
      <c r="AK953" s="12">
        <v>0.18591119913500001</v>
      </c>
      <c r="AL953" s="12">
        <v>0.19618750659699999</v>
      </c>
      <c r="AM953" s="12">
        <v>0.27985747371000003</v>
      </c>
      <c r="AN953" s="12">
        <v>0.26862053045700002</v>
      </c>
      <c r="AO953" s="12">
        <v>0.52406809154300005</v>
      </c>
      <c r="AP953" s="12">
        <v>0.26852754944200002</v>
      </c>
      <c r="AR953" s="12">
        <v>0.29701314264700002</v>
      </c>
      <c r="AS953" s="12">
        <v>0.25417176124000002</v>
      </c>
      <c r="AT953" s="12">
        <v>0.30413521082400002</v>
      </c>
      <c r="AU953" s="12">
        <v>0</v>
      </c>
      <c r="AW953" s="12">
        <v>0.27967435871500002</v>
      </c>
      <c r="AX953" s="12">
        <v>0.280260200766</v>
      </c>
      <c r="AY953" s="12">
        <v>0.28075255959399997</v>
      </c>
      <c r="AZ953" s="12">
        <v>0.30976469075099999</v>
      </c>
      <c r="BA953" s="12">
        <v>0.29632341927700001</v>
      </c>
      <c r="BB953" s="12">
        <v>0.29762943127899999</v>
      </c>
      <c r="BD953" s="12">
        <v>0.28932916969</v>
      </c>
      <c r="BE953" s="12">
        <v>0.30515006839800002</v>
      </c>
      <c r="BF953" s="12">
        <v>0.14742492360199999</v>
      </c>
      <c r="BH953" s="12">
        <v>0.27893760897800002</v>
      </c>
      <c r="BI953" s="12">
        <v>0.28567552831499998</v>
      </c>
      <c r="BJ953" s="12">
        <v>0.38017805791199999</v>
      </c>
    </row>
    <row r="954" spans="2:62" ht="32" customHeight="1" x14ac:dyDescent="0.35">
      <c r="B954" s="20" t="s">
        <v>240</v>
      </c>
      <c r="C954" s="12">
        <v>0.217746127796</v>
      </c>
      <c r="D954" s="12">
        <v>0.30911953359400002</v>
      </c>
      <c r="E954" s="12">
        <v>0.12124787118700001</v>
      </c>
      <c r="F954" s="12">
        <v>0.17126675545699999</v>
      </c>
      <c r="G954" s="12">
        <v>0.20185509779300001</v>
      </c>
      <c r="I954" s="12">
        <v>0.233864506661</v>
      </c>
      <c r="J954" s="12">
        <v>0.15829631422400001</v>
      </c>
      <c r="K954" s="12">
        <v>0.27853155520400003</v>
      </c>
      <c r="L954" s="12">
        <v>0.22682310701799999</v>
      </c>
      <c r="M954" s="12">
        <v>0.13403458575499999</v>
      </c>
      <c r="N954" s="12">
        <v>0.28292466195999999</v>
      </c>
      <c r="P954" s="12">
        <v>0.34363987763699999</v>
      </c>
      <c r="Q954" s="12">
        <v>0.19421212488799999</v>
      </c>
      <c r="R954" s="12">
        <v>8.5169720102300006E-2</v>
      </c>
      <c r="S954" s="12">
        <v>0.25143834721899999</v>
      </c>
      <c r="T954" s="12">
        <v>0</v>
      </c>
      <c r="V954" s="12">
        <v>0.24797830231500001</v>
      </c>
      <c r="W954" s="12">
        <v>0.264521073085</v>
      </c>
      <c r="X954" s="12">
        <v>0.22318620108000001</v>
      </c>
      <c r="Y954" s="12">
        <v>9.7177627552099993E-2</v>
      </c>
      <c r="Z954" s="12">
        <v>0.161009111467</v>
      </c>
      <c r="AA954" s="12">
        <v>0.24221394063099999</v>
      </c>
      <c r="AB954" s="12">
        <v>0.33722409594500002</v>
      </c>
      <c r="AC954" s="12">
        <v>9.7508740677099998E-2</v>
      </c>
      <c r="AE954" s="12">
        <v>0.20105217806299999</v>
      </c>
      <c r="AF954" s="12">
        <v>0.219881974604</v>
      </c>
      <c r="AG954" s="12">
        <v>0.23521419849</v>
      </c>
      <c r="AH954" s="12">
        <v>0.16723680506700001</v>
      </c>
      <c r="AI954" s="12">
        <v>0.31952846414300001</v>
      </c>
      <c r="AJ954" s="12">
        <v>0.18870133799</v>
      </c>
      <c r="AK954" s="12">
        <v>0.16304459297500001</v>
      </c>
      <c r="AL954" s="12">
        <v>0.25573751643800002</v>
      </c>
      <c r="AM954" s="12">
        <v>0.132393932357</v>
      </c>
      <c r="AN954" s="12">
        <v>0.33901009949100003</v>
      </c>
      <c r="AO954" s="12">
        <v>0.119973955565</v>
      </c>
      <c r="AP954" s="12">
        <v>7.7983517337600006E-2</v>
      </c>
      <c r="AR954" s="12">
        <v>0.24445275371399999</v>
      </c>
      <c r="AS954" s="12">
        <v>0.123388040605</v>
      </c>
      <c r="AT954" s="12">
        <v>0.104206770327</v>
      </c>
      <c r="AU954" s="12">
        <v>0</v>
      </c>
      <c r="AW954" s="12">
        <v>0.200272433606</v>
      </c>
      <c r="AX954" s="12">
        <v>0.195734889951</v>
      </c>
      <c r="AY954" s="12">
        <v>0.202855369891</v>
      </c>
      <c r="AZ954" s="12">
        <v>0.21976916676300001</v>
      </c>
      <c r="BA954" s="12">
        <v>0.21445037030700001</v>
      </c>
      <c r="BB954" s="12">
        <v>0.185228050453</v>
      </c>
      <c r="BD954" s="12">
        <v>0.15709732427500001</v>
      </c>
      <c r="BE954" s="12">
        <v>0.34343602933400003</v>
      </c>
      <c r="BF954" s="12">
        <v>0.18666537298999999</v>
      </c>
      <c r="BH954" s="12">
        <v>0.18000431015099999</v>
      </c>
      <c r="BI954" s="12">
        <v>0.27386518310800001</v>
      </c>
      <c r="BJ954" s="12">
        <v>0.36454166288099998</v>
      </c>
    </row>
    <row r="955" spans="2:62" ht="32" customHeight="1" x14ac:dyDescent="0.35">
      <c r="B955" s="20" t="s">
        <v>42</v>
      </c>
      <c r="C955" s="12">
        <v>1.9966058355999999E-2</v>
      </c>
      <c r="D955" s="12">
        <v>1.24914295756E-2</v>
      </c>
      <c r="E955" s="12">
        <v>2.5271192755100001E-2</v>
      </c>
      <c r="F955" s="12">
        <v>4.8633870819299999E-2</v>
      </c>
      <c r="G955" s="12">
        <v>0</v>
      </c>
      <c r="I955" s="12">
        <v>2.77190927742E-2</v>
      </c>
      <c r="J955" s="12">
        <v>4.5717083143199999E-2</v>
      </c>
      <c r="K955" s="12">
        <v>6.6392256515800004E-3</v>
      </c>
      <c r="L955" s="12">
        <v>1.7176067907199999E-2</v>
      </c>
      <c r="M955" s="12">
        <v>2.22571208735E-2</v>
      </c>
      <c r="N955" s="12">
        <v>0</v>
      </c>
      <c r="P955" s="12">
        <v>2.8660191757800001E-2</v>
      </c>
      <c r="Q955" s="12">
        <v>1.5126603384100001E-2</v>
      </c>
      <c r="R955" s="12">
        <v>2.2025448823300001E-2</v>
      </c>
      <c r="S955" s="12">
        <v>1.43706780582E-2</v>
      </c>
      <c r="T955" s="12">
        <v>0</v>
      </c>
      <c r="V955" s="12">
        <v>3.5604251427299997E-2</v>
      </c>
      <c r="W955" s="12">
        <v>1.81319439363E-2</v>
      </c>
      <c r="X955" s="12">
        <v>1.1397828586000001E-2</v>
      </c>
      <c r="Y955" s="12">
        <v>1.55112912461E-2</v>
      </c>
      <c r="Z955" s="12">
        <v>0</v>
      </c>
      <c r="AA955" s="12">
        <v>0</v>
      </c>
      <c r="AB955" s="12">
        <v>1.8819862811599999E-2</v>
      </c>
      <c r="AC955" s="12">
        <v>0.106745209036</v>
      </c>
      <c r="AE955" s="12">
        <v>0</v>
      </c>
      <c r="AF955" s="12">
        <v>1.4267383606499999E-2</v>
      </c>
      <c r="AG955" s="12">
        <v>3.4324618454100002E-2</v>
      </c>
      <c r="AH955" s="12">
        <v>3.1014562047799999E-2</v>
      </c>
      <c r="AI955" s="12">
        <v>0</v>
      </c>
      <c r="AJ955" s="12">
        <v>6.9591498577000005E-2</v>
      </c>
      <c r="AK955" s="12">
        <v>2.2179369497100001E-2</v>
      </c>
      <c r="AL955" s="12">
        <v>3.4639519782799999E-2</v>
      </c>
      <c r="AM955" s="12">
        <v>0</v>
      </c>
      <c r="AN955" s="12">
        <v>0</v>
      </c>
      <c r="AO955" s="12">
        <v>0</v>
      </c>
      <c r="AP955" s="12">
        <v>5.2901859763799998E-2</v>
      </c>
      <c r="AR955" s="12">
        <v>1.8313689513500001E-2</v>
      </c>
      <c r="AS955" s="12">
        <v>1.14984812912E-2</v>
      </c>
      <c r="AT955" s="12">
        <v>4.2692999602299997E-2</v>
      </c>
      <c r="AU955" s="12">
        <v>0.49967990123599998</v>
      </c>
      <c r="AW955" s="12">
        <v>1.6459152724999999E-2</v>
      </c>
      <c r="AX955" s="12">
        <v>2.0237047723000001E-2</v>
      </c>
      <c r="AY955" s="12">
        <v>1.9855150059400001E-2</v>
      </c>
      <c r="AZ955" s="12">
        <v>1.9198311446699999E-2</v>
      </c>
      <c r="BA955" s="12">
        <v>1.2870671355800001E-2</v>
      </c>
      <c r="BB955" s="12">
        <v>1.53180683498E-2</v>
      </c>
      <c r="BD955" s="12">
        <v>1.8741608480500001E-2</v>
      </c>
      <c r="BE955" s="12">
        <v>7.2242913947199996E-3</v>
      </c>
      <c r="BF955" s="12">
        <v>0.147078674307</v>
      </c>
      <c r="BH955" s="12">
        <v>1.4183456579099999E-2</v>
      </c>
      <c r="BI955" s="12">
        <v>2.7542374312599999E-2</v>
      </c>
      <c r="BJ955" s="12">
        <v>4.5391846681399999E-2</v>
      </c>
    </row>
    <row r="957" spans="2:62" x14ac:dyDescent="0.35">
      <c r="B957" s="25" t="s">
        <v>246</v>
      </c>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row>
    <row r="958" spans="2:62" x14ac:dyDescent="0.35">
      <c r="B958" s="17" t="s">
        <v>15</v>
      </c>
    </row>
    <row r="959" spans="2:62" x14ac:dyDescent="0.35">
      <c r="B959" s="18" t="s">
        <v>74</v>
      </c>
      <c r="C959" s="15">
        <v>500</v>
      </c>
      <c r="D959" s="15">
        <v>252</v>
      </c>
      <c r="E959" s="15">
        <v>220</v>
      </c>
      <c r="F959" s="15">
        <v>24</v>
      </c>
      <c r="G959" s="15">
        <v>4</v>
      </c>
      <c r="I959" s="15">
        <v>66</v>
      </c>
      <c r="J959" s="15">
        <v>69</v>
      </c>
      <c r="K959" s="15">
        <v>149</v>
      </c>
      <c r="L959" s="15">
        <v>116</v>
      </c>
      <c r="M959" s="15">
        <v>89</v>
      </c>
      <c r="N959" s="15">
        <v>11</v>
      </c>
      <c r="P959" s="15">
        <v>98</v>
      </c>
      <c r="Q959" s="15">
        <v>133</v>
      </c>
      <c r="R959" s="15">
        <v>134</v>
      </c>
      <c r="S959" s="15">
        <v>133</v>
      </c>
      <c r="T959" s="15">
        <v>2</v>
      </c>
      <c r="V959" s="15">
        <v>58</v>
      </c>
      <c r="W959" s="15">
        <v>97</v>
      </c>
      <c r="X959" s="15">
        <v>104</v>
      </c>
      <c r="Y959" s="15">
        <v>62</v>
      </c>
      <c r="Z959" s="15">
        <v>65</v>
      </c>
      <c r="AA959" s="15">
        <v>40</v>
      </c>
      <c r="AB959" s="15">
        <v>49</v>
      </c>
      <c r="AC959" s="15">
        <v>25</v>
      </c>
      <c r="AE959" s="15">
        <v>40</v>
      </c>
      <c r="AF959" s="15">
        <v>69</v>
      </c>
      <c r="AG959" s="15">
        <v>35</v>
      </c>
      <c r="AH959" s="15">
        <v>44</v>
      </c>
      <c r="AI959" s="15">
        <v>65</v>
      </c>
      <c r="AJ959" s="15">
        <v>40</v>
      </c>
      <c r="AK959" s="15">
        <v>44</v>
      </c>
      <c r="AL959" s="15">
        <v>56</v>
      </c>
      <c r="AM959" s="15">
        <v>44</v>
      </c>
      <c r="AN959" s="15">
        <v>30</v>
      </c>
      <c r="AO959" s="15">
        <v>10</v>
      </c>
      <c r="AP959" s="15">
        <v>23</v>
      </c>
      <c r="AR959" s="15">
        <v>392</v>
      </c>
      <c r="AS959" s="15">
        <v>88</v>
      </c>
      <c r="AT959" s="15">
        <v>18</v>
      </c>
      <c r="AU959" s="15">
        <v>2</v>
      </c>
      <c r="AW959" s="15">
        <v>406</v>
      </c>
      <c r="AX959" s="15">
        <v>389</v>
      </c>
      <c r="AY959" s="15">
        <v>348</v>
      </c>
      <c r="AZ959" s="15">
        <v>411</v>
      </c>
      <c r="BA959" s="15">
        <v>401</v>
      </c>
      <c r="BB959" s="15">
        <v>385</v>
      </c>
      <c r="BD959" s="15">
        <v>328</v>
      </c>
      <c r="BE959" s="15">
        <v>153</v>
      </c>
      <c r="BF959" s="15">
        <v>19</v>
      </c>
      <c r="BH959" s="15">
        <v>341</v>
      </c>
      <c r="BI959" s="15">
        <v>117</v>
      </c>
      <c r="BJ959" s="15">
        <v>42</v>
      </c>
    </row>
    <row r="960" spans="2:62" x14ac:dyDescent="0.35">
      <c r="B960" s="19" t="s">
        <v>75</v>
      </c>
      <c r="C960" s="10">
        <v>500</v>
      </c>
      <c r="D960" s="10">
        <v>248</v>
      </c>
      <c r="E960" s="10">
        <v>221</v>
      </c>
      <c r="F960" s="10">
        <v>27</v>
      </c>
      <c r="G960" s="10">
        <v>4</v>
      </c>
      <c r="I960" s="10">
        <v>68</v>
      </c>
      <c r="J960" s="10">
        <v>68</v>
      </c>
      <c r="K960" s="10">
        <v>145</v>
      </c>
      <c r="L960" s="10">
        <v>115</v>
      </c>
      <c r="M960" s="10">
        <v>92</v>
      </c>
      <c r="N960" s="10">
        <v>11</v>
      </c>
      <c r="P960" s="10">
        <v>125</v>
      </c>
      <c r="Q960" s="10">
        <v>125</v>
      </c>
      <c r="R960" s="10">
        <v>125</v>
      </c>
      <c r="S960" s="10">
        <v>125</v>
      </c>
      <c r="T960" s="10">
        <v>2</v>
      </c>
      <c r="V960" s="10">
        <v>68</v>
      </c>
      <c r="W960" s="10">
        <v>105</v>
      </c>
      <c r="X960" s="10">
        <v>101</v>
      </c>
      <c r="Y960" s="10">
        <v>59</v>
      </c>
      <c r="Z960" s="10">
        <v>60</v>
      </c>
      <c r="AA960" s="10">
        <v>37</v>
      </c>
      <c r="AB960" s="10">
        <v>44</v>
      </c>
      <c r="AC960" s="10">
        <v>26</v>
      </c>
      <c r="AE960" s="10">
        <v>38</v>
      </c>
      <c r="AF960" s="10">
        <v>67</v>
      </c>
      <c r="AG960" s="10">
        <v>34</v>
      </c>
      <c r="AH960" s="10">
        <v>42</v>
      </c>
      <c r="AI960" s="10">
        <v>63</v>
      </c>
      <c r="AJ960" s="10">
        <v>38</v>
      </c>
      <c r="AK960" s="10">
        <v>42</v>
      </c>
      <c r="AL960" s="10">
        <v>55</v>
      </c>
      <c r="AM960" s="10">
        <v>42</v>
      </c>
      <c r="AN960" s="10">
        <v>42</v>
      </c>
      <c r="AO960" s="10">
        <v>17</v>
      </c>
      <c r="AP960" s="10">
        <v>21</v>
      </c>
      <c r="AR960" s="10">
        <v>395</v>
      </c>
      <c r="AS960" s="10">
        <v>84</v>
      </c>
      <c r="AT960" s="10">
        <v>19</v>
      </c>
      <c r="AU960" s="10">
        <v>2</v>
      </c>
      <c r="AW960" s="10">
        <v>404</v>
      </c>
      <c r="AX960" s="10">
        <v>385</v>
      </c>
      <c r="AY960" s="10">
        <v>346</v>
      </c>
      <c r="AZ960" s="10">
        <v>412</v>
      </c>
      <c r="BA960" s="10">
        <v>399</v>
      </c>
      <c r="BB960" s="10">
        <v>382</v>
      </c>
      <c r="BD960" s="10">
        <v>321</v>
      </c>
      <c r="BE960" s="10">
        <v>160</v>
      </c>
      <c r="BF960" s="10">
        <v>19</v>
      </c>
      <c r="BH960" s="10">
        <v>339</v>
      </c>
      <c r="BI960" s="10">
        <v>119</v>
      </c>
      <c r="BJ960" s="10">
        <v>42</v>
      </c>
    </row>
    <row r="961" spans="2:62" ht="32" customHeight="1" x14ac:dyDescent="0.35">
      <c r="B961" s="20" t="s">
        <v>237</v>
      </c>
      <c r="C961" s="12">
        <v>0.27516147402500002</v>
      </c>
      <c r="D961" s="12">
        <v>0.24050146435399999</v>
      </c>
      <c r="E961" s="12">
        <v>0.306498151745</v>
      </c>
      <c r="F961" s="12">
        <v>0.31558715161799999</v>
      </c>
      <c r="G961" s="12">
        <v>0.406104591954</v>
      </c>
      <c r="I961" s="12">
        <v>0.30588344709800003</v>
      </c>
      <c r="J961" s="12">
        <v>0.27680978815099999</v>
      </c>
      <c r="K961" s="12">
        <v>0.26483250760600002</v>
      </c>
      <c r="L961" s="12">
        <v>0.24651862359599999</v>
      </c>
      <c r="M961" s="12">
        <v>0.29795617279999997</v>
      </c>
      <c r="N961" s="12">
        <v>0.32013377757900002</v>
      </c>
      <c r="P961" s="12">
        <v>0.211376493257</v>
      </c>
      <c r="Q961" s="12">
        <v>0.220316668553</v>
      </c>
      <c r="R961" s="12">
        <v>0.36516608537099998</v>
      </c>
      <c r="S961" s="12">
        <v>0.3004649398</v>
      </c>
      <c r="T961" s="12">
        <v>0.48326881861999998</v>
      </c>
      <c r="V961" s="12">
        <v>0.210973823901</v>
      </c>
      <c r="W961" s="12">
        <v>0.309186690323</v>
      </c>
      <c r="X961" s="12">
        <v>0.31047273818999999</v>
      </c>
      <c r="Y961" s="12">
        <v>0.22745545934600001</v>
      </c>
      <c r="Z961" s="12">
        <v>0.26816440253200002</v>
      </c>
      <c r="AA961" s="12">
        <v>0.35745180124800002</v>
      </c>
      <c r="AB961" s="12">
        <v>0.219908794716</v>
      </c>
      <c r="AC961" s="12">
        <v>0.269642980393</v>
      </c>
      <c r="AE961" s="12">
        <v>0.29309218932100001</v>
      </c>
      <c r="AF961" s="12">
        <v>0.32593013275999999</v>
      </c>
      <c r="AG961" s="12">
        <v>0.24418610142800001</v>
      </c>
      <c r="AH961" s="12">
        <v>0.346041988543</v>
      </c>
      <c r="AI961" s="12">
        <v>0.17786423966600001</v>
      </c>
      <c r="AJ961" s="12">
        <v>0.214267057352</v>
      </c>
      <c r="AK961" s="12">
        <v>0.17566271943799999</v>
      </c>
      <c r="AL961" s="12">
        <v>0.21841719852399999</v>
      </c>
      <c r="AM961" s="12">
        <v>0.38643622823500001</v>
      </c>
      <c r="AN961" s="12">
        <v>0.26563614016999998</v>
      </c>
      <c r="AO961" s="12">
        <v>0.36539194148199999</v>
      </c>
      <c r="AP961" s="12">
        <v>0.46057710814000002</v>
      </c>
      <c r="AR961" s="12">
        <v>0.25395369996599998</v>
      </c>
      <c r="AS961" s="12">
        <v>0.35972366556800001</v>
      </c>
      <c r="AT961" s="12">
        <v>0.31859785046599998</v>
      </c>
      <c r="AU961" s="12">
        <v>0.50032009876399997</v>
      </c>
      <c r="AW961" s="12">
        <v>0.29370024969800002</v>
      </c>
      <c r="AX961" s="12">
        <v>0.299135863078</v>
      </c>
      <c r="AY961" s="12">
        <v>0.28652509826200001</v>
      </c>
      <c r="AZ961" s="12">
        <v>0.27173076284600001</v>
      </c>
      <c r="BA961" s="12">
        <v>0.28969312789399998</v>
      </c>
      <c r="BB961" s="12">
        <v>0.27739581907400002</v>
      </c>
      <c r="BD961" s="12">
        <v>0.29081345492900001</v>
      </c>
      <c r="BE961" s="12">
        <v>0.22676141485099999</v>
      </c>
      <c r="BF961" s="12">
        <v>0.41663461737500002</v>
      </c>
      <c r="BH961" s="12">
        <v>0.29740216355400001</v>
      </c>
      <c r="BI961" s="12">
        <v>0.23220494062399999</v>
      </c>
      <c r="BJ961" s="12">
        <v>0.21704613992800001</v>
      </c>
    </row>
    <row r="962" spans="2:62" ht="32" customHeight="1" x14ac:dyDescent="0.35">
      <c r="B962" s="20" t="s">
        <v>238</v>
      </c>
      <c r="C962" s="12">
        <v>0.37531779346499999</v>
      </c>
      <c r="D962" s="12">
        <v>0.35169654001299999</v>
      </c>
      <c r="E962" s="12">
        <v>0.40654546338800002</v>
      </c>
      <c r="F962" s="12">
        <v>0.39824126092899997</v>
      </c>
      <c r="G962" s="12">
        <v>0</v>
      </c>
      <c r="I962" s="12">
        <v>0.34369165548699998</v>
      </c>
      <c r="J962" s="12">
        <v>0.441144052013</v>
      </c>
      <c r="K962" s="12">
        <v>0.31675154514300002</v>
      </c>
      <c r="L962" s="12">
        <v>0.40369222114999997</v>
      </c>
      <c r="M962" s="12">
        <v>0.43057718038800002</v>
      </c>
      <c r="N962" s="12">
        <v>0.186365955837</v>
      </c>
      <c r="P962" s="12">
        <v>0.35044680036100001</v>
      </c>
      <c r="Q962" s="12">
        <v>0.38537478843200001</v>
      </c>
      <c r="R962" s="12">
        <v>0.39783176930000003</v>
      </c>
      <c r="S962" s="12">
        <v>0.365360643431</v>
      </c>
      <c r="T962" s="12">
        <v>0.51673118137999996</v>
      </c>
      <c r="V962" s="12">
        <v>0.41371870026099999</v>
      </c>
      <c r="W962" s="12">
        <v>0.34746346276700002</v>
      </c>
      <c r="X962" s="12">
        <v>0.300003878093</v>
      </c>
      <c r="Y962" s="12">
        <v>0.45740270755099999</v>
      </c>
      <c r="Z962" s="12">
        <v>0.51403107929699998</v>
      </c>
      <c r="AA962" s="12">
        <v>0.35419030304999999</v>
      </c>
      <c r="AB962" s="12">
        <v>0.30874713195100001</v>
      </c>
      <c r="AC962" s="12">
        <v>0.31579584538799998</v>
      </c>
      <c r="AE962" s="12">
        <v>0.24972858129600001</v>
      </c>
      <c r="AF962" s="12">
        <v>0.38125599692899997</v>
      </c>
      <c r="AG962" s="12">
        <v>0.310680963531</v>
      </c>
      <c r="AH962" s="12">
        <v>0.464891672664</v>
      </c>
      <c r="AI962" s="12">
        <v>0.36247624899199998</v>
      </c>
      <c r="AJ962" s="12">
        <v>0.36641838785199998</v>
      </c>
      <c r="AK962" s="12">
        <v>0.58452091965800002</v>
      </c>
      <c r="AL962" s="12">
        <v>0.47087144015299998</v>
      </c>
      <c r="AM962" s="12">
        <v>0.358996565223</v>
      </c>
      <c r="AN962" s="12">
        <v>0.22426419370299999</v>
      </c>
      <c r="AO962" s="12">
        <v>0.29337217873299998</v>
      </c>
      <c r="AP962" s="12">
        <v>0.29465127192599999</v>
      </c>
      <c r="AR962" s="12">
        <v>0.39094435005200001</v>
      </c>
      <c r="AS962" s="12">
        <v>0.33224185248799998</v>
      </c>
      <c r="AT962" s="12">
        <v>0.280993694535</v>
      </c>
      <c r="AU962" s="12">
        <v>0</v>
      </c>
      <c r="AW962" s="12">
        <v>0.37348514164699997</v>
      </c>
      <c r="AX962" s="12">
        <v>0.35724810819800001</v>
      </c>
      <c r="AY962" s="12">
        <v>0.37168743394100001</v>
      </c>
      <c r="AZ962" s="12">
        <v>0.36557879930699999</v>
      </c>
      <c r="BA962" s="12">
        <v>0.362875029573</v>
      </c>
      <c r="BB962" s="12">
        <v>0.37402866234999999</v>
      </c>
      <c r="BD962" s="12">
        <v>0.380078314418</v>
      </c>
      <c r="BE962" s="12">
        <v>0.369057681621</v>
      </c>
      <c r="BF962" s="12">
        <v>0.34761267587</v>
      </c>
      <c r="BH962" s="12">
        <v>0.37612738447999999</v>
      </c>
      <c r="BI962" s="12">
        <v>0.39498422144299999</v>
      </c>
      <c r="BJ962" s="12">
        <v>0.312239537628</v>
      </c>
    </row>
    <row r="963" spans="2:62" ht="32" customHeight="1" x14ac:dyDescent="0.35">
      <c r="B963" s="20" t="s">
        <v>239</v>
      </c>
      <c r="C963" s="12">
        <v>0.19893351676000001</v>
      </c>
      <c r="D963" s="12">
        <v>0.21485798320400001</v>
      </c>
      <c r="E963" s="12">
        <v>0.17853472952499999</v>
      </c>
      <c r="F963" s="12">
        <v>0.154627779311</v>
      </c>
      <c r="G963" s="12">
        <v>0.59389540804600005</v>
      </c>
      <c r="I963" s="12">
        <v>0.18328890728700001</v>
      </c>
      <c r="J963" s="12">
        <v>0.17301796704299999</v>
      </c>
      <c r="K963" s="12">
        <v>0.22464980967500001</v>
      </c>
      <c r="L963" s="12">
        <v>0.22418779704299999</v>
      </c>
      <c r="M963" s="12">
        <v>0.133147074393</v>
      </c>
      <c r="N963" s="12">
        <v>0.392480395594</v>
      </c>
      <c r="P963" s="12">
        <v>0.20654366589299999</v>
      </c>
      <c r="Q963" s="12">
        <v>0.23679588689200001</v>
      </c>
      <c r="R963" s="12">
        <v>0.19235263054599999</v>
      </c>
      <c r="S963" s="12">
        <v>0.163217164661</v>
      </c>
      <c r="T963" s="12">
        <v>0</v>
      </c>
      <c r="V963" s="12">
        <v>0.202369688411</v>
      </c>
      <c r="W963" s="12">
        <v>0.16571958039699999</v>
      </c>
      <c r="X963" s="12">
        <v>0.25364863838000001</v>
      </c>
      <c r="Y963" s="12">
        <v>0.23410761208700001</v>
      </c>
      <c r="Z963" s="12">
        <v>8.2582485516599996E-2</v>
      </c>
      <c r="AA963" s="12">
        <v>0.19235423035900001</v>
      </c>
      <c r="AB963" s="12">
        <v>0.23692595099300001</v>
      </c>
      <c r="AC963" s="12">
        <v>0.244340487208</v>
      </c>
      <c r="AE963" s="12">
        <v>0.305605155174</v>
      </c>
      <c r="AF963" s="12">
        <v>0.17828695814699999</v>
      </c>
      <c r="AG963" s="12">
        <v>0.13626034042900001</v>
      </c>
      <c r="AH963" s="12">
        <v>0.12580610876600001</v>
      </c>
      <c r="AI963" s="12">
        <v>0.293524150481</v>
      </c>
      <c r="AJ963" s="12">
        <v>0.26822241949600001</v>
      </c>
      <c r="AK963" s="12">
        <v>0.23981636090399999</v>
      </c>
      <c r="AL963" s="12">
        <v>0.123938526179</v>
      </c>
      <c r="AM963" s="12">
        <v>0.10970332776</v>
      </c>
      <c r="AN963" s="12">
        <v>0.30216475070400001</v>
      </c>
      <c r="AO963" s="12">
        <v>8.8443524552799996E-2</v>
      </c>
      <c r="AP963" s="12">
        <v>8.4644719876500005E-2</v>
      </c>
      <c r="AR963" s="12">
        <v>0.18472333064599999</v>
      </c>
      <c r="AS963" s="12">
        <v>0.23354706590900001</v>
      </c>
      <c r="AT963" s="12">
        <v>0.357715455397</v>
      </c>
      <c r="AU963" s="12">
        <v>0</v>
      </c>
      <c r="AW963" s="12">
        <v>0.187250122267</v>
      </c>
      <c r="AX963" s="12">
        <v>0.18853962721100001</v>
      </c>
      <c r="AY963" s="12">
        <v>0.18379595368099999</v>
      </c>
      <c r="AZ963" s="12">
        <v>0.20429931642599999</v>
      </c>
      <c r="BA963" s="12">
        <v>0.18385572665700001</v>
      </c>
      <c r="BB963" s="12">
        <v>0.19584144488499999</v>
      </c>
      <c r="BD963" s="12">
        <v>0.18502654566400001</v>
      </c>
      <c r="BE963" s="12">
        <v>0.239769564958</v>
      </c>
      <c r="BF963" s="12">
        <v>9.1357938622400006E-2</v>
      </c>
      <c r="BH963" s="12">
        <v>0.19312972152999999</v>
      </c>
      <c r="BI963" s="12">
        <v>0.21260925862400001</v>
      </c>
      <c r="BJ963" s="12">
        <v>0.20701757078999999</v>
      </c>
    </row>
    <row r="964" spans="2:62" ht="32" customHeight="1" x14ac:dyDescent="0.35">
      <c r="B964" s="20" t="s">
        <v>240</v>
      </c>
      <c r="C964" s="12">
        <v>0.13272221687300001</v>
      </c>
      <c r="D964" s="12">
        <v>0.18481775420400001</v>
      </c>
      <c r="E964" s="12">
        <v>8.7214037224499996E-2</v>
      </c>
      <c r="F964" s="12">
        <v>4.8234904741700002E-2</v>
      </c>
      <c r="G964" s="12">
        <v>0</v>
      </c>
      <c r="I964" s="12">
        <v>9.3295231030499998E-2</v>
      </c>
      <c r="J964" s="12">
        <v>7.8074415260400001E-2</v>
      </c>
      <c r="K964" s="12">
        <v>0.193766137575</v>
      </c>
      <c r="L964" s="12">
        <v>0.118414749471</v>
      </c>
      <c r="M964" s="12">
        <v>0.12770001169699999</v>
      </c>
      <c r="N964" s="12">
        <v>0.10101987099</v>
      </c>
      <c r="P964" s="12">
        <v>0.20419785514300001</v>
      </c>
      <c r="Q964" s="12">
        <v>0.14285219784299999</v>
      </c>
      <c r="R964" s="12">
        <v>3.7201145169500002E-2</v>
      </c>
      <c r="S964" s="12">
        <v>0.14875611734800001</v>
      </c>
      <c r="T964" s="12">
        <v>0</v>
      </c>
      <c r="V964" s="12">
        <v>0.109199161286</v>
      </c>
      <c r="W964" s="12">
        <v>0.17763026651399999</v>
      </c>
      <c r="X964" s="12">
        <v>0.135874745337</v>
      </c>
      <c r="Y964" s="12">
        <v>6.5522929770699997E-2</v>
      </c>
      <c r="Z964" s="12">
        <v>0.118995860949</v>
      </c>
      <c r="AA964" s="12">
        <v>9.6003665344200004E-2</v>
      </c>
      <c r="AB964" s="12">
        <v>0.215598259529</v>
      </c>
      <c r="AC964" s="12">
        <v>9.7508740677099998E-2</v>
      </c>
      <c r="AE964" s="12">
        <v>0.120276387909</v>
      </c>
      <c r="AF964" s="12">
        <v>0.10025952855799999</v>
      </c>
      <c r="AG964" s="12">
        <v>0.30887259461200001</v>
      </c>
      <c r="AH964" s="12">
        <v>6.3260230026899997E-2</v>
      </c>
      <c r="AI964" s="12">
        <v>0.150666680952</v>
      </c>
      <c r="AJ964" s="12">
        <v>0.104850724438</v>
      </c>
      <c r="AK964" s="12">
        <v>0</v>
      </c>
      <c r="AL964" s="12">
        <v>0.16979527467399999</v>
      </c>
      <c r="AM964" s="12">
        <v>0.14486387878199999</v>
      </c>
      <c r="AN964" s="12">
        <v>0.20793491542299999</v>
      </c>
      <c r="AO964" s="12">
        <v>0.119973955565</v>
      </c>
      <c r="AP964" s="12">
        <v>0.116968345684</v>
      </c>
      <c r="AR964" s="12">
        <v>0.15228229151100001</v>
      </c>
      <c r="AS964" s="12">
        <v>7.4487416035599996E-2</v>
      </c>
      <c r="AT964" s="12">
        <v>0</v>
      </c>
      <c r="AU964" s="12">
        <v>0</v>
      </c>
      <c r="AW964" s="12">
        <v>0.13102741055100001</v>
      </c>
      <c r="AX964" s="12">
        <v>0.13984753063300001</v>
      </c>
      <c r="AY964" s="12">
        <v>0.14370623687199999</v>
      </c>
      <c r="AZ964" s="12">
        <v>0.14418055405399999</v>
      </c>
      <c r="BA964" s="12">
        <v>0.145919585421</v>
      </c>
      <c r="BB964" s="12">
        <v>0.131793967401</v>
      </c>
      <c r="BD964" s="12">
        <v>0.12494014864399999</v>
      </c>
      <c r="BE964" s="12">
        <v>0.158734109171</v>
      </c>
      <c r="BF964" s="12">
        <v>4.6099412041600001E-2</v>
      </c>
      <c r="BH964" s="12">
        <v>0.124467789254</v>
      </c>
      <c r="BI964" s="12">
        <v>0.13454169993599999</v>
      </c>
      <c r="BJ964" s="12">
        <v>0.19484700373700001</v>
      </c>
    </row>
    <row r="965" spans="2:62" ht="32" customHeight="1" x14ac:dyDescent="0.35">
      <c r="B965" s="20" t="s">
        <v>42</v>
      </c>
      <c r="C965" s="12">
        <v>1.7864998876400001E-2</v>
      </c>
      <c r="D965" s="12">
        <v>8.1262582242900006E-3</v>
      </c>
      <c r="E965" s="12">
        <v>2.1207618118599999E-2</v>
      </c>
      <c r="F965" s="12">
        <v>8.3308903400600001E-2</v>
      </c>
      <c r="G965" s="12">
        <v>0</v>
      </c>
      <c r="I965" s="12">
        <v>7.3840759098100006E-2</v>
      </c>
      <c r="J965" s="12">
        <v>3.0953777532300001E-2</v>
      </c>
      <c r="K965" s="12">
        <v>0</v>
      </c>
      <c r="L965" s="12">
        <v>7.1866087401699997E-3</v>
      </c>
      <c r="M965" s="12">
        <v>1.06195607218E-2</v>
      </c>
      <c r="N965" s="12">
        <v>0</v>
      </c>
      <c r="P965" s="12">
        <v>2.74351853465E-2</v>
      </c>
      <c r="Q965" s="12">
        <v>1.46604582811E-2</v>
      </c>
      <c r="R965" s="12">
        <v>7.4483696127999998E-3</v>
      </c>
      <c r="S965" s="12">
        <v>2.2201134759900001E-2</v>
      </c>
      <c r="T965" s="12">
        <v>0</v>
      </c>
      <c r="V965" s="12">
        <v>6.3738626141499999E-2</v>
      </c>
      <c r="W965" s="12">
        <v>0</v>
      </c>
      <c r="X965" s="12">
        <v>0</v>
      </c>
      <c r="Y965" s="12">
        <v>1.55112912461E-2</v>
      </c>
      <c r="Z965" s="12">
        <v>1.6226171704900001E-2</v>
      </c>
      <c r="AA965" s="12">
        <v>0</v>
      </c>
      <c r="AB965" s="12">
        <v>1.8819862811599999E-2</v>
      </c>
      <c r="AC965" s="12">
        <v>7.2711946333500005E-2</v>
      </c>
      <c r="AE965" s="12">
        <v>3.1297686299899999E-2</v>
      </c>
      <c r="AF965" s="12">
        <v>1.4267383606499999E-2</v>
      </c>
      <c r="AG965" s="12">
        <v>0</v>
      </c>
      <c r="AH965" s="12">
        <v>0</v>
      </c>
      <c r="AI965" s="12">
        <v>1.5468679908999999E-2</v>
      </c>
      <c r="AJ965" s="12">
        <v>4.6241410861600003E-2</v>
      </c>
      <c r="AK965" s="12">
        <v>0</v>
      </c>
      <c r="AL965" s="12">
        <v>1.6977560470599999E-2</v>
      </c>
      <c r="AM965" s="12">
        <v>0</v>
      </c>
      <c r="AN965" s="12">
        <v>0</v>
      </c>
      <c r="AO965" s="12">
        <v>0.13281839966699999</v>
      </c>
      <c r="AP965" s="12">
        <v>4.3158554373099997E-2</v>
      </c>
      <c r="AR965" s="12">
        <v>1.8096327825300001E-2</v>
      </c>
      <c r="AS965" s="12">
        <v>0</v>
      </c>
      <c r="AT965" s="12">
        <v>4.2692999602299997E-2</v>
      </c>
      <c r="AU965" s="12">
        <v>0.49967990123599998</v>
      </c>
      <c r="AW965" s="12">
        <v>1.45370758373E-2</v>
      </c>
      <c r="AX965" s="12">
        <v>1.5228870880599999E-2</v>
      </c>
      <c r="AY965" s="12">
        <v>1.42852772442E-2</v>
      </c>
      <c r="AZ965" s="12">
        <v>1.42105673681E-2</v>
      </c>
      <c r="BA965" s="12">
        <v>1.76565304545E-2</v>
      </c>
      <c r="BB965" s="12">
        <v>2.09401062896E-2</v>
      </c>
      <c r="BD965" s="12">
        <v>1.9141536345000001E-2</v>
      </c>
      <c r="BE965" s="12">
        <v>5.6772293977199999E-3</v>
      </c>
      <c r="BF965" s="12">
        <v>9.8295356091E-2</v>
      </c>
      <c r="BH965" s="12">
        <v>8.8729411822599993E-3</v>
      </c>
      <c r="BI965" s="12">
        <v>2.56598793722E-2</v>
      </c>
      <c r="BJ965" s="12">
        <v>6.8849747917000007E-2</v>
      </c>
    </row>
    <row r="967" spans="2:62" x14ac:dyDescent="0.35">
      <c r="B967" s="25" t="s">
        <v>247</v>
      </c>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row>
    <row r="968" spans="2:62" x14ac:dyDescent="0.35">
      <c r="B968" s="17" t="s">
        <v>15</v>
      </c>
    </row>
    <row r="969" spans="2:62" x14ac:dyDescent="0.35">
      <c r="B969" s="18" t="s">
        <v>74</v>
      </c>
      <c r="C969" s="15">
        <v>500</v>
      </c>
      <c r="D969" s="15">
        <v>252</v>
      </c>
      <c r="E969" s="15">
        <v>220</v>
      </c>
      <c r="F969" s="15">
        <v>24</v>
      </c>
      <c r="G969" s="15">
        <v>4</v>
      </c>
      <c r="I969" s="15">
        <v>66</v>
      </c>
      <c r="J969" s="15">
        <v>69</v>
      </c>
      <c r="K969" s="15">
        <v>149</v>
      </c>
      <c r="L969" s="15">
        <v>116</v>
      </c>
      <c r="M969" s="15">
        <v>89</v>
      </c>
      <c r="N969" s="15">
        <v>11</v>
      </c>
      <c r="P969" s="15">
        <v>98</v>
      </c>
      <c r="Q969" s="15">
        <v>133</v>
      </c>
      <c r="R969" s="15">
        <v>134</v>
      </c>
      <c r="S969" s="15">
        <v>133</v>
      </c>
      <c r="T969" s="15">
        <v>2</v>
      </c>
      <c r="V969" s="15">
        <v>58</v>
      </c>
      <c r="W969" s="15">
        <v>97</v>
      </c>
      <c r="X969" s="15">
        <v>104</v>
      </c>
      <c r="Y969" s="15">
        <v>62</v>
      </c>
      <c r="Z969" s="15">
        <v>65</v>
      </c>
      <c r="AA969" s="15">
        <v>40</v>
      </c>
      <c r="AB969" s="15">
        <v>49</v>
      </c>
      <c r="AC969" s="15">
        <v>25</v>
      </c>
      <c r="AE969" s="15">
        <v>40</v>
      </c>
      <c r="AF969" s="15">
        <v>69</v>
      </c>
      <c r="AG969" s="15">
        <v>35</v>
      </c>
      <c r="AH969" s="15">
        <v>44</v>
      </c>
      <c r="AI969" s="15">
        <v>65</v>
      </c>
      <c r="AJ969" s="15">
        <v>40</v>
      </c>
      <c r="AK969" s="15">
        <v>44</v>
      </c>
      <c r="AL969" s="15">
        <v>56</v>
      </c>
      <c r="AM969" s="15">
        <v>44</v>
      </c>
      <c r="AN969" s="15">
        <v>30</v>
      </c>
      <c r="AO969" s="15">
        <v>10</v>
      </c>
      <c r="AP969" s="15">
        <v>23</v>
      </c>
      <c r="AR969" s="15">
        <v>392</v>
      </c>
      <c r="AS969" s="15">
        <v>88</v>
      </c>
      <c r="AT969" s="15">
        <v>18</v>
      </c>
      <c r="AU969" s="15">
        <v>2</v>
      </c>
      <c r="AW969" s="15">
        <v>406</v>
      </c>
      <c r="AX969" s="15">
        <v>389</v>
      </c>
      <c r="AY969" s="15">
        <v>348</v>
      </c>
      <c r="AZ969" s="15">
        <v>411</v>
      </c>
      <c r="BA969" s="15">
        <v>401</v>
      </c>
      <c r="BB969" s="15">
        <v>385</v>
      </c>
      <c r="BD969" s="15">
        <v>328</v>
      </c>
      <c r="BE969" s="15">
        <v>153</v>
      </c>
      <c r="BF969" s="15">
        <v>19</v>
      </c>
      <c r="BH969" s="15">
        <v>341</v>
      </c>
      <c r="BI969" s="15">
        <v>117</v>
      </c>
      <c r="BJ969" s="15">
        <v>42</v>
      </c>
    </row>
    <row r="970" spans="2:62" x14ac:dyDescent="0.35">
      <c r="B970" s="19" t="s">
        <v>75</v>
      </c>
      <c r="C970" s="10">
        <v>500</v>
      </c>
      <c r="D970" s="10">
        <v>248</v>
      </c>
      <c r="E970" s="10">
        <v>221</v>
      </c>
      <c r="F970" s="10">
        <v>27</v>
      </c>
      <c r="G970" s="10">
        <v>4</v>
      </c>
      <c r="I970" s="10">
        <v>68</v>
      </c>
      <c r="J970" s="10">
        <v>68</v>
      </c>
      <c r="K970" s="10">
        <v>145</v>
      </c>
      <c r="L970" s="10">
        <v>115</v>
      </c>
      <c r="M970" s="10">
        <v>92</v>
      </c>
      <c r="N970" s="10">
        <v>11</v>
      </c>
      <c r="P970" s="10">
        <v>125</v>
      </c>
      <c r="Q970" s="10">
        <v>125</v>
      </c>
      <c r="R970" s="10">
        <v>125</v>
      </c>
      <c r="S970" s="10">
        <v>125</v>
      </c>
      <c r="T970" s="10">
        <v>2</v>
      </c>
      <c r="V970" s="10">
        <v>68</v>
      </c>
      <c r="W970" s="10">
        <v>105</v>
      </c>
      <c r="X970" s="10">
        <v>101</v>
      </c>
      <c r="Y970" s="10">
        <v>59</v>
      </c>
      <c r="Z970" s="10">
        <v>60</v>
      </c>
      <c r="AA970" s="10">
        <v>37</v>
      </c>
      <c r="AB970" s="10">
        <v>44</v>
      </c>
      <c r="AC970" s="10">
        <v>26</v>
      </c>
      <c r="AE970" s="10">
        <v>38</v>
      </c>
      <c r="AF970" s="10">
        <v>67</v>
      </c>
      <c r="AG970" s="10">
        <v>34</v>
      </c>
      <c r="AH970" s="10">
        <v>42</v>
      </c>
      <c r="AI970" s="10">
        <v>63</v>
      </c>
      <c r="AJ970" s="10">
        <v>38</v>
      </c>
      <c r="AK970" s="10">
        <v>42</v>
      </c>
      <c r="AL970" s="10">
        <v>55</v>
      </c>
      <c r="AM970" s="10">
        <v>42</v>
      </c>
      <c r="AN970" s="10">
        <v>42</v>
      </c>
      <c r="AO970" s="10">
        <v>17</v>
      </c>
      <c r="AP970" s="10">
        <v>21</v>
      </c>
      <c r="AR970" s="10">
        <v>395</v>
      </c>
      <c r="AS970" s="10">
        <v>84</v>
      </c>
      <c r="AT970" s="10">
        <v>19</v>
      </c>
      <c r="AU970" s="10">
        <v>2</v>
      </c>
      <c r="AW970" s="10">
        <v>404</v>
      </c>
      <c r="AX970" s="10">
        <v>385</v>
      </c>
      <c r="AY970" s="10">
        <v>346</v>
      </c>
      <c r="AZ970" s="10">
        <v>412</v>
      </c>
      <c r="BA970" s="10">
        <v>399</v>
      </c>
      <c r="BB970" s="10">
        <v>382</v>
      </c>
      <c r="BD970" s="10">
        <v>321</v>
      </c>
      <c r="BE970" s="10">
        <v>160</v>
      </c>
      <c r="BF970" s="10">
        <v>19</v>
      </c>
      <c r="BH970" s="10">
        <v>339</v>
      </c>
      <c r="BI970" s="10">
        <v>119</v>
      </c>
      <c r="BJ970" s="10">
        <v>42</v>
      </c>
    </row>
    <row r="971" spans="2:62" ht="32" customHeight="1" x14ac:dyDescent="0.35">
      <c r="B971" s="20" t="s">
        <v>237</v>
      </c>
      <c r="C971" s="12">
        <v>0.196370204081</v>
      </c>
      <c r="D971" s="12">
        <v>0.17873484255899999</v>
      </c>
      <c r="E971" s="12">
        <v>0.22208308487600001</v>
      </c>
      <c r="F971" s="12">
        <v>0.114711589357</v>
      </c>
      <c r="G971" s="12">
        <v>0.39404857826299999</v>
      </c>
      <c r="I971" s="12">
        <v>0.18211482712999999</v>
      </c>
      <c r="J971" s="12">
        <v>0.150613748495</v>
      </c>
      <c r="K971" s="12">
        <v>0.19827171642800001</v>
      </c>
      <c r="L971" s="12">
        <v>0.22467851487900001</v>
      </c>
      <c r="M971" s="12">
        <v>0.19503432540599999</v>
      </c>
      <c r="N971" s="12">
        <v>0.25366074365699998</v>
      </c>
      <c r="P971" s="12">
        <v>0.14836390171200001</v>
      </c>
      <c r="Q971" s="12">
        <v>0.18541915658200001</v>
      </c>
      <c r="R971" s="12">
        <v>0.243918576502</v>
      </c>
      <c r="S971" s="12">
        <v>0.21091354813999999</v>
      </c>
      <c r="T971" s="12">
        <v>0</v>
      </c>
      <c r="V971" s="12">
        <v>0.227905424085</v>
      </c>
      <c r="W971" s="12">
        <v>0.22463277344499999</v>
      </c>
      <c r="X971" s="12">
        <v>0.164383226966</v>
      </c>
      <c r="Y971" s="12">
        <v>9.2180696952699995E-2</v>
      </c>
      <c r="Z971" s="12">
        <v>0.27292271820399999</v>
      </c>
      <c r="AA971" s="12">
        <v>0.27498879127199999</v>
      </c>
      <c r="AB971" s="12">
        <v>0.15894811043599999</v>
      </c>
      <c r="AC971" s="12">
        <v>0.136822036797</v>
      </c>
      <c r="AE971" s="12">
        <v>0.20699108410200001</v>
      </c>
      <c r="AF971" s="12">
        <v>0.16245337448700001</v>
      </c>
      <c r="AG971" s="12">
        <v>0.139958528113</v>
      </c>
      <c r="AH971" s="12">
        <v>0.25416719394100001</v>
      </c>
      <c r="AI971" s="12">
        <v>0.117484595254</v>
      </c>
      <c r="AJ971" s="12">
        <v>0.21566710980600001</v>
      </c>
      <c r="AK971" s="12">
        <v>0.22047978978900001</v>
      </c>
      <c r="AL971" s="12">
        <v>0.277634602816</v>
      </c>
      <c r="AM971" s="12">
        <v>0.223914804385</v>
      </c>
      <c r="AN971" s="12">
        <v>0.16071920811500001</v>
      </c>
      <c r="AO971" s="12">
        <v>9.4084771320799995E-2</v>
      </c>
      <c r="AP971" s="12">
        <v>0.30090810199399998</v>
      </c>
      <c r="AR971" s="12">
        <v>0.19036139996599999</v>
      </c>
      <c r="AS971" s="12">
        <v>0.221959398429</v>
      </c>
      <c r="AT971" s="12">
        <v>0.227328397603</v>
      </c>
      <c r="AU971" s="12">
        <v>0</v>
      </c>
      <c r="AW971" s="12">
        <v>0.20988591798799999</v>
      </c>
      <c r="AX971" s="12">
        <v>0.205424129998</v>
      </c>
      <c r="AY971" s="12">
        <v>0.19318468361400001</v>
      </c>
      <c r="AZ971" s="12">
        <v>0.19381605948399999</v>
      </c>
      <c r="BA971" s="12">
        <v>0.21177402651499999</v>
      </c>
      <c r="BB971" s="12">
        <v>0.20149732295600001</v>
      </c>
      <c r="BD971" s="12">
        <v>0.220612420852</v>
      </c>
      <c r="BE971" s="12">
        <v>0.15464811458300001</v>
      </c>
      <c r="BF971" s="12">
        <v>0.137580410584</v>
      </c>
      <c r="BH971" s="12">
        <v>0.22391097266400001</v>
      </c>
      <c r="BI971" s="12">
        <v>0.12733798924100001</v>
      </c>
      <c r="BJ971" s="12">
        <v>0.169887474283</v>
      </c>
    </row>
    <row r="972" spans="2:62" ht="32" customHeight="1" x14ac:dyDescent="0.35">
      <c r="B972" s="20" t="s">
        <v>238</v>
      </c>
      <c r="C972" s="12">
        <v>0.30383388211899998</v>
      </c>
      <c r="D972" s="12">
        <v>0.270482984077</v>
      </c>
      <c r="E972" s="12">
        <v>0.33865146695999998</v>
      </c>
      <c r="F972" s="12">
        <v>0.308183861738</v>
      </c>
      <c r="G972" s="12">
        <v>0.406104591954</v>
      </c>
      <c r="I972" s="12">
        <v>0.28427525017400002</v>
      </c>
      <c r="J972" s="12">
        <v>0.30320909606399998</v>
      </c>
      <c r="K972" s="12">
        <v>0.297391019571</v>
      </c>
      <c r="L972" s="12">
        <v>0.29692040159499999</v>
      </c>
      <c r="M972" s="12">
        <v>0.35486915903600003</v>
      </c>
      <c r="N972" s="12">
        <v>0.16575761346000001</v>
      </c>
      <c r="P972" s="12">
        <v>0.29260241466800002</v>
      </c>
      <c r="Q972" s="12">
        <v>0.32118037414400002</v>
      </c>
      <c r="R972" s="12">
        <v>0.334005476031</v>
      </c>
      <c r="S972" s="12">
        <v>0.27239691368699998</v>
      </c>
      <c r="T972" s="12">
        <v>0</v>
      </c>
      <c r="V972" s="12">
        <v>0.34356296598800001</v>
      </c>
      <c r="W972" s="12">
        <v>0.27172369304499999</v>
      </c>
      <c r="X972" s="12">
        <v>0.34297366241100002</v>
      </c>
      <c r="Y972" s="12">
        <v>0.39570242720999999</v>
      </c>
      <c r="Z972" s="12">
        <v>0.23779577590199999</v>
      </c>
      <c r="AA972" s="12">
        <v>0.25689802083300001</v>
      </c>
      <c r="AB972" s="12">
        <v>0.257824441623</v>
      </c>
      <c r="AC972" s="12">
        <v>0.26512989769</v>
      </c>
      <c r="AE972" s="12">
        <v>0.34033565563700002</v>
      </c>
      <c r="AF972" s="12">
        <v>0.223166671357</v>
      </c>
      <c r="AG972" s="12">
        <v>0.33982560541099999</v>
      </c>
      <c r="AH972" s="12">
        <v>0.36882728623799999</v>
      </c>
      <c r="AI972" s="12">
        <v>0.30964752428100001</v>
      </c>
      <c r="AJ972" s="12">
        <v>0.26241407497899999</v>
      </c>
      <c r="AK972" s="12">
        <v>0.28957536203200002</v>
      </c>
      <c r="AL972" s="12">
        <v>0.37466906763699998</v>
      </c>
      <c r="AM972" s="12">
        <v>0.38372665940700001</v>
      </c>
      <c r="AN972" s="12">
        <v>0.20789654458699999</v>
      </c>
      <c r="AO972" s="12">
        <v>0.26784977807499999</v>
      </c>
      <c r="AP972" s="12">
        <v>0.27102888659800001</v>
      </c>
      <c r="AR972" s="12">
        <v>0.28898698690500002</v>
      </c>
      <c r="AS972" s="12">
        <v>0.35826977027899998</v>
      </c>
      <c r="AT972" s="12">
        <v>0.40035867344699999</v>
      </c>
      <c r="AU972" s="12">
        <v>0</v>
      </c>
      <c r="AW972" s="12">
        <v>0.29642170711400001</v>
      </c>
      <c r="AX972" s="12">
        <v>0.29729673675000001</v>
      </c>
      <c r="AY972" s="12">
        <v>0.30320479935700001</v>
      </c>
      <c r="AZ972" s="12">
        <v>0.29900150871800002</v>
      </c>
      <c r="BA972" s="12">
        <v>0.30731407215599998</v>
      </c>
      <c r="BB972" s="12">
        <v>0.31579307738899998</v>
      </c>
      <c r="BD972" s="12">
        <v>0.30626080967300001</v>
      </c>
      <c r="BE972" s="12">
        <v>0.27036537252499998</v>
      </c>
      <c r="BF972" s="12">
        <v>0.54283568190099996</v>
      </c>
      <c r="BH972" s="12">
        <v>0.321683402994</v>
      </c>
      <c r="BI972" s="12">
        <v>0.29167026537000001</v>
      </c>
      <c r="BJ972" s="12">
        <v>0.193124306957</v>
      </c>
    </row>
    <row r="973" spans="2:62" ht="32" customHeight="1" x14ac:dyDescent="0.35">
      <c r="B973" s="20" t="s">
        <v>239</v>
      </c>
      <c r="C973" s="12">
        <v>0.28781163172200003</v>
      </c>
      <c r="D973" s="12">
        <v>0.272817390213</v>
      </c>
      <c r="E973" s="12">
        <v>0.29764116194200002</v>
      </c>
      <c r="F973" s="12">
        <v>0.39297451646300002</v>
      </c>
      <c r="G973" s="12">
        <v>0</v>
      </c>
      <c r="I973" s="12">
        <v>0.42756084551200002</v>
      </c>
      <c r="J973" s="12">
        <v>0.31434611582900002</v>
      </c>
      <c r="K973" s="12">
        <v>0.26482521754600002</v>
      </c>
      <c r="L973" s="12">
        <v>0.24719963852099999</v>
      </c>
      <c r="M973" s="12">
        <v>0.241215516657</v>
      </c>
      <c r="N973" s="12">
        <v>0.37496813011500002</v>
      </c>
      <c r="P973" s="12">
        <v>0.29223321672399999</v>
      </c>
      <c r="Q973" s="12">
        <v>0.32302587737299998</v>
      </c>
      <c r="R973" s="12">
        <v>0.271977307685</v>
      </c>
      <c r="S973" s="12">
        <v>0.25264251753700001</v>
      </c>
      <c r="T973" s="12">
        <v>1</v>
      </c>
      <c r="V973" s="12">
        <v>0.24128622182199999</v>
      </c>
      <c r="W973" s="12">
        <v>0.250736584047</v>
      </c>
      <c r="X973" s="12">
        <v>0.28664704192599999</v>
      </c>
      <c r="Y973" s="12">
        <v>0.39958775561299997</v>
      </c>
      <c r="Z973" s="12">
        <v>0.28936001607700002</v>
      </c>
      <c r="AA973" s="12">
        <v>0.296517525846</v>
      </c>
      <c r="AB973" s="12">
        <v>0.24655329023</v>
      </c>
      <c r="AC973" s="12">
        <v>0.36244130024299998</v>
      </c>
      <c r="AE973" s="12">
        <v>0.19488947507000001</v>
      </c>
      <c r="AF973" s="12">
        <v>0.399075147947</v>
      </c>
      <c r="AG973" s="12">
        <v>0.28531519550000001</v>
      </c>
      <c r="AH973" s="12">
        <v>0.243840327538</v>
      </c>
      <c r="AI973" s="12">
        <v>0.29712956440900001</v>
      </c>
      <c r="AJ973" s="12">
        <v>0.32004263180800002</v>
      </c>
      <c r="AK973" s="12">
        <v>0.31061538268700001</v>
      </c>
      <c r="AL973" s="12">
        <v>0.149568794694</v>
      </c>
      <c r="AM973" s="12">
        <v>0.25646518894600001</v>
      </c>
      <c r="AN973" s="12">
        <v>0.328102530941</v>
      </c>
      <c r="AO973" s="12">
        <v>0.51809149503999996</v>
      </c>
      <c r="AP973" s="12">
        <v>0.21670664045599999</v>
      </c>
      <c r="AR973" s="12">
        <v>0.28799913663799998</v>
      </c>
      <c r="AS973" s="12">
        <v>0.311832857538</v>
      </c>
      <c r="AT973" s="12">
        <v>0.15936250233300001</v>
      </c>
      <c r="AU973" s="12">
        <v>0.50032009876399997</v>
      </c>
      <c r="AW973" s="12">
        <v>0.27933424710100002</v>
      </c>
      <c r="AX973" s="12">
        <v>0.277136097626</v>
      </c>
      <c r="AY973" s="12">
        <v>0.27610126589099998</v>
      </c>
      <c r="AZ973" s="12">
        <v>0.29017735603200001</v>
      </c>
      <c r="BA973" s="12">
        <v>0.28110904073999998</v>
      </c>
      <c r="BB973" s="12">
        <v>0.27156664134199998</v>
      </c>
      <c r="BD973" s="12">
        <v>0.26556609424099997</v>
      </c>
      <c r="BE973" s="12">
        <v>0.34026957105200001</v>
      </c>
      <c r="BF973" s="12">
        <v>0.22327492994799999</v>
      </c>
      <c r="BH973" s="12">
        <v>0.27430815413800003</v>
      </c>
      <c r="BI973" s="12">
        <v>0.358780804678</v>
      </c>
      <c r="BJ973" s="12">
        <v>0.19419935304800001</v>
      </c>
    </row>
    <row r="974" spans="2:62" ht="32" customHeight="1" x14ac:dyDescent="0.35">
      <c r="B974" s="20" t="s">
        <v>240</v>
      </c>
      <c r="C974" s="12">
        <v>0.19540417490100001</v>
      </c>
      <c r="D974" s="12">
        <v>0.270129673229</v>
      </c>
      <c r="E974" s="12">
        <v>0.118793045456</v>
      </c>
      <c r="F974" s="12">
        <v>0.13549616162299999</v>
      </c>
      <c r="G974" s="12">
        <v>0.199846829783</v>
      </c>
      <c r="I974" s="12">
        <v>7.8329984409599998E-2</v>
      </c>
      <c r="J974" s="12">
        <v>0.19964017568100001</v>
      </c>
      <c r="K974" s="12">
        <v>0.23951204645400001</v>
      </c>
      <c r="L974" s="12">
        <v>0.22401483626599999</v>
      </c>
      <c r="M974" s="12">
        <v>0.17198284643100001</v>
      </c>
      <c r="N974" s="12">
        <v>0.205613512768</v>
      </c>
      <c r="P974" s="12">
        <v>0.23695697858299999</v>
      </c>
      <c r="Q974" s="12">
        <v>0.17037459190199999</v>
      </c>
      <c r="R974" s="12">
        <v>0.135558190478</v>
      </c>
      <c r="S974" s="12">
        <v>0.24184588587600001</v>
      </c>
      <c r="T974" s="12">
        <v>0</v>
      </c>
      <c r="V974" s="12">
        <v>0.151641136678</v>
      </c>
      <c r="W974" s="12">
        <v>0.24046842476499999</v>
      </c>
      <c r="X974" s="12">
        <v>0.20599606869699999</v>
      </c>
      <c r="Y974" s="12">
        <v>0.112529120224</v>
      </c>
      <c r="Z974" s="12">
        <v>0.18369531811199999</v>
      </c>
      <c r="AA974" s="12">
        <v>0.17159566204900001</v>
      </c>
      <c r="AB974" s="12">
        <v>0.31785429490099998</v>
      </c>
      <c r="AC974" s="12">
        <v>0.128861556233</v>
      </c>
      <c r="AE974" s="12">
        <v>0.25778378519</v>
      </c>
      <c r="AF974" s="12">
        <v>0.18168366603</v>
      </c>
      <c r="AG974" s="12">
        <v>0.234900670975</v>
      </c>
      <c r="AH974" s="12">
        <v>0.102150630236</v>
      </c>
      <c r="AI974" s="12">
        <v>0.26026963614699999</v>
      </c>
      <c r="AJ974" s="12">
        <v>0.15657606043</v>
      </c>
      <c r="AK974" s="12">
        <v>0.17932946549199999</v>
      </c>
      <c r="AL974" s="12">
        <v>0.18114997438300001</v>
      </c>
      <c r="AM974" s="12">
        <v>0.135893347261</v>
      </c>
      <c r="AN974" s="12">
        <v>0.30328171635700002</v>
      </c>
      <c r="AO974" s="12">
        <v>0.119973955565</v>
      </c>
      <c r="AP974" s="12">
        <v>0.158454511188</v>
      </c>
      <c r="AR974" s="12">
        <v>0.21618367428999999</v>
      </c>
      <c r="AS974" s="12">
        <v>0.10793797375399999</v>
      </c>
      <c r="AT974" s="12">
        <v>0.17025742701400001</v>
      </c>
      <c r="AU974" s="12">
        <v>0</v>
      </c>
      <c r="AW974" s="12">
        <v>0.201650392176</v>
      </c>
      <c r="AX974" s="12">
        <v>0.206830560193</v>
      </c>
      <c r="AY974" s="12">
        <v>0.21270370465800001</v>
      </c>
      <c r="AZ974" s="12">
        <v>0.19925207715500001</v>
      </c>
      <c r="BA974" s="12">
        <v>0.183668546371</v>
      </c>
      <c r="BB974" s="12">
        <v>0.19529215155499999</v>
      </c>
      <c r="BD974" s="12">
        <v>0.184736498799</v>
      </c>
      <c r="BE974" s="12">
        <v>0.23471694184</v>
      </c>
      <c r="BF974" s="12">
        <v>4.6099412041600001E-2</v>
      </c>
      <c r="BH974" s="12">
        <v>0.17037915981999999</v>
      </c>
      <c r="BI974" s="12">
        <v>0.20433636737999999</v>
      </c>
      <c r="BJ974" s="12">
        <v>0.373939117795</v>
      </c>
    </row>
    <row r="975" spans="2:62" ht="32" customHeight="1" x14ac:dyDescent="0.35">
      <c r="B975" s="20" t="s">
        <v>42</v>
      </c>
      <c r="C975" s="12">
        <v>1.6580107176699999E-2</v>
      </c>
      <c r="D975" s="12">
        <v>7.8351099217500008E-3</v>
      </c>
      <c r="E975" s="12">
        <v>2.2831240766600001E-2</v>
      </c>
      <c r="F975" s="12">
        <v>4.8633870819299999E-2</v>
      </c>
      <c r="G975" s="12">
        <v>0</v>
      </c>
      <c r="I975" s="12">
        <v>2.77190927742E-2</v>
      </c>
      <c r="J975" s="12">
        <v>3.2190863930999999E-2</v>
      </c>
      <c r="K975" s="12">
        <v>0</v>
      </c>
      <c r="L975" s="12">
        <v>7.1866087401699997E-3</v>
      </c>
      <c r="M975" s="12">
        <v>3.6898152469899997E-2</v>
      </c>
      <c r="N975" s="12">
        <v>0</v>
      </c>
      <c r="P975" s="12">
        <v>2.9843488312499999E-2</v>
      </c>
      <c r="Q975" s="12">
        <v>0</v>
      </c>
      <c r="R975" s="12">
        <v>1.4540449304200001E-2</v>
      </c>
      <c r="S975" s="12">
        <v>2.2201134759900001E-2</v>
      </c>
      <c r="T975" s="12">
        <v>0</v>
      </c>
      <c r="V975" s="12">
        <v>3.5604251427299997E-2</v>
      </c>
      <c r="W975" s="12">
        <v>1.2438524697899999E-2</v>
      </c>
      <c r="X975" s="12">
        <v>0</v>
      </c>
      <c r="Y975" s="12">
        <v>0</v>
      </c>
      <c r="Z975" s="12">
        <v>1.6226171704900001E-2</v>
      </c>
      <c r="AA975" s="12">
        <v>0</v>
      </c>
      <c r="AB975" s="12">
        <v>1.8819862811599999E-2</v>
      </c>
      <c r="AC975" s="12">
        <v>0.106745209036</v>
      </c>
      <c r="AE975" s="12">
        <v>0</v>
      </c>
      <c r="AF975" s="12">
        <v>3.3621140178100001E-2</v>
      </c>
      <c r="AG975" s="12">
        <v>0</v>
      </c>
      <c r="AH975" s="12">
        <v>3.1014562047799999E-2</v>
      </c>
      <c r="AI975" s="12">
        <v>1.5468679908999999E-2</v>
      </c>
      <c r="AJ975" s="12">
        <v>4.5300122976899997E-2</v>
      </c>
      <c r="AK975" s="12">
        <v>0</v>
      </c>
      <c r="AL975" s="12">
        <v>1.6977560470599999E-2</v>
      </c>
      <c r="AM975" s="12">
        <v>0</v>
      </c>
      <c r="AN975" s="12">
        <v>0</v>
      </c>
      <c r="AO975" s="12">
        <v>0</v>
      </c>
      <c r="AP975" s="12">
        <v>5.2901859763799998E-2</v>
      </c>
      <c r="AR975" s="12">
        <v>1.64688022006E-2</v>
      </c>
      <c r="AS975" s="12">
        <v>0</v>
      </c>
      <c r="AT975" s="12">
        <v>4.2692999602299997E-2</v>
      </c>
      <c r="AU975" s="12">
        <v>0.49967990123599998</v>
      </c>
      <c r="AW975" s="12">
        <v>1.2707735620899999E-2</v>
      </c>
      <c r="AX975" s="12">
        <v>1.3312475433199999E-2</v>
      </c>
      <c r="AY975" s="12">
        <v>1.48055464795E-2</v>
      </c>
      <c r="AZ975" s="12">
        <v>1.7752998611699999E-2</v>
      </c>
      <c r="BA975" s="12">
        <v>1.61343142186E-2</v>
      </c>
      <c r="BB975" s="12">
        <v>1.5850806757199999E-2</v>
      </c>
      <c r="BD975" s="12">
        <v>2.2824176435199999E-2</v>
      </c>
      <c r="BE975" s="12">
        <v>0</v>
      </c>
      <c r="BF975" s="12">
        <v>5.02095655248E-2</v>
      </c>
      <c r="BH975" s="12">
        <v>9.7183103838100002E-3</v>
      </c>
      <c r="BI975" s="12">
        <v>1.7874573331199999E-2</v>
      </c>
      <c r="BJ975" s="12">
        <v>6.8849747917000007E-2</v>
      </c>
    </row>
    <row r="977" spans="2:62" x14ac:dyDescent="0.35">
      <c r="B977" s="25" t="s">
        <v>248</v>
      </c>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row>
    <row r="978" spans="2:62" x14ac:dyDescent="0.35">
      <c r="B978" s="17" t="s">
        <v>15</v>
      </c>
    </row>
    <row r="979" spans="2:62" x14ac:dyDescent="0.35">
      <c r="B979" s="18" t="s">
        <v>74</v>
      </c>
      <c r="C979" s="15">
        <v>500</v>
      </c>
      <c r="D979" s="15">
        <v>252</v>
      </c>
      <c r="E979" s="15">
        <v>220</v>
      </c>
      <c r="F979" s="15">
        <v>24</v>
      </c>
      <c r="G979" s="15">
        <v>4</v>
      </c>
      <c r="I979" s="15">
        <v>66</v>
      </c>
      <c r="J979" s="15">
        <v>69</v>
      </c>
      <c r="K979" s="15">
        <v>149</v>
      </c>
      <c r="L979" s="15">
        <v>116</v>
      </c>
      <c r="M979" s="15">
        <v>89</v>
      </c>
      <c r="N979" s="15">
        <v>11</v>
      </c>
      <c r="P979" s="15">
        <v>98</v>
      </c>
      <c r="Q979" s="15">
        <v>133</v>
      </c>
      <c r="R979" s="15">
        <v>134</v>
      </c>
      <c r="S979" s="15">
        <v>133</v>
      </c>
      <c r="T979" s="15">
        <v>2</v>
      </c>
      <c r="V979" s="15">
        <v>58</v>
      </c>
      <c r="W979" s="15">
        <v>97</v>
      </c>
      <c r="X979" s="15">
        <v>104</v>
      </c>
      <c r="Y979" s="15">
        <v>62</v>
      </c>
      <c r="Z979" s="15">
        <v>65</v>
      </c>
      <c r="AA979" s="15">
        <v>40</v>
      </c>
      <c r="AB979" s="15">
        <v>49</v>
      </c>
      <c r="AC979" s="15">
        <v>25</v>
      </c>
      <c r="AE979" s="15">
        <v>40</v>
      </c>
      <c r="AF979" s="15">
        <v>69</v>
      </c>
      <c r="AG979" s="15">
        <v>35</v>
      </c>
      <c r="AH979" s="15">
        <v>44</v>
      </c>
      <c r="AI979" s="15">
        <v>65</v>
      </c>
      <c r="AJ979" s="15">
        <v>40</v>
      </c>
      <c r="AK979" s="15">
        <v>44</v>
      </c>
      <c r="AL979" s="15">
        <v>56</v>
      </c>
      <c r="AM979" s="15">
        <v>44</v>
      </c>
      <c r="AN979" s="15">
        <v>30</v>
      </c>
      <c r="AO979" s="15">
        <v>10</v>
      </c>
      <c r="AP979" s="15">
        <v>23</v>
      </c>
      <c r="AR979" s="15">
        <v>392</v>
      </c>
      <c r="AS979" s="15">
        <v>88</v>
      </c>
      <c r="AT979" s="15">
        <v>18</v>
      </c>
      <c r="AU979" s="15">
        <v>2</v>
      </c>
      <c r="AW979" s="15">
        <v>406</v>
      </c>
      <c r="AX979" s="15">
        <v>389</v>
      </c>
      <c r="AY979" s="15">
        <v>348</v>
      </c>
      <c r="AZ979" s="15">
        <v>411</v>
      </c>
      <c r="BA979" s="15">
        <v>401</v>
      </c>
      <c r="BB979" s="15">
        <v>385</v>
      </c>
      <c r="BD979" s="15">
        <v>328</v>
      </c>
      <c r="BE979" s="15">
        <v>153</v>
      </c>
      <c r="BF979" s="15">
        <v>19</v>
      </c>
      <c r="BH979" s="15">
        <v>341</v>
      </c>
      <c r="BI979" s="15">
        <v>117</v>
      </c>
      <c r="BJ979" s="15">
        <v>42</v>
      </c>
    </row>
    <row r="980" spans="2:62" x14ac:dyDescent="0.35">
      <c r="B980" s="19" t="s">
        <v>75</v>
      </c>
      <c r="C980" s="10">
        <v>500</v>
      </c>
      <c r="D980" s="10">
        <v>248</v>
      </c>
      <c r="E980" s="10">
        <v>221</v>
      </c>
      <c r="F980" s="10">
        <v>27</v>
      </c>
      <c r="G980" s="10">
        <v>4</v>
      </c>
      <c r="I980" s="10">
        <v>68</v>
      </c>
      <c r="J980" s="10">
        <v>68</v>
      </c>
      <c r="K980" s="10">
        <v>145</v>
      </c>
      <c r="L980" s="10">
        <v>115</v>
      </c>
      <c r="M980" s="10">
        <v>92</v>
      </c>
      <c r="N980" s="10">
        <v>11</v>
      </c>
      <c r="P980" s="10">
        <v>125</v>
      </c>
      <c r="Q980" s="10">
        <v>125</v>
      </c>
      <c r="R980" s="10">
        <v>125</v>
      </c>
      <c r="S980" s="10">
        <v>125</v>
      </c>
      <c r="T980" s="10">
        <v>2</v>
      </c>
      <c r="V980" s="10">
        <v>68</v>
      </c>
      <c r="W980" s="10">
        <v>105</v>
      </c>
      <c r="X980" s="10">
        <v>101</v>
      </c>
      <c r="Y980" s="10">
        <v>59</v>
      </c>
      <c r="Z980" s="10">
        <v>60</v>
      </c>
      <c r="AA980" s="10">
        <v>37</v>
      </c>
      <c r="AB980" s="10">
        <v>44</v>
      </c>
      <c r="AC980" s="10">
        <v>26</v>
      </c>
      <c r="AE980" s="10">
        <v>38</v>
      </c>
      <c r="AF980" s="10">
        <v>67</v>
      </c>
      <c r="AG980" s="10">
        <v>34</v>
      </c>
      <c r="AH980" s="10">
        <v>42</v>
      </c>
      <c r="AI980" s="10">
        <v>63</v>
      </c>
      <c r="AJ980" s="10">
        <v>38</v>
      </c>
      <c r="AK980" s="10">
        <v>42</v>
      </c>
      <c r="AL980" s="10">
        <v>55</v>
      </c>
      <c r="AM980" s="10">
        <v>42</v>
      </c>
      <c r="AN980" s="10">
        <v>42</v>
      </c>
      <c r="AO980" s="10">
        <v>17</v>
      </c>
      <c r="AP980" s="10">
        <v>21</v>
      </c>
      <c r="AR980" s="10">
        <v>395</v>
      </c>
      <c r="AS980" s="10">
        <v>84</v>
      </c>
      <c r="AT980" s="10">
        <v>19</v>
      </c>
      <c r="AU980" s="10">
        <v>2</v>
      </c>
      <c r="AW980" s="10">
        <v>404</v>
      </c>
      <c r="AX980" s="10">
        <v>385</v>
      </c>
      <c r="AY980" s="10">
        <v>346</v>
      </c>
      <c r="AZ980" s="10">
        <v>412</v>
      </c>
      <c r="BA980" s="10">
        <v>399</v>
      </c>
      <c r="BB980" s="10">
        <v>382</v>
      </c>
      <c r="BD980" s="10">
        <v>321</v>
      </c>
      <c r="BE980" s="10">
        <v>160</v>
      </c>
      <c r="BF980" s="10">
        <v>19</v>
      </c>
      <c r="BH980" s="10">
        <v>339</v>
      </c>
      <c r="BI980" s="10">
        <v>119</v>
      </c>
      <c r="BJ980" s="10">
        <v>42</v>
      </c>
    </row>
    <row r="981" spans="2:62" ht="32" customHeight="1" x14ac:dyDescent="0.35">
      <c r="B981" s="20" t="s">
        <v>237</v>
      </c>
      <c r="C981" s="12">
        <v>0.16019774398799999</v>
      </c>
      <c r="D981" s="12">
        <v>0.12570139745</v>
      </c>
      <c r="E981" s="12">
        <v>0.21316989657499999</v>
      </c>
      <c r="F981" s="12">
        <v>6.8793332039399996E-2</v>
      </c>
      <c r="G981" s="12">
        <v>0</v>
      </c>
      <c r="I981" s="12">
        <v>0.182768315756</v>
      </c>
      <c r="J981" s="12">
        <v>0.163511489545</v>
      </c>
      <c r="K981" s="12">
        <v>0.15768886754200001</v>
      </c>
      <c r="L981" s="12">
        <v>0.140976340265</v>
      </c>
      <c r="M981" s="12">
        <v>0.17629036482400001</v>
      </c>
      <c r="N981" s="12">
        <v>0.102944376272</v>
      </c>
      <c r="P981" s="12">
        <v>7.5367834573500006E-2</v>
      </c>
      <c r="Q981" s="12">
        <v>0.16679745152700001</v>
      </c>
      <c r="R981" s="12">
        <v>0.19891859944000001</v>
      </c>
      <c r="S981" s="12">
        <v>0.20226408966000001</v>
      </c>
      <c r="T981" s="12">
        <v>0</v>
      </c>
      <c r="V981" s="12">
        <v>7.4629045060499999E-2</v>
      </c>
      <c r="W981" s="12">
        <v>0.11589070989899999</v>
      </c>
      <c r="X981" s="12">
        <v>0.19017906083800001</v>
      </c>
      <c r="Y981" s="12">
        <v>0.15911863040499999</v>
      </c>
      <c r="Z981" s="12">
        <v>0.191090163328</v>
      </c>
      <c r="AA981" s="12">
        <v>0.262609396828</v>
      </c>
      <c r="AB981" s="12">
        <v>0.22201209907399999</v>
      </c>
      <c r="AC981" s="12">
        <v>0.125296923748</v>
      </c>
      <c r="AE981" s="12">
        <v>0.17807100987400001</v>
      </c>
      <c r="AF981" s="12">
        <v>0.18235008789599999</v>
      </c>
      <c r="AG981" s="12">
        <v>0.105623953524</v>
      </c>
      <c r="AH981" s="12">
        <v>0.20420492544900001</v>
      </c>
      <c r="AI981" s="12">
        <v>0.106721176936</v>
      </c>
      <c r="AJ981" s="12">
        <v>0.14606697473800001</v>
      </c>
      <c r="AK981" s="12">
        <v>0.13263304408400001</v>
      </c>
      <c r="AL981" s="12">
        <v>0.20542693242400001</v>
      </c>
      <c r="AM981" s="12">
        <v>0.157682950977</v>
      </c>
      <c r="AN981" s="12">
        <v>0.15566685867800001</v>
      </c>
      <c r="AO981" s="12">
        <v>0.19196228446399999</v>
      </c>
      <c r="AP981" s="12">
        <v>0.16852038654599999</v>
      </c>
      <c r="AR981" s="12">
        <v>0.155080835429</v>
      </c>
      <c r="AS981" s="12">
        <v>0.172569294214</v>
      </c>
      <c r="AT981" s="12">
        <v>0.226515647125</v>
      </c>
      <c r="AU981" s="12">
        <v>0</v>
      </c>
      <c r="AW981" s="12">
        <v>0.18073803959699999</v>
      </c>
      <c r="AX981" s="12">
        <v>0.18023621037000001</v>
      </c>
      <c r="AY981" s="12">
        <v>0.18003643600300001</v>
      </c>
      <c r="AZ981" s="12">
        <v>0.15766711952699999</v>
      </c>
      <c r="BA981" s="12">
        <v>0.172453705436</v>
      </c>
      <c r="BB981" s="12">
        <v>0.17989497810300001</v>
      </c>
      <c r="BD981" s="12">
        <v>0.202976900297</v>
      </c>
      <c r="BE981" s="12">
        <v>9.3325257538500003E-2</v>
      </c>
      <c r="BF981" s="12">
        <v>0</v>
      </c>
      <c r="BH981" s="12">
        <v>0.19177200751500001</v>
      </c>
      <c r="BI981" s="12">
        <v>0.111214436418</v>
      </c>
      <c r="BJ981" s="12">
        <v>4.3234000940099999E-2</v>
      </c>
    </row>
    <row r="982" spans="2:62" ht="32" customHeight="1" x14ac:dyDescent="0.35">
      <c r="B982" s="20" t="s">
        <v>238</v>
      </c>
      <c r="C982" s="12">
        <v>0.281580418444</v>
      </c>
      <c r="D982" s="12">
        <v>0.28367647047400002</v>
      </c>
      <c r="E982" s="12">
        <v>0.29009215836500002</v>
      </c>
      <c r="F982" s="12">
        <v>0.238538737384</v>
      </c>
      <c r="G982" s="12">
        <v>0</v>
      </c>
      <c r="I982" s="12">
        <v>0.22811717057799999</v>
      </c>
      <c r="J982" s="12">
        <v>0.27507061840000002</v>
      </c>
      <c r="K982" s="12">
        <v>0.29802383211799999</v>
      </c>
      <c r="L982" s="12">
        <v>0.33799670882600003</v>
      </c>
      <c r="M982" s="12">
        <v>0.23492846663</v>
      </c>
      <c r="N982" s="12">
        <v>0.23413794695000001</v>
      </c>
      <c r="P982" s="12">
        <v>0.25520853341499999</v>
      </c>
      <c r="Q982" s="12">
        <v>0.23773604332199999</v>
      </c>
      <c r="R982" s="12">
        <v>0.36634848893799998</v>
      </c>
      <c r="S982" s="12">
        <v>0.27152305909500002</v>
      </c>
      <c r="T982" s="12">
        <v>0</v>
      </c>
      <c r="V982" s="12">
        <v>0.25430827920299998</v>
      </c>
      <c r="W982" s="12">
        <v>0.27554020004899998</v>
      </c>
      <c r="X982" s="12">
        <v>0.25724187151599998</v>
      </c>
      <c r="Y982" s="12">
        <v>0.32707026329</v>
      </c>
      <c r="Z982" s="12">
        <v>0.32442351778799999</v>
      </c>
      <c r="AA982" s="12">
        <v>0.37186154091000001</v>
      </c>
      <c r="AB982" s="12">
        <v>0.28226548255400002</v>
      </c>
      <c r="AC982" s="12">
        <v>0.13920350930399999</v>
      </c>
      <c r="AE982" s="12">
        <v>0.19638395138199999</v>
      </c>
      <c r="AF982" s="12">
        <v>0.36668037892799998</v>
      </c>
      <c r="AG982" s="12">
        <v>0.32226343104600003</v>
      </c>
      <c r="AH982" s="12">
        <v>0.31843354159699999</v>
      </c>
      <c r="AI982" s="12">
        <v>0.240012053196</v>
      </c>
      <c r="AJ982" s="12">
        <v>0.251306181287</v>
      </c>
      <c r="AK982" s="12">
        <v>0.28216306503100003</v>
      </c>
      <c r="AL982" s="12">
        <v>0.31636044327700003</v>
      </c>
      <c r="AM982" s="12">
        <v>0.36358124084600002</v>
      </c>
      <c r="AN982" s="12">
        <v>0.113069683928</v>
      </c>
      <c r="AO982" s="12">
        <v>0.17342965701900001</v>
      </c>
      <c r="AP982" s="12">
        <v>0.37096091622600003</v>
      </c>
      <c r="AR982" s="12">
        <v>0.26411075648600002</v>
      </c>
      <c r="AS982" s="12">
        <v>0.36246291207100001</v>
      </c>
      <c r="AT982" s="12">
        <v>0.31503109939000001</v>
      </c>
      <c r="AU982" s="12">
        <v>0</v>
      </c>
      <c r="AW982" s="12">
        <v>0.27161806213299999</v>
      </c>
      <c r="AX982" s="12">
        <v>0.27552399121499999</v>
      </c>
      <c r="AY982" s="12">
        <v>0.28385256726500002</v>
      </c>
      <c r="AZ982" s="12">
        <v>0.268435757203</v>
      </c>
      <c r="BA982" s="12">
        <v>0.28767407084800001</v>
      </c>
      <c r="BB982" s="12">
        <v>0.28686560580199999</v>
      </c>
      <c r="BD982" s="12">
        <v>0.30881236642999998</v>
      </c>
      <c r="BE982" s="12">
        <v>0.21995565602200001</v>
      </c>
      <c r="BF982" s="12">
        <v>0.33891499916200002</v>
      </c>
      <c r="BH982" s="12">
        <v>0.27918330315599998</v>
      </c>
      <c r="BI982" s="12">
        <v>0.30594733833900001</v>
      </c>
      <c r="BJ982" s="12">
        <v>0.23116872082600001</v>
      </c>
    </row>
    <row r="983" spans="2:62" ht="32" customHeight="1" x14ac:dyDescent="0.35">
      <c r="B983" s="20" t="s">
        <v>239</v>
      </c>
      <c r="C983" s="12">
        <v>0.295085066881</v>
      </c>
      <c r="D983" s="12">
        <v>0.25936606653700001</v>
      </c>
      <c r="E983" s="12">
        <v>0.32980196140599999</v>
      </c>
      <c r="F983" s="12">
        <v>0.32105046101500001</v>
      </c>
      <c r="G983" s="12">
        <v>0.40409632394400002</v>
      </c>
      <c r="I983" s="12">
        <v>0.30998638383799998</v>
      </c>
      <c r="J983" s="12">
        <v>0.37456858870699999</v>
      </c>
      <c r="K983" s="12">
        <v>0.231102088117</v>
      </c>
      <c r="L983" s="12">
        <v>0.26888383818200001</v>
      </c>
      <c r="M983" s="12">
        <v>0.34636268455399999</v>
      </c>
      <c r="N983" s="12">
        <v>0.40049914644099999</v>
      </c>
      <c r="P983" s="12">
        <v>0.27431284522600002</v>
      </c>
      <c r="Q983" s="12">
        <v>0.35010719805700002</v>
      </c>
      <c r="R983" s="12">
        <v>0.25489513304299999</v>
      </c>
      <c r="S983" s="12">
        <v>0.29748728272500002</v>
      </c>
      <c r="T983" s="12">
        <v>0.51673118137999996</v>
      </c>
      <c r="V983" s="12">
        <v>0.38323382027199998</v>
      </c>
      <c r="W983" s="12">
        <v>0.26853458202500002</v>
      </c>
      <c r="X983" s="12">
        <v>0.262985490406</v>
      </c>
      <c r="Y983" s="12">
        <v>0.32281321091199999</v>
      </c>
      <c r="Z983" s="12">
        <v>0.31801638817700001</v>
      </c>
      <c r="AA983" s="12">
        <v>0.21696102614900001</v>
      </c>
      <c r="AB983" s="12">
        <v>0.20765232372699999</v>
      </c>
      <c r="AC983" s="12">
        <v>0.44062108249199999</v>
      </c>
      <c r="AE983" s="12">
        <v>0.38550853569999999</v>
      </c>
      <c r="AF983" s="12">
        <v>0.15488728844899999</v>
      </c>
      <c r="AG983" s="12">
        <v>0.33321018539000002</v>
      </c>
      <c r="AH983" s="12">
        <v>0.29853521888599999</v>
      </c>
      <c r="AI983" s="12">
        <v>0.359476592348</v>
      </c>
      <c r="AJ983" s="12">
        <v>0.34025877122300002</v>
      </c>
      <c r="AK983" s="12">
        <v>0.38391103732699999</v>
      </c>
      <c r="AL983" s="12">
        <v>0.21852743865999999</v>
      </c>
      <c r="AM983" s="12">
        <v>0.30828671668199997</v>
      </c>
      <c r="AN983" s="12">
        <v>0.31284636181600001</v>
      </c>
      <c r="AO983" s="12">
        <v>0.30967401492199997</v>
      </c>
      <c r="AP983" s="12">
        <v>0.18636882191000001</v>
      </c>
      <c r="AR983" s="12">
        <v>0.30381390397300001</v>
      </c>
      <c r="AS983" s="12">
        <v>0.307153101993</v>
      </c>
      <c r="AT983" s="12">
        <v>9.4917247478700006E-2</v>
      </c>
      <c r="AU983" s="12">
        <v>0</v>
      </c>
      <c r="AW983" s="12">
        <v>0.29029448158100002</v>
      </c>
      <c r="AX983" s="12">
        <v>0.29046246299299999</v>
      </c>
      <c r="AY983" s="12">
        <v>0.27217688827699998</v>
      </c>
      <c r="AZ983" s="12">
        <v>0.29726259660299997</v>
      </c>
      <c r="BA983" s="12">
        <v>0.28290520857099999</v>
      </c>
      <c r="BB983" s="12">
        <v>0.28747495143099999</v>
      </c>
      <c r="BD983" s="12">
        <v>0.275795156273</v>
      </c>
      <c r="BE983" s="12">
        <v>0.32966413919999998</v>
      </c>
      <c r="BF983" s="12">
        <v>0.33032650390500001</v>
      </c>
      <c r="BH983" s="12">
        <v>0.29145124719100002</v>
      </c>
      <c r="BI983" s="12">
        <v>0.33343262239400001</v>
      </c>
      <c r="BJ983" s="12">
        <v>0.21461813186699999</v>
      </c>
    </row>
    <row r="984" spans="2:62" ht="32" customHeight="1" x14ac:dyDescent="0.35">
      <c r="B984" s="20" t="s">
        <v>240</v>
      </c>
      <c r="C984" s="12">
        <v>0.23125450363399999</v>
      </c>
      <c r="D984" s="12">
        <v>0.30238021694400002</v>
      </c>
      <c r="E984" s="12">
        <v>0.141204908731</v>
      </c>
      <c r="F984" s="12">
        <v>0.32106365277400001</v>
      </c>
      <c r="G984" s="12">
        <v>0.20185509779300001</v>
      </c>
      <c r="I984" s="12">
        <v>0.220021092615</v>
      </c>
      <c r="J984" s="12">
        <v>0.173323084135</v>
      </c>
      <c r="K984" s="12">
        <v>0.29268650575400001</v>
      </c>
      <c r="L984" s="12">
        <v>0.21811821365299999</v>
      </c>
      <c r="M984" s="12">
        <v>0.197851517236</v>
      </c>
      <c r="N984" s="12">
        <v>0.26241853033700002</v>
      </c>
      <c r="P984" s="12">
        <v>0.34360032009399999</v>
      </c>
      <c r="Q984" s="12">
        <v>0.23023270370999999</v>
      </c>
      <c r="R984" s="12">
        <v>0.16566134751200001</v>
      </c>
      <c r="S984" s="12">
        <v>0.18150111208399999</v>
      </c>
      <c r="T984" s="12">
        <v>0.48326881861999998</v>
      </c>
      <c r="V984" s="12">
        <v>0.25146600802899999</v>
      </c>
      <c r="W984" s="12">
        <v>0.296810092819</v>
      </c>
      <c r="X984" s="12">
        <v>0.28959357723899998</v>
      </c>
      <c r="Y984" s="12">
        <v>0.16134167741700001</v>
      </c>
      <c r="Z984" s="12">
        <v>0.15024375900199999</v>
      </c>
      <c r="AA984" s="12">
        <v>0.14856803611200001</v>
      </c>
      <c r="AB984" s="12">
        <v>0.25067395244099999</v>
      </c>
      <c r="AC984" s="12">
        <v>0.118607723294</v>
      </c>
      <c r="AE984" s="12">
        <v>0.24003650304400001</v>
      </c>
      <c r="AF984" s="12">
        <v>0.28181486111999998</v>
      </c>
      <c r="AG984" s="12">
        <v>0.21088966022700001</v>
      </c>
      <c r="AH984" s="12">
        <v>0.17882631406800001</v>
      </c>
      <c r="AI984" s="12">
        <v>0.24041331897500001</v>
      </c>
      <c r="AJ984" s="12">
        <v>0.21612666189099999</v>
      </c>
      <c r="AK984" s="12">
        <v>0.201292853558</v>
      </c>
      <c r="AL984" s="12">
        <v>0.209709951315</v>
      </c>
      <c r="AM984" s="12">
        <v>0.14266367089000001</v>
      </c>
      <c r="AN984" s="12">
        <v>0.34464220455200001</v>
      </c>
      <c r="AO984" s="12">
        <v>0.324934043595</v>
      </c>
      <c r="AP984" s="12">
        <v>0.182249326563</v>
      </c>
      <c r="AR984" s="12">
        <v>0.24800816914500001</v>
      </c>
      <c r="AS984" s="12">
        <v>0.146316210429</v>
      </c>
      <c r="AT984" s="12">
        <v>0.23107882237300001</v>
      </c>
      <c r="AU984" s="12">
        <v>0.50032009876399997</v>
      </c>
      <c r="AW984" s="12">
        <v>0.22556154008900001</v>
      </c>
      <c r="AX984" s="12">
        <v>0.22852228688500001</v>
      </c>
      <c r="AY984" s="12">
        <v>0.23310734985600001</v>
      </c>
      <c r="AZ984" s="12">
        <v>0.24544164777499999</v>
      </c>
      <c r="BA984" s="12">
        <v>0.233625362069</v>
      </c>
      <c r="BB984" s="12">
        <v>0.21712304675300001</v>
      </c>
      <c r="BD984" s="12">
        <v>0.18806875372599999</v>
      </c>
      <c r="BE984" s="12">
        <v>0.328889393945</v>
      </c>
      <c r="BF984" s="12">
        <v>0.14110520222</v>
      </c>
      <c r="BH984" s="12">
        <v>0.213793035651</v>
      </c>
      <c r="BI984" s="12">
        <v>0.21721571164</v>
      </c>
      <c r="BJ984" s="12">
        <v>0.41403875945800001</v>
      </c>
    </row>
    <row r="985" spans="2:62" ht="32" customHeight="1" x14ac:dyDescent="0.35">
      <c r="B985" s="20" t="s">
        <v>42</v>
      </c>
      <c r="C985" s="12">
        <v>3.1882267053599998E-2</v>
      </c>
      <c r="D985" s="12">
        <v>2.88758485949E-2</v>
      </c>
      <c r="E985" s="12">
        <v>2.5731074921700001E-2</v>
      </c>
      <c r="F985" s="12">
        <v>5.0553816787899997E-2</v>
      </c>
      <c r="G985" s="12">
        <v>0.39404857826299999</v>
      </c>
      <c r="I985" s="12">
        <v>5.9107037212899997E-2</v>
      </c>
      <c r="J985" s="12">
        <v>1.35262192122E-2</v>
      </c>
      <c r="K985" s="12">
        <v>2.0498706467999998E-2</v>
      </c>
      <c r="L985" s="12">
        <v>3.4024899074199998E-2</v>
      </c>
      <c r="M985" s="12">
        <v>4.4566966755799999E-2</v>
      </c>
      <c r="N985" s="12">
        <v>0</v>
      </c>
      <c r="P985" s="12">
        <v>5.1510466690599999E-2</v>
      </c>
      <c r="Q985" s="12">
        <v>1.5126603384100001E-2</v>
      </c>
      <c r="R985" s="12">
        <v>1.41764310665E-2</v>
      </c>
      <c r="S985" s="12">
        <v>4.7224456436399997E-2</v>
      </c>
      <c r="T985" s="12">
        <v>0</v>
      </c>
      <c r="V985" s="12">
        <v>3.6362847435799997E-2</v>
      </c>
      <c r="W985" s="12">
        <v>4.3224415208299997E-2</v>
      </c>
      <c r="X985" s="12">
        <v>0</v>
      </c>
      <c r="Y985" s="12">
        <v>2.9656217975799998E-2</v>
      </c>
      <c r="Z985" s="12">
        <v>1.6226171704900001E-2</v>
      </c>
      <c r="AA985" s="12">
        <v>0</v>
      </c>
      <c r="AB985" s="12">
        <v>3.7396142203900001E-2</v>
      </c>
      <c r="AC985" s="12">
        <v>0.17627076116199999</v>
      </c>
      <c r="AE985" s="12">
        <v>0</v>
      </c>
      <c r="AF985" s="12">
        <v>1.4267383606499999E-2</v>
      </c>
      <c r="AG985" s="12">
        <v>2.8012769812600001E-2</v>
      </c>
      <c r="AH985" s="12">
        <v>0</v>
      </c>
      <c r="AI985" s="12">
        <v>5.3376858544899999E-2</v>
      </c>
      <c r="AJ985" s="12">
        <v>4.6241410861600003E-2</v>
      </c>
      <c r="AK985" s="12">
        <v>0</v>
      </c>
      <c r="AL985" s="12">
        <v>4.9975234324200001E-2</v>
      </c>
      <c r="AM985" s="12">
        <v>2.7785420605599999E-2</v>
      </c>
      <c r="AN985" s="12">
        <v>7.3774891026500006E-2</v>
      </c>
      <c r="AO985" s="12">
        <v>0</v>
      </c>
      <c r="AP985" s="12">
        <v>9.1900548754600006E-2</v>
      </c>
      <c r="AR985" s="12">
        <v>2.89863349667E-2</v>
      </c>
      <c r="AS985" s="12">
        <v>1.14984812912E-2</v>
      </c>
      <c r="AT985" s="12">
        <v>0.13245718363299999</v>
      </c>
      <c r="AU985" s="12">
        <v>0.49967990123599998</v>
      </c>
      <c r="AW985" s="12">
        <v>3.1787876599899997E-2</v>
      </c>
      <c r="AX985" s="12">
        <v>2.5255048536799999E-2</v>
      </c>
      <c r="AY985" s="12">
        <v>3.08267585977E-2</v>
      </c>
      <c r="AZ985" s="12">
        <v>3.1192878891499999E-2</v>
      </c>
      <c r="BA985" s="12">
        <v>2.3341653075199999E-2</v>
      </c>
      <c r="BB985" s="12">
        <v>2.8641417910500001E-2</v>
      </c>
      <c r="BD985" s="12">
        <v>2.4346823274799999E-2</v>
      </c>
      <c r="BE985" s="12">
        <v>2.81655532944E-2</v>
      </c>
      <c r="BF985" s="12">
        <v>0.18965329471299999</v>
      </c>
      <c r="BH985" s="12">
        <v>2.3800406486899999E-2</v>
      </c>
      <c r="BI985" s="12">
        <v>3.2189891208599997E-2</v>
      </c>
      <c r="BJ985" s="12">
        <v>9.6940386909699999E-2</v>
      </c>
    </row>
    <row r="987" spans="2:62" x14ac:dyDescent="0.35">
      <c r="B987" s="25" t="s">
        <v>249</v>
      </c>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row>
    <row r="988" spans="2:62" x14ac:dyDescent="0.35">
      <c r="B988" s="17" t="s">
        <v>15</v>
      </c>
    </row>
    <row r="989" spans="2:62" x14ac:dyDescent="0.35">
      <c r="B989" s="18" t="s">
        <v>74</v>
      </c>
      <c r="C989" s="15">
        <v>500</v>
      </c>
      <c r="D989" s="15">
        <v>252</v>
      </c>
      <c r="E989" s="15">
        <v>220</v>
      </c>
      <c r="F989" s="15">
        <v>24</v>
      </c>
      <c r="G989" s="15">
        <v>4</v>
      </c>
      <c r="I989" s="15">
        <v>66</v>
      </c>
      <c r="J989" s="15">
        <v>69</v>
      </c>
      <c r="K989" s="15">
        <v>149</v>
      </c>
      <c r="L989" s="15">
        <v>116</v>
      </c>
      <c r="M989" s="15">
        <v>89</v>
      </c>
      <c r="N989" s="15">
        <v>11</v>
      </c>
      <c r="P989" s="15">
        <v>98</v>
      </c>
      <c r="Q989" s="15">
        <v>133</v>
      </c>
      <c r="R989" s="15">
        <v>134</v>
      </c>
      <c r="S989" s="15">
        <v>133</v>
      </c>
      <c r="T989" s="15">
        <v>2</v>
      </c>
      <c r="V989" s="15">
        <v>58</v>
      </c>
      <c r="W989" s="15">
        <v>97</v>
      </c>
      <c r="X989" s="15">
        <v>104</v>
      </c>
      <c r="Y989" s="15">
        <v>62</v>
      </c>
      <c r="Z989" s="15">
        <v>65</v>
      </c>
      <c r="AA989" s="15">
        <v>40</v>
      </c>
      <c r="AB989" s="15">
        <v>49</v>
      </c>
      <c r="AC989" s="15">
        <v>25</v>
      </c>
      <c r="AE989" s="15">
        <v>40</v>
      </c>
      <c r="AF989" s="15">
        <v>69</v>
      </c>
      <c r="AG989" s="15">
        <v>35</v>
      </c>
      <c r="AH989" s="15">
        <v>44</v>
      </c>
      <c r="AI989" s="15">
        <v>65</v>
      </c>
      <c r="AJ989" s="15">
        <v>40</v>
      </c>
      <c r="AK989" s="15">
        <v>44</v>
      </c>
      <c r="AL989" s="15">
        <v>56</v>
      </c>
      <c r="AM989" s="15">
        <v>44</v>
      </c>
      <c r="AN989" s="15">
        <v>30</v>
      </c>
      <c r="AO989" s="15">
        <v>10</v>
      </c>
      <c r="AP989" s="15">
        <v>23</v>
      </c>
      <c r="AR989" s="15">
        <v>392</v>
      </c>
      <c r="AS989" s="15">
        <v>88</v>
      </c>
      <c r="AT989" s="15">
        <v>18</v>
      </c>
      <c r="AU989" s="15">
        <v>2</v>
      </c>
      <c r="AW989" s="15">
        <v>406</v>
      </c>
      <c r="AX989" s="15">
        <v>389</v>
      </c>
      <c r="AY989" s="15">
        <v>348</v>
      </c>
      <c r="AZ989" s="15">
        <v>411</v>
      </c>
      <c r="BA989" s="15">
        <v>401</v>
      </c>
      <c r="BB989" s="15">
        <v>385</v>
      </c>
      <c r="BD989" s="15">
        <v>328</v>
      </c>
      <c r="BE989" s="15">
        <v>153</v>
      </c>
      <c r="BF989" s="15">
        <v>19</v>
      </c>
      <c r="BH989" s="15">
        <v>341</v>
      </c>
      <c r="BI989" s="15">
        <v>117</v>
      </c>
      <c r="BJ989" s="15">
        <v>42</v>
      </c>
    </row>
    <row r="990" spans="2:62" x14ac:dyDescent="0.35">
      <c r="B990" s="19" t="s">
        <v>75</v>
      </c>
      <c r="C990" s="10">
        <v>500</v>
      </c>
      <c r="D990" s="10">
        <v>248</v>
      </c>
      <c r="E990" s="10">
        <v>221</v>
      </c>
      <c r="F990" s="10">
        <v>27</v>
      </c>
      <c r="G990" s="10">
        <v>4</v>
      </c>
      <c r="I990" s="10">
        <v>68</v>
      </c>
      <c r="J990" s="10">
        <v>68</v>
      </c>
      <c r="K990" s="10">
        <v>145</v>
      </c>
      <c r="L990" s="10">
        <v>115</v>
      </c>
      <c r="M990" s="10">
        <v>92</v>
      </c>
      <c r="N990" s="10">
        <v>11</v>
      </c>
      <c r="P990" s="10">
        <v>125</v>
      </c>
      <c r="Q990" s="10">
        <v>125</v>
      </c>
      <c r="R990" s="10">
        <v>125</v>
      </c>
      <c r="S990" s="10">
        <v>125</v>
      </c>
      <c r="T990" s="10">
        <v>2</v>
      </c>
      <c r="V990" s="10">
        <v>68</v>
      </c>
      <c r="W990" s="10">
        <v>105</v>
      </c>
      <c r="X990" s="10">
        <v>101</v>
      </c>
      <c r="Y990" s="10">
        <v>59</v>
      </c>
      <c r="Z990" s="10">
        <v>60</v>
      </c>
      <c r="AA990" s="10">
        <v>37</v>
      </c>
      <c r="AB990" s="10">
        <v>44</v>
      </c>
      <c r="AC990" s="10">
        <v>26</v>
      </c>
      <c r="AE990" s="10">
        <v>38</v>
      </c>
      <c r="AF990" s="10">
        <v>67</v>
      </c>
      <c r="AG990" s="10">
        <v>34</v>
      </c>
      <c r="AH990" s="10">
        <v>42</v>
      </c>
      <c r="AI990" s="10">
        <v>63</v>
      </c>
      <c r="AJ990" s="10">
        <v>38</v>
      </c>
      <c r="AK990" s="10">
        <v>42</v>
      </c>
      <c r="AL990" s="10">
        <v>55</v>
      </c>
      <c r="AM990" s="10">
        <v>42</v>
      </c>
      <c r="AN990" s="10">
        <v>42</v>
      </c>
      <c r="AO990" s="10">
        <v>17</v>
      </c>
      <c r="AP990" s="10">
        <v>21</v>
      </c>
      <c r="AR990" s="10">
        <v>395</v>
      </c>
      <c r="AS990" s="10">
        <v>84</v>
      </c>
      <c r="AT990" s="10">
        <v>19</v>
      </c>
      <c r="AU990" s="10">
        <v>2</v>
      </c>
      <c r="AW990" s="10">
        <v>404</v>
      </c>
      <c r="AX990" s="10">
        <v>385</v>
      </c>
      <c r="AY990" s="10">
        <v>346</v>
      </c>
      <c r="AZ990" s="10">
        <v>412</v>
      </c>
      <c r="BA990" s="10">
        <v>399</v>
      </c>
      <c r="BB990" s="10">
        <v>382</v>
      </c>
      <c r="BD990" s="10">
        <v>321</v>
      </c>
      <c r="BE990" s="10">
        <v>160</v>
      </c>
      <c r="BF990" s="10">
        <v>19</v>
      </c>
      <c r="BH990" s="10">
        <v>339</v>
      </c>
      <c r="BI990" s="10">
        <v>119</v>
      </c>
      <c r="BJ990" s="10">
        <v>42</v>
      </c>
    </row>
    <row r="991" spans="2:62" ht="32" customHeight="1" x14ac:dyDescent="0.35">
      <c r="B991" s="20" t="s">
        <v>237</v>
      </c>
      <c r="C991" s="12">
        <v>0.17996048150400001</v>
      </c>
      <c r="D991" s="12">
        <v>0.14629379789899999</v>
      </c>
      <c r="E991" s="12">
        <v>0.23879702639299999</v>
      </c>
      <c r="F991" s="12">
        <v>3.5783525093599999E-2</v>
      </c>
      <c r="G991" s="12">
        <v>0</v>
      </c>
      <c r="I991" s="12">
        <v>0.16547197419500001</v>
      </c>
      <c r="J991" s="12">
        <v>0.20129526648500001</v>
      </c>
      <c r="K991" s="12">
        <v>0.16289721805900001</v>
      </c>
      <c r="L991" s="12">
        <v>0.138701413749</v>
      </c>
      <c r="M991" s="12">
        <v>0.23760677314299999</v>
      </c>
      <c r="N991" s="12">
        <v>0.31040341666799998</v>
      </c>
      <c r="P991" s="12">
        <v>7.7784530899099993E-2</v>
      </c>
      <c r="Q991" s="12">
        <v>0.163361375334</v>
      </c>
      <c r="R991" s="12">
        <v>0.218742448521</v>
      </c>
      <c r="S991" s="12">
        <v>0.26282601379999998</v>
      </c>
      <c r="T991" s="12">
        <v>0</v>
      </c>
      <c r="V991" s="12">
        <v>0.13859198515599999</v>
      </c>
      <c r="W991" s="12">
        <v>0.15062929293899999</v>
      </c>
      <c r="X991" s="12">
        <v>0.15258780351099999</v>
      </c>
      <c r="Y991" s="12">
        <v>0.17696977158800001</v>
      </c>
      <c r="Z991" s="12">
        <v>0.198608435172</v>
      </c>
      <c r="AA991" s="12">
        <v>0.24270189592499999</v>
      </c>
      <c r="AB991" s="12">
        <v>0.23639014347100001</v>
      </c>
      <c r="AC991" s="12">
        <v>0.29137486340399998</v>
      </c>
      <c r="AE991" s="12">
        <v>0.15058465902000001</v>
      </c>
      <c r="AF991" s="12">
        <v>0.25958983699999999</v>
      </c>
      <c r="AG991" s="12">
        <v>8.13292836662E-2</v>
      </c>
      <c r="AH991" s="12">
        <v>0.238642573665</v>
      </c>
      <c r="AI991" s="12">
        <v>0.11490173373</v>
      </c>
      <c r="AJ991" s="12">
        <v>0.20238011508699999</v>
      </c>
      <c r="AK991" s="12">
        <v>0.21914993289500001</v>
      </c>
      <c r="AL991" s="12">
        <v>0.22310145081300001</v>
      </c>
      <c r="AM991" s="12">
        <v>0.117498504138</v>
      </c>
      <c r="AN991" s="12">
        <v>0.15268246838999999</v>
      </c>
      <c r="AO991" s="12">
        <v>0.18252829587399999</v>
      </c>
      <c r="AP991" s="12">
        <v>0.160169966158</v>
      </c>
      <c r="AR991" s="12">
        <v>0.18769506302899999</v>
      </c>
      <c r="AS991" s="12">
        <v>0.14505478146600001</v>
      </c>
      <c r="AT991" s="12">
        <v>0.19132321108600001</v>
      </c>
      <c r="AU991" s="12">
        <v>0</v>
      </c>
      <c r="AW991" s="12">
        <v>0.204474951766</v>
      </c>
      <c r="AX991" s="12">
        <v>0.201369766511</v>
      </c>
      <c r="AY991" s="12">
        <v>0.195835921888</v>
      </c>
      <c r="AZ991" s="12">
        <v>0.16915415031799999</v>
      </c>
      <c r="BA991" s="12">
        <v>0.19584080546900001</v>
      </c>
      <c r="BB991" s="12">
        <v>0.19301313315900001</v>
      </c>
      <c r="BD991" s="12">
        <v>0.23228659874499999</v>
      </c>
      <c r="BE991" s="12">
        <v>7.8946319922599997E-2</v>
      </c>
      <c r="BF991" s="12">
        <v>0.144678834427</v>
      </c>
      <c r="BH991" s="12">
        <v>0.20804949254800001</v>
      </c>
      <c r="BI991" s="12">
        <v>0.124298304293</v>
      </c>
      <c r="BJ991" s="12">
        <v>0.110612133675</v>
      </c>
    </row>
    <row r="992" spans="2:62" ht="32" customHeight="1" x14ac:dyDescent="0.35">
      <c r="B992" s="20" t="s">
        <v>238</v>
      </c>
      <c r="C992" s="12">
        <v>0.26509136334700001</v>
      </c>
      <c r="D992" s="12">
        <v>0.21836281565900001</v>
      </c>
      <c r="E992" s="12">
        <v>0.30975893747</v>
      </c>
      <c r="F992" s="12">
        <v>0.27413777640100001</v>
      </c>
      <c r="G992" s="12">
        <v>0.59590367605600003</v>
      </c>
      <c r="I992" s="12">
        <v>0.25290695391700002</v>
      </c>
      <c r="J992" s="12">
        <v>0.24990005496000001</v>
      </c>
      <c r="K992" s="12">
        <v>0.28204639330800002</v>
      </c>
      <c r="L992" s="12">
        <v>0.29597121254300002</v>
      </c>
      <c r="M992" s="12">
        <v>0.198181339052</v>
      </c>
      <c r="N992" s="12">
        <v>0.43786034495699999</v>
      </c>
      <c r="P992" s="12">
        <v>0.181241389754</v>
      </c>
      <c r="Q992" s="12">
        <v>0.26233282395200003</v>
      </c>
      <c r="R992" s="12">
        <v>0.30893709340699999</v>
      </c>
      <c r="S992" s="12">
        <v>0.29612388876899998</v>
      </c>
      <c r="T992" s="12">
        <v>1</v>
      </c>
      <c r="V992" s="12">
        <v>0.20496991322700001</v>
      </c>
      <c r="W992" s="12">
        <v>0.254509502153</v>
      </c>
      <c r="X992" s="12">
        <v>0.23694686009400001</v>
      </c>
      <c r="Y992" s="12">
        <v>0.32061655557899998</v>
      </c>
      <c r="Z992" s="12">
        <v>0.31149969809400002</v>
      </c>
      <c r="AA992" s="12">
        <v>0.40911241194300002</v>
      </c>
      <c r="AB992" s="12">
        <v>0.24020240006499999</v>
      </c>
      <c r="AC992" s="12">
        <v>0.17740383983300001</v>
      </c>
      <c r="AE992" s="12">
        <v>0.30557022497199998</v>
      </c>
      <c r="AF992" s="12">
        <v>0.18519089322999999</v>
      </c>
      <c r="AG992" s="12">
        <v>0.25318706357100002</v>
      </c>
      <c r="AH992" s="12">
        <v>0.26018413334099999</v>
      </c>
      <c r="AI992" s="12">
        <v>0.39240786936099997</v>
      </c>
      <c r="AJ992" s="12">
        <v>0.116291674008</v>
      </c>
      <c r="AK992" s="12">
        <v>0.377568170717</v>
      </c>
      <c r="AL992" s="12">
        <v>0.26410655374699998</v>
      </c>
      <c r="AM992" s="12">
        <v>0.24318162809900001</v>
      </c>
      <c r="AN992" s="12">
        <v>0.12972907844100001</v>
      </c>
      <c r="AO992" s="12">
        <v>0.35629330262699999</v>
      </c>
      <c r="AP992" s="12">
        <v>0.38185155963900003</v>
      </c>
      <c r="AR992" s="12">
        <v>0.22618654792500001</v>
      </c>
      <c r="AS992" s="12">
        <v>0.40437436087299999</v>
      </c>
      <c r="AT992" s="12">
        <v>0.43069819661199998</v>
      </c>
      <c r="AU992" s="12">
        <v>0.50032009876399997</v>
      </c>
      <c r="AW992" s="12">
        <v>0.25101800376</v>
      </c>
      <c r="AX992" s="12">
        <v>0.26122513753299997</v>
      </c>
      <c r="AY992" s="12">
        <v>0.27933724424900003</v>
      </c>
      <c r="AZ992" s="12">
        <v>0.257714365748</v>
      </c>
      <c r="BA992" s="12">
        <v>0.27208782790800001</v>
      </c>
      <c r="BB992" s="12">
        <v>0.28738695355999999</v>
      </c>
      <c r="BD992" s="12">
        <v>0.28311255949399999</v>
      </c>
      <c r="BE992" s="12">
        <v>0.214539353972</v>
      </c>
      <c r="BF992" s="12">
        <v>0.38472038729500002</v>
      </c>
      <c r="BH992" s="12">
        <v>0.28462601247300001</v>
      </c>
      <c r="BI992" s="12">
        <v>0.265867448063</v>
      </c>
      <c r="BJ992" s="12">
        <v>0.103475819298</v>
      </c>
    </row>
    <row r="993" spans="2:62" ht="32" customHeight="1" x14ac:dyDescent="0.35">
      <c r="B993" s="20" t="s">
        <v>239</v>
      </c>
      <c r="C993" s="12">
        <v>0.27324360626499999</v>
      </c>
      <c r="D993" s="12">
        <v>0.30387448116400001</v>
      </c>
      <c r="E993" s="12">
        <v>0.24010276813600001</v>
      </c>
      <c r="F993" s="12">
        <v>0.27544552802799999</v>
      </c>
      <c r="G993" s="12">
        <v>0.199846829783</v>
      </c>
      <c r="I993" s="12">
        <v>0.20651758796299999</v>
      </c>
      <c r="J993" s="12">
        <v>0.284537038721</v>
      </c>
      <c r="K993" s="12">
        <v>0.26905483881199999</v>
      </c>
      <c r="L993" s="12">
        <v>0.31595805867799998</v>
      </c>
      <c r="M993" s="12">
        <v>0.28249023744000001</v>
      </c>
      <c r="N993" s="12">
        <v>0.15071636738499999</v>
      </c>
      <c r="P993" s="12">
        <v>0.250470897591</v>
      </c>
      <c r="Q993" s="12">
        <v>0.307978755489</v>
      </c>
      <c r="R993" s="12">
        <v>0.32870117317399999</v>
      </c>
      <c r="S993" s="12">
        <v>0.21018498163900001</v>
      </c>
      <c r="T993" s="12">
        <v>0</v>
      </c>
      <c r="V993" s="12">
        <v>0.24114080617399999</v>
      </c>
      <c r="W993" s="12">
        <v>0.213536461624</v>
      </c>
      <c r="X993" s="12">
        <v>0.32127250989900002</v>
      </c>
      <c r="Y993" s="12">
        <v>0.40775332123000002</v>
      </c>
      <c r="Z993" s="12">
        <v>0.29064349346200002</v>
      </c>
      <c r="AA993" s="12">
        <v>9.3762320559799994E-2</v>
      </c>
      <c r="AB993" s="12">
        <v>0.29933152121200002</v>
      </c>
      <c r="AC993" s="12">
        <v>0.27479885409999999</v>
      </c>
      <c r="AE993" s="12">
        <v>0.294597877284</v>
      </c>
      <c r="AF993" s="12">
        <v>0.282065131656</v>
      </c>
      <c r="AG993" s="12">
        <v>0.41253127682599999</v>
      </c>
      <c r="AH993" s="12">
        <v>0.21715626902099999</v>
      </c>
      <c r="AI993" s="12">
        <v>0.19440800445</v>
      </c>
      <c r="AJ993" s="12">
        <v>0.220684468992</v>
      </c>
      <c r="AK993" s="12">
        <v>0.231481931473</v>
      </c>
      <c r="AL993" s="12">
        <v>0.224730127104</v>
      </c>
      <c r="AM993" s="12">
        <v>0.36192466279399998</v>
      </c>
      <c r="AN993" s="12">
        <v>0.39868954882000002</v>
      </c>
      <c r="AO993" s="12">
        <v>0.32836000183199998</v>
      </c>
      <c r="AP993" s="12">
        <v>0.164315970896</v>
      </c>
      <c r="AR993" s="12">
        <v>0.28328568626700001</v>
      </c>
      <c r="AS993" s="12">
        <v>0.246043409347</v>
      </c>
      <c r="AT993" s="12">
        <v>0.21371431313600001</v>
      </c>
      <c r="AU993" s="12">
        <v>0</v>
      </c>
      <c r="AW993" s="12">
        <v>0.27192692880500002</v>
      </c>
      <c r="AX993" s="12">
        <v>0.27696018960300001</v>
      </c>
      <c r="AY993" s="12">
        <v>0.26356914480400001</v>
      </c>
      <c r="AZ993" s="12">
        <v>0.27464813594800003</v>
      </c>
      <c r="BA993" s="12">
        <v>0.263318685572</v>
      </c>
      <c r="BB993" s="12">
        <v>0.27033875500400001</v>
      </c>
      <c r="BD993" s="12">
        <v>0.277923342731</v>
      </c>
      <c r="BE993" s="12">
        <v>0.28600916523699998</v>
      </c>
      <c r="BF993" s="12">
        <v>8.7836185257699997E-2</v>
      </c>
      <c r="BH993" s="12">
        <v>0.26554784402699999</v>
      </c>
      <c r="BI993" s="12">
        <v>0.32253193452399997</v>
      </c>
      <c r="BJ993" s="12">
        <v>0.19450214388199999</v>
      </c>
    </row>
    <row r="994" spans="2:62" ht="32" customHeight="1" x14ac:dyDescent="0.35">
      <c r="B994" s="20" t="s">
        <v>240</v>
      </c>
      <c r="C994" s="12">
        <v>0.25223730033000002</v>
      </c>
      <c r="D994" s="12">
        <v>0.31871221640000003</v>
      </c>
      <c r="E994" s="12">
        <v>0.17321782447100001</v>
      </c>
      <c r="F994" s="12">
        <v>0.297156034347</v>
      </c>
      <c r="G994" s="12">
        <v>0.20424949416099999</v>
      </c>
      <c r="I994" s="12">
        <v>0.31458513181199999</v>
      </c>
      <c r="J994" s="12">
        <v>0.23671668359699999</v>
      </c>
      <c r="K994" s="12">
        <v>0.27790071860499999</v>
      </c>
      <c r="L994" s="12">
        <v>0.210354439113</v>
      </c>
      <c r="M994" s="12">
        <v>0.248383277135</v>
      </c>
      <c r="N994" s="12">
        <v>0.10101987099</v>
      </c>
      <c r="P994" s="12">
        <v>0.43909396918100002</v>
      </c>
      <c r="Q994" s="12">
        <v>0.25129917433400001</v>
      </c>
      <c r="R994" s="12">
        <v>0.113918166894</v>
      </c>
      <c r="S994" s="12">
        <v>0.20866398103200001</v>
      </c>
      <c r="T994" s="12">
        <v>0</v>
      </c>
      <c r="V994" s="12">
        <v>0.324427495959</v>
      </c>
      <c r="W994" s="12">
        <v>0.36331031646799999</v>
      </c>
      <c r="X994" s="12">
        <v>0.27779499791000001</v>
      </c>
      <c r="Y994" s="12">
        <v>6.3561430772499997E-2</v>
      </c>
      <c r="Z994" s="12">
        <v>0.183022201567</v>
      </c>
      <c r="AA994" s="12">
        <v>0.25442337157200001</v>
      </c>
      <c r="AB994" s="12">
        <v>0.205256072441</v>
      </c>
      <c r="AC994" s="12">
        <v>0.18371049632899999</v>
      </c>
      <c r="AE994" s="12">
        <v>0.249247238723</v>
      </c>
      <c r="AF994" s="12">
        <v>0.25888675450699999</v>
      </c>
      <c r="AG994" s="12">
        <v>0.21862775748300001</v>
      </c>
      <c r="AH994" s="12">
        <v>0.23403194913200001</v>
      </c>
      <c r="AI994" s="12">
        <v>0.28281371254999998</v>
      </c>
      <c r="AJ994" s="12">
        <v>0.41440233105199997</v>
      </c>
      <c r="AK994" s="12">
        <v>0.14962059541700001</v>
      </c>
      <c r="AL994" s="12">
        <v>0.27108430786499998</v>
      </c>
      <c r="AM994" s="12">
        <v>0.232937615939</v>
      </c>
      <c r="AN994" s="12">
        <v>0.27516666666400003</v>
      </c>
      <c r="AO994" s="12">
        <v>0</v>
      </c>
      <c r="AP994" s="12">
        <v>0.293662503307</v>
      </c>
      <c r="AR994" s="12">
        <v>0.277754403559</v>
      </c>
      <c r="AS994" s="12">
        <v>0.168233561457</v>
      </c>
      <c r="AT994" s="12">
        <v>0.121571279563</v>
      </c>
      <c r="AU994" s="12">
        <v>0</v>
      </c>
      <c r="AW994" s="12">
        <v>0.24426634677199999</v>
      </c>
      <c r="AX994" s="12">
        <v>0.23802504415699999</v>
      </c>
      <c r="AY994" s="12">
        <v>0.23027289153200001</v>
      </c>
      <c r="AZ994" s="12">
        <v>0.27402147205799998</v>
      </c>
      <c r="BA994" s="12">
        <v>0.24117877340400001</v>
      </c>
      <c r="BB994" s="12">
        <v>0.222785436457</v>
      </c>
      <c r="BD994" s="12">
        <v>0.176091971953</v>
      </c>
      <c r="BE994" s="12">
        <v>0.407354732627</v>
      </c>
      <c r="BF994" s="12">
        <v>0.23568591871200001</v>
      </c>
      <c r="BH994" s="12">
        <v>0.224776132938</v>
      </c>
      <c r="BI994" s="12">
        <v>0.24599014312100001</v>
      </c>
      <c r="BJ994" s="12">
        <v>0.49423716983499999</v>
      </c>
    </row>
    <row r="995" spans="2:62" ht="32" customHeight="1" x14ac:dyDescent="0.35">
      <c r="B995" s="20" t="s">
        <v>42</v>
      </c>
      <c r="C995" s="12">
        <v>2.94672485541E-2</v>
      </c>
      <c r="D995" s="12">
        <v>1.27566888778E-2</v>
      </c>
      <c r="E995" s="12">
        <v>3.8123443530600001E-2</v>
      </c>
      <c r="F995" s="12">
        <v>0.117477136131</v>
      </c>
      <c r="G995" s="12">
        <v>0</v>
      </c>
      <c r="I995" s="12">
        <v>6.0518352113699998E-2</v>
      </c>
      <c r="J995" s="12">
        <v>2.7550956236400002E-2</v>
      </c>
      <c r="K995" s="12">
        <v>8.1008312160600008E-3</v>
      </c>
      <c r="L995" s="12">
        <v>3.9014875916699998E-2</v>
      </c>
      <c r="M995" s="12">
        <v>3.33383732297E-2</v>
      </c>
      <c r="N995" s="12">
        <v>0</v>
      </c>
      <c r="P995" s="12">
        <v>5.1409212574200003E-2</v>
      </c>
      <c r="Q995" s="12">
        <v>1.50278708898E-2</v>
      </c>
      <c r="R995" s="12">
        <v>2.9701118002799998E-2</v>
      </c>
      <c r="S995" s="12">
        <v>2.2201134759900001E-2</v>
      </c>
      <c r="T995" s="12">
        <v>0</v>
      </c>
      <c r="V995" s="12">
        <v>9.0869799483699998E-2</v>
      </c>
      <c r="W995" s="12">
        <v>1.8014426815400001E-2</v>
      </c>
      <c r="X995" s="12">
        <v>1.1397828586000001E-2</v>
      </c>
      <c r="Y995" s="12">
        <v>3.10989208307E-2</v>
      </c>
      <c r="Z995" s="12">
        <v>1.6226171704900001E-2</v>
      </c>
      <c r="AA995" s="12">
        <v>0</v>
      </c>
      <c r="AB995" s="12">
        <v>1.8819862811599999E-2</v>
      </c>
      <c r="AC995" s="12">
        <v>7.2711946333500005E-2</v>
      </c>
      <c r="AE995" s="12">
        <v>0</v>
      </c>
      <c r="AF995" s="12">
        <v>1.4267383606499999E-2</v>
      </c>
      <c r="AG995" s="12">
        <v>3.4324618454100002E-2</v>
      </c>
      <c r="AH995" s="12">
        <v>4.9985074841499999E-2</v>
      </c>
      <c r="AI995" s="12">
        <v>1.5468679908999999E-2</v>
      </c>
      <c r="AJ995" s="12">
        <v>4.6241410861600003E-2</v>
      </c>
      <c r="AK995" s="12">
        <v>2.2179369497100001E-2</v>
      </c>
      <c r="AL995" s="12">
        <v>1.6977560470599999E-2</v>
      </c>
      <c r="AM995" s="12">
        <v>4.4457589031E-2</v>
      </c>
      <c r="AN995" s="12">
        <v>4.3732237685200001E-2</v>
      </c>
      <c r="AO995" s="12">
        <v>0.13281839966699999</v>
      </c>
      <c r="AP995" s="12">
        <v>0</v>
      </c>
      <c r="AR995" s="12">
        <v>2.5078299220199999E-2</v>
      </c>
      <c r="AS995" s="12">
        <v>3.6293886856300001E-2</v>
      </c>
      <c r="AT995" s="12">
        <v>4.2692999602299997E-2</v>
      </c>
      <c r="AU995" s="12">
        <v>0.49967990123599998</v>
      </c>
      <c r="AW995" s="12">
        <v>2.8313768896299999E-2</v>
      </c>
      <c r="AX995" s="12">
        <v>2.2419862196699999E-2</v>
      </c>
      <c r="AY995" s="12">
        <v>3.09847975273E-2</v>
      </c>
      <c r="AZ995" s="12">
        <v>2.4461875928000001E-2</v>
      </c>
      <c r="BA995" s="12">
        <v>2.75739076473E-2</v>
      </c>
      <c r="BB995" s="12">
        <v>2.64757218193E-2</v>
      </c>
      <c r="BD995" s="12">
        <v>3.0585527077200001E-2</v>
      </c>
      <c r="BE995" s="12">
        <v>1.3150428241E-2</v>
      </c>
      <c r="BF995" s="12">
        <v>0.147078674307</v>
      </c>
      <c r="BH995" s="12">
        <v>1.7000518014600001E-2</v>
      </c>
      <c r="BI995" s="12">
        <v>4.1312169998399997E-2</v>
      </c>
      <c r="BJ995" s="12">
        <v>9.7172733309199996E-2</v>
      </c>
    </row>
    <row r="997" spans="2:62" x14ac:dyDescent="0.35">
      <c r="B997" s="25" t="s">
        <v>250</v>
      </c>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row>
    <row r="998" spans="2:62" x14ac:dyDescent="0.35">
      <c r="B998" s="17" t="s">
        <v>15</v>
      </c>
    </row>
    <row r="999" spans="2:62" x14ac:dyDescent="0.35">
      <c r="B999" s="18" t="s">
        <v>74</v>
      </c>
      <c r="C999" s="15">
        <v>500</v>
      </c>
      <c r="D999" s="15">
        <v>252</v>
      </c>
      <c r="E999" s="15">
        <v>220</v>
      </c>
      <c r="F999" s="15">
        <v>24</v>
      </c>
      <c r="G999" s="15">
        <v>4</v>
      </c>
      <c r="I999" s="15">
        <v>66</v>
      </c>
      <c r="J999" s="15">
        <v>69</v>
      </c>
      <c r="K999" s="15">
        <v>149</v>
      </c>
      <c r="L999" s="15">
        <v>116</v>
      </c>
      <c r="M999" s="15">
        <v>89</v>
      </c>
      <c r="N999" s="15">
        <v>11</v>
      </c>
      <c r="P999" s="15">
        <v>98</v>
      </c>
      <c r="Q999" s="15">
        <v>133</v>
      </c>
      <c r="R999" s="15">
        <v>134</v>
      </c>
      <c r="S999" s="15">
        <v>133</v>
      </c>
      <c r="T999" s="15">
        <v>2</v>
      </c>
      <c r="V999" s="15">
        <v>58</v>
      </c>
      <c r="W999" s="15">
        <v>97</v>
      </c>
      <c r="X999" s="15">
        <v>104</v>
      </c>
      <c r="Y999" s="15">
        <v>62</v>
      </c>
      <c r="Z999" s="15">
        <v>65</v>
      </c>
      <c r="AA999" s="15">
        <v>40</v>
      </c>
      <c r="AB999" s="15">
        <v>49</v>
      </c>
      <c r="AC999" s="15">
        <v>25</v>
      </c>
      <c r="AE999" s="15">
        <v>40</v>
      </c>
      <c r="AF999" s="15">
        <v>69</v>
      </c>
      <c r="AG999" s="15">
        <v>35</v>
      </c>
      <c r="AH999" s="15">
        <v>44</v>
      </c>
      <c r="AI999" s="15">
        <v>65</v>
      </c>
      <c r="AJ999" s="15">
        <v>40</v>
      </c>
      <c r="AK999" s="15">
        <v>44</v>
      </c>
      <c r="AL999" s="15">
        <v>56</v>
      </c>
      <c r="AM999" s="15">
        <v>44</v>
      </c>
      <c r="AN999" s="15">
        <v>30</v>
      </c>
      <c r="AO999" s="15">
        <v>10</v>
      </c>
      <c r="AP999" s="15">
        <v>23</v>
      </c>
      <c r="AR999" s="15">
        <v>392</v>
      </c>
      <c r="AS999" s="15">
        <v>88</v>
      </c>
      <c r="AT999" s="15">
        <v>18</v>
      </c>
      <c r="AU999" s="15">
        <v>2</v>
      </c>
      <c r="AW999" s="15">
        <v>406</v>
      </c>
      <c r="AX999" s="15">
        <v>389</v>
      </c>
      <c r="AY999" s="15">
        <v>348</v>
      </c>
      <c r="AZ999" s="15">
        <v>411</v>
      </c>
      <c r="BA999" s="15">
        <v>401</v>
      </c>
      <c r="BB999" s="15">
        <v>385</v>
      </c>
      <c r="BD999" s="15">
        <v>328</v>
      </c>
      <c r="BE999" s="15">
        <v>153</v>
      </c>
      <c r="BF999" s="15">
        <v>19</v>
      </c>
      <c r="BH999" s="15">
        <v>341</v>
      </c>
      <c r="BI999" s="15">
        <v>117</v>
      </c>
      <c r="BJ999" s="15">
        <v>42</v>
      </c>
    </row>
    <row r="1000" spans="2:62" x14ac:dyDescent="0.35">
      <c r="B1000" s="19" t="s">
        <v>75</v>
      </c>
      <c r="C1000" s="10">
        <v>500</v>
      </c>
      <c r="D1000" s="10">
        <v>248</v>
      </c>
      <c r="E1000" s="10">
        <v>221</v>
      </c>
      <c r="F1000" s="10">
        <v>27</v>
      </c>
      <c r="G1000" s="10">
        <v>4</v>
      </c>
      <c r="I1000" s="10">
        <v>68</v>
      </c>
      <c r="J1000" s="10">
        <v>68</v>
      </c>
      <c r="K1000" s="10">
        <v>145</v>
      </c>
      <c r="L1000" s="10">
        <v>115</v>
      </c>
      <c r="M1000" s="10">
        <v>92</v>
      </c>
      <c r="N1000" s="10">
        <v>11</v>
      </c>
      <c r="P1000" s="10">
        <v>125</v>
      </c>
      <c r="Q1000" s="10">
        <v>125</v>
      </c>
      <c r="R1000" s="10">
        <v>125</v>
      </c>
      <c r="S1000" s="10">
        <v>125</v>
      </c>
      <c r="T1000" s="10">
        <v>2</v>
      </c>
      <c r="V1000" s="10">
        <v>68</v>
      </c>
      <c r="W1000" s="10">
        <v>105</v>
      </c>
      <c r="X1000" s="10">
        <v>101</v>
      </c>
      <c r="Y1000" s="10">
        <v>59</v>
      </c>
      <c r="Z1000" s="10">
        <v>60</v>
      </c>
      <c r="AA1000" s="10">
        <v>37</v>
      </c>
      <c r="AB1000" s="10">
        <v>44</v>
      </c>
      <c r="AC1000" s="10">
        <v>26</v>
      </c>
      <c r="AE1000" s="10">
        <v>38</v>
      </c>
      <c r="AF1000" s="10">
        <v>67</v>
      </c>
      <c r="AG1000" s="10">
        <v>34</v>
      </c>
      <c r="AH1000" s="10">
        <v>42</v>
      </c>
      <c r="AI1000" s="10">
        <v>63</v>
      </c>
      <c r="AJ1000" s="10">
        <v>38</v>
      </c>
      <c r="AK1000" s="10">
        <v>42</v>
      </c>
      <c r="AL1000" s="10">
        <v>55</v>
      </c>
      <c r="AM1000" s="10">
        <v>42</v>
      </c>
      <c r="AN1000" s="10">
        <v>42</v>
      </c>
      <c r="AO1000" s="10">
        <v>17</v>
      </c>
      <c r="AP1000" s="10">
        <v>21</v>
      </c>
      <c r="AR1000" s="10">
        <v>395</v>
      </c>
      <c r="AS1000" s="10">
        <v>84</v>
      </c>
      <c r="AT1000" s="10">
        <v>19</v>
      </c>
      <c r="AU1000" s="10">
        <v>2</v>
      </c>
      <c r="AW1000" s="10">
        <v>404</v>
      </c>
      <c r="AX1000" s="10">
        <v>385</v>
      </c>
      <c r="AY1000" s="10">
        <v>346</v>
      </c>
      <c r="AZ1000" s="10">
        <v>412</v>
      </c>
      <c r="BA1000" s="10">
        <v>399</v>
      </c>
      <c r="BB1000" s="10">
        <v>382</v>
      </c>
      <c r="BD1000" s="10">
        <v>321</v>
      </c>
      <c r="BE1000" s="10">
        <v>160</v>
      </c>
      <c r="BF1000" s="10">
        <v>19</v>
      </c>
      <c r="BH1000" s="10">
        <v>339</v>
      </c>
      <c r="BI1000" s="10">
        <v>119</v>
      </c>
      <c r="BJ1000" s="10">
        <v>42</v>
      </c>
    </row>
    <row r="1001" spans="2:62" ht="32" customHeight="1" x14ac:dyDescent="0.35">
      <c r="B1001" s="20" t="s">
        <v>237</v>
      </c>
      <c r="C1001" s="12">
        <v>0.19779919105999999</v>
      </c>
      <c r="D1001" s="12">
        <v>0.16249079646</v>
      </c>
      <c r="E1001" s="12">
        <v>0.237370397436</v>
      </c>
      <c r="F1001" s="12">
        <v>0.1972794833</v>
      </c>
      <c r="G1001" s="12">
        <v>0.20185509779300001</v>
      </c>
      <c r="I1001" s="12">
        <v>0.165442351387</v>
      </c>
      <c r="J1001" s="12">
        <v>0.20768849491499999</v>
      </c>
      <c r="K1001" s="12">
        <v>0.20319725513199999</v>
      </c>
      <c r="L1001" s="12">
        <v>0.199584241661</v>
      </c>
      <c r="M1001" s="12">
        <v>0.19673149879900001</v>
      </c>
      <c r="N1001" s="12">
        <v>0.25366074365699998</v>
      </c>
      <c r="P1001" s="12">
        <v>0.1618629811</v>
      </c>
      <c r="Q1001" s="12">
        <v>0.22037293699300001</v>
      </c>
      <c r="R1001" s="12">
        <v>0.22906492147499999</v>
      </c>
      <c r="S1001" s="12">
        <v>0.17480528595299999</v>
      </c>
      <c r="T1001" s="12">
        <v>0.51673118137999996</v>
      </c>
      <c r="V1001" s="12">
        <v>0.16510080721199999</v>
      </c>
      <c r="W1001" s="12">
        <v>0.21913389394999999</v>
      </c>
      <c r="X1001" s="12">
        <v>0.222508515298</v>
      </c>
      <c r="Y1001" s="12">
        <v>0.176694560325</v>
      </c>
      <c r="Z1001" s="12">
        <v>0.21039598888</v>
      </c>
      <c r="AA1001" s="12">
        <v>0.30180225228399998</v>
      </c>
      <c r="AB1001" s="12">
        <v>7.6584507465999999E-2</v>
      </c>
      <c r="AC1001" s="12">
        <v>0.17757231168199999</v>
      </c>
      <c r="AE1001" s="12">
        <v>0.19728992773699999</v>
      </c>
      <c r="AF1001" s="12">
        <v>0.28342352067100002</v>
      </c>
      <c r="AG1001" s="12">
        <v>0.20455789931500001</v>
      </c>
      <c r="AH1001" s="12">
        <v>0.224027318782</v>
      </c>
      <c r="AI1001" s="12">
        <v>0.10411653635</v>
      </c>
      <c r="AJ1001" s="12">
        <v>0.16019174453099999</v>
      </c>
      <c r="AK1001" s="12">
        <v>0.21533571180700001</v>
      </c>
      <c r="AL1001" s="12">
        <v>0.16681686413399999</v>
      </c>
      <c r="AM1001" s="12">
        <v>0.22981043612800001</v>
      </c>
      <c r="AN1001" s="12">
        <v>0.16291549567499999</v>
      </c>
      <c r="AO1001" s="12">
        <v>0.19196228446399999</v>
      </c>
      <c r="AP1001" s="12">
        <v>0.26608462319699999</v>
      </c>
      <c r="AR1001" s="12">
        <v>0.18180195784600001</v>
      </c>
      <c r="AS1001" s="12">
        <v>0.23544105499099999</v>
      </c>
      <c r="AT1001" s="12">
        <v>0.37968354129499998</v>
      </c>
      <c r="AU1001" s="12">
        <v>0</v>
      </c>
      <c r="AW1001" s="12">
        <v>0.208503778961</v>
      </c>
      <c r="AX1001" s="12">
        <v>0.21726949212300001</v>
      </c>
      <c r="AY1001" s="12">
        <v>0.21219543240700001</v>
      </c>
      <c r="AZ1001" s="12">
        <v>0.19635014690700001</v>
      </c>
      <c r="BA1001" s="12">
        <v>0.206479207666</v>
      </c>
      <c r="BB1001" s="12">
        <v>0.20388355331800001</v>
      </c>
      <c r="BD1001" s="12">
        <v>0.215688225407</v>
      </c>
      <c r="BE1001" s="12">
        <v>0.16242432789</v>
      </c>
      <c r="BF1001" s="12">
        <v>0.19276462499399999</v>
      </c>
      <c r="BH1001" s="12">
        <v>0.225051648199</v>
      </c>
      <c r="BI1001" s="12">
        <v>0.15782895939200001</v>
      </c>
      <c r="BJ1001" s="12">
        <v>9.0216630449200003E-2</v>
      </c>
    </row>
    <row r="1002" spans="2:62" ht="32" customHeight="1" x14ac:dyDescent="0.35">
      <c r="B1002" s="20" t="s">
        <v>238</v>
      </c>
      <c r="C1002" s="12">
        <v>0.31299379583699999</v>
      </c>
      <c r="D1002" s="12">
        <v>0.248979098244</v>
      </c>
      <c r="E1002" s="12">
        <v>0.36740260123200003</v>
      </c>
      <c r="F1002" s="12">
        <v>0.40907539895099998</v>
      </c>
      <c r="G1002" s="12">
        <v>0.59829807242400002</v>
      </c>
      <c r="I1002" s="12">
        <v>0.28634401842500001</v>
      </c>
      <c r="J1002" s="12">
        <v>0.37921645488599998</v>
      </c>
      <c r="K1002" s="12">
        <v>0.238181094215</v>
      </c>
      <c r="L1002" s="12">
        <v>0.36798927189800001</v>
      </c>
      <c r="M1002" s="12">
        <v>0.310074571272</v>
      </c>
      <c r="N1002" s="12">
        <v>0.497160063318</v>
      </c>
      <c r="P1002" s="12">
        <v>0.230681189018</v>
      </c>
      <c r="Q1002" s="12">
        <v>0.292485372011</v>
      </c>
      <c r="R1002" s="12">
        <v>0.381902904431</v>
      </c>
      <c r="S1002" s="12">
        <v>0.344187870073</v>
      </c>
      <c r="T1002" s="12">
        <v>0.48326881861999998</v>
      </c>
      <c r="V1002" s="12">
        <v>0.31919964664900002</v>
      </c>
      <c r="W1002" s="12">
        <v>0.24891793654800001</v>
      </c>
      <c r="X1002" s="12">
        <v>0.33422832958299997</v>
      </c>
      <c r="Y1002" s="12">
        <v>0.36192603435699999</v>
      </c>
      <c r="Z1002" s="12">
        <v>0.33229140409699998</v>
      </c>
      <c r="AA1002" s="12">
        <v>0.259118909743</v>
      </c>
      <c r="AB1002" s="12">
        <v>0.31485144286700001</v>
      </c>
      <c r="AC1002" s="12">
        <v>0.38955877689899998</v>
      </c>
      <c r="AE1002" s="12">
        <v>0.24973678145299999</v>
      </c>
      <c r="AF1002" s="12">
        <v>0.26331133277300001</v>
      </c>
      <c r="AG1002" s="12">
        <v>0.39720541352599997</v>
      </c>
      <c r="AH1002" s="12">
        <v>0.33185712143599999</v>
      </c>
      <c r="AI1002" s="12">
        <v>0.27611048998499998</v>
      </c>
      <c r="AJ1002" s="12">
        <v>0.28068519853099999</v>
      </c>
      <c r="AK1002" s="12">
        <v>0.39793890086200001</v>
      </c>
      <c r="AL1002" s="12">
        <v>0.33305770364199999</v>
      </c>
      <c r="AM1002" s="12">
        <v>0.36032990547900001</v>
      </c>
      <c r="AN1002" s="12">
        <v>0.26892932760299998</v>
      </c>
      <c r="AO1002" s="12">
        <v>0.25841578948499999</v>
      </c>
      <c r="AP1002" s="12">
        <v>0.39724320811399999</v>
      </c>
      <c r="AR1002" s="12">
        <v>0.28397181408299998</v>
      </c>
      <c r="AS1002" s="12">
        <v>0.46304731719999997</v>
      </c>
      <c r="AT1002" s="12">
        <v>0.23619778926900001</v>
      </c>
      <c r="AU1002" s="12">
        <v>0.50032009876399997</v>
      </c>
      <c r="AW1002" s="12">
        <v>0.320611874676</v>
      </c>
      <c r="AX1002" s="12">
        <v>0.298004193137</v>
      </c>
      <c r="AY1002" s="12">
        <v>0.311422776698</v>
      </c>
      <c r="AZ1002" s="12">
        <v>0.31179454412399998</v>
      </c>
      <c r="BA1002" s="12">
        <v>0.31494880222100002</v>
      </c>
      <c r="BB1002" s="12">
        <v>0.31965562556600002</v>
      </c>
      <c r="BD1002" s="12">
        <v>0.34449307838400001</v>
      </c>
      <c r="BE1002" s="12">
        <v>0.257461946429</v>
      </c>
      <c r="BF1002" s="12">
        <v>0.24764034287600001</v>
      </c>
      <c r="BH1002" s="12">
        <v>0.32278834104999998</v>
      </c>
      <c r="BI1002" s="12">
        <v>0.30980251688900001</v>
      </c>
      <c r="BJ1002" s="12">
        <v>0.24224203692900001</v>
      </c>
    </row>
    <row r="1003" spans="2:62" ht="32" customHeight="1" x14ac:dyDescent="0.35">
      <c r="B1003" s="20" t="s">
        <v>239</v>
      </c>
      <c r="C1003" s="12">
        <v>0.274809365385</v>
      </c>
      <c r="D1003" s="12">
        <v>0.276866823288</v>
      </c>
      <c r="E1003" s="12">
        <v>0.27418940629100003</v>
      </c>
      <c r="F1003" s="12">
        <v>0.27328666780200001</v>
      </c>
      <c r="G1003" s="12">
        <v>0.199846829783</v>
      </c>
      <c r="I1003" s="12">
        <v>0.38445791906799998</v>
      </c>
      <c r="J1003" s="12">
        <v>0.243729250604</v>
      </c>
      <c r="K1003" s="12">
        <v>0.298890893858</v>
      </c>
      <c r="L1003" s="12">
        <v>0.207960409436</v>
      </c>
      <c r="M1003" s="12">
        <v>0.26568908803699998</v>
      </c>
      <c r="N1003" s="12">
        <v>0.249179193026</v>
      </c>
      <c r="P1003" s="12">
        <v>0.255118711617</v>
      </c>
      <c r="Q1003" s="12">
        <v>0.32002661851899999</v>
      </c>
      <c r="R1003" s="12">
        <v>0.25521702151600001</v>
      </c>
      <c r="S1003" s="12">
        <v>0.27326148458100002</v>
      </c>
      <c r="T1003" s="12">
        <v>0</v>
      </c>
      <c r="V1003" s="12">
        <v>0.26958291262400003</v>
      </c>
      <c r="W1003" s="12">
        <v>0.25548459165199999</v>
      </c>
      <c r="X1003" s="12">
        <v>0.21264383297200001</v>
      </c>
      <c r="Y1003" s="12">
        <v>0.38541131445600002</v>
      </c>
      <c r="Z1003" s="12">
        <v>0.26255614603900002</v>
      </c>
      <c r="AA1003" s="12">
        <v>0.314414384765</v>
      </c>
      <c r="AB1003" s="12">
        <v>0.303582614586</v>
      </c>
      <c r="AC1003" s="12">
        <v>0.27945297002399999</v>
      </c>
      <c r="AE1003" s="12">
        <v>0.38022732044899998</v>
      </c>
      <c r="AF1003" s="12">
        <v>0.25832218146899999</v>
      </c>
      <c r="AG1003" s="12">
        <v>0.28898999849500001</v>
      </c>
      <c r="AH1003" s="12">
        <v>0.26964166952099999</v>
      </c>
      <c r="AI1003" s="12">
        <v>0.322736137072</v>
      </c>
      <c r="AJ1003" s="12">
        <v>0.25052137470000002</v>
      </c>
      <c r="AK1003" s="12">
        <v>0.22235093746199999</v>
      </c>
      <c r="AL1003" s="12">
        <v>0.29862942313899998</v>
      </c>
      <c r="AM1003" s="12">
        <v>0.17525086833799999</v>
      </c>
      <c r="AN1003" s="12">
        <v>0.311213615178</v>
      </c>
      <c r="AO1003" s="12">
        <v>0.30967401492199997</v>
      </c>
      <c r="AP1003" s="12">
        <v>0.16680196323999999</v>
      </c>
      <c r="AR1003" s="12">
        <v>0.28943348351499998</v>
      </c>
      <c r="AS1003" s="12">
        <v>0.24645263147099999</v>
      </c>
      <c r="AT1003" s="12">
        <v>0.127395519066</v>
      </c>
      <c r="AU1003" s="12">
        <v>0</v>
      </c>
      <c r="AW1003" s="12">
        <v>0.269081503996</v>
      </c>
      <c r="AX1003" s="12">
        <v>0.27046181433799998</v>
      </c>
      <c r="AY1003" s="12">
        <v>0.26507567952700001</v>
      </c>
      <c r="AZ1003" s="12">
        <v>0.277187152642</v>
      </c>
      <c r="BA1003" s="12">
        <v>0.28332650811499999</v>
      </c>
      <c r="BB1003" s="12">
        <v>0.270897837365</v>
      </c>
      <c r="BD1003" s="12">
        <v>0.266030218087</v>
      </c>
      <c r="BE1003" s="12">
        <v>0.28150788390600001</v>
      </c>
      <c r="BF1003" s="12">
        <v>0.36641694578099998</v>
      </c>
      <c r="BH1003" s="12">
        <v>0.25920972291700001</v>
      </c>
      <c r="BI1003" s="12">
        <v>0.34146345459299998</v>
      </c>
      <c r="BJ1003" s="12">
        <v>0.21069097536</v>
      </c>
    </row>
    <row r="1004" spans="2:62" ht="32" customHeight="1" x14ac:dyDescent="0.35">
      <c r="B1004" s="20" t="s">
        <v>240</v>
      </c>
      <c r="C1004" s="12">
        <v>0.19858549968</v>
      </c>
      <c r="D1004" s="12">
        <v>0.29519909392799998</v>
      </c>
      <c r="E1004" s="12">
        <v>0.108089478638</v>
      </c>
      <c r="F1004" s="12">
        <v>8.4341262368300002E-2</v>
      </c>
      <c r="G1004" s="12">
        <v>0</v>
      </c>
      <c r="I1004" s="12">
        <v>0.118484077837</v>
      </c>
      <c r="J1004" s="12">
        <v>0.151938241275</v>
      </c>
      <c r="K1004" s="12">
        <v>0.25373358953500003</v>
      </c>
      <c r="L1004" s="12">
        <v>0.208923767402</v>
      </c>
      <c r="M1004" s="12">
        <v>0.21688528117</v>
      </c>
      <c r="N1004" s="12">
        <v>0</v>
      </c>
      <c r="P1004" s="12">
        <v>0.333236310461</v>
      </c>
      <c r="Q1004" s="12">
        <v>0.16011578961</v>
      </c>
      <c r="R1004" s="12">
        <v>0.12636678296600001</v>
      </c>
      <c r="S1004" s="12">
        <v>0.17779284165100001</v>
      </c>
      <c r="T1004" s="12">
        <v>0</v>
      </c>
      <c r="V1004" s="12">
        <v>0.228664462028</v>
      </c>
      <c r="W1004" s="12">
        <v>0.26504327037100001</v>
      </c>
      <c r="X1004" s="12">
        <v>0.22201062600400001</v>
      </c>
      <c r="Y1004" s="12">
        <v>7.5968090861899998E-2</v>
      </c>
      <c r="Z1004" s="12">
        <v>0.16246797312</v>
      </c>
      <c r="AA1004" s="12">
        <v>0.124664453208</v>
      </c>
      <c r="AB1004" s="12">
        <v>0.28616157226900002</v>
      </c>
      <c r="AC1004" s="12">
        <v>8.0703995061299993E-2</v>
      </c>
      <c r="AE1004" s="12">
        <v>0.14144828406099999</v>
      </c>
      <c r="AF1004" s="12">
        <v>0.18067558148000001</v>
      </c>
      <c r="AG1004" s="12">
        <v>0.109246688664</v>
      </c>
      <c r="AH1004" s="12">
        <v>0.17447389026099999</v>
      </c>
      <c r="AI1004" s="12">
        <v>0.26261406736699999</v>
      </c>
      <c r="AJ1004" s="12">
        <v>0.28665164697700002</v>
      </c>
      <c r="AK1004" s="12">
        <v>0.16437444986899999</v>
      </c>
      <c r="AL1004" s="12">
        <v>0.150896282351</v>
      </c>
      <c r="AM1004" s="12">
        <v>0.23460879005499999</v>
      </c>
      <c r="AN1004" s="12">
        <v>0.256941561544</v>
      </c>
      <c r="AO1004" s="12">
        <v>0.23994791113</v>
      </c>
      <c r="AP1004" s="12">
        <v>0.16987020544799999</v>
      </c>
      <c r="AR1004" s="12">
        <v>0.231741531227</v>
      </c>
      <c r="AS1004" s="12">
        <v>5.5058996337699999E-2</v>
      </c>
      <c r="AT1004" s="12">
        <v>0.164392004806</v>
      </c>
      <c r="AU1004" s="12">
        <v>0</v>
      </c>
      <c r="AW1004" s="12">
        <v>0.192112573047</v>
      </c>
      <c r="AX1004" s="12">
        <v>0.19934639936699999</v>
      </c>
      <c r="AY1004" s="12">
        <v>0.200016158769</v>
      </c>
      <c r="AZ1004" s="12">
        <v>0.202834182004</v>
      </c>
      <c r="BA1004" s="12">
        <v>0.18028023841599999</v>
      </c>
      <c r="BB1004" s="12">
        <v>0.18958734894400001</v>
      </c>
      <c r="BD1004" s="12">
        <v>0.16159684878899999</v>
      </c>
      <c r="BE1004" s="12">
        <v>0.27962675172899998</v>
      </c>
      <c r="BF1004" s="12">
        <v>0.14296852082399999</v>
      </c>
      <c r="BH1004" s="12">
        <v>0.18593724450400001</v>
      </c>
      <c r="BI1004" s="12">
        <v>0.18394986746100001</v>
      </c>
      <c r="BJ1004" s="12">
        <v>0.343811658972</v>
      </c>
    </row>
    <row r="1005" spans="2:62" ht="32" customHeight="1" x14ac:dyDescent="0.35">
      <c r="B1005" s="20" t="s">
        <v>42</v>
      </c>
      <c r="C1005" s="12">
        <v>1.5812148036799999E-2</v>
      </c>
      <c r="D1005" s="12">
        <v>1.6464188080200001E-2</v>
      </c>
      <c r="E1005" s="12">
        <v>1.2948116402699999E-2</v>
      </c>
      <c r="F1005" s="12">
        <v>3.6017187577499998E-2</v>
      </c>
      <c r="G1005" s="12">
        <v>0</v>
      </c>
      <c r="I1005" s="12">
        <v>4.5271633282900001E-2</v>
      </c>
      <c r="J1005" s="12">
        <v>1.7427558320100001E-2</v>
      </c>
      <c r="K1005" s="12">
        <v>5.9971672596700002E-3</v>
      </c>
      <c r="L1005" s="12">
        <v>1.5542309603099999E-2</v>
      </c>
      <c r="M1005" s="12">
        <v>1.06195607218E-2</v>
      </c>
      <c r="N1005" s="12">
        <v>0</v>
      </c>
      <c r="P1005" s="12">
        <v>1.9100807804299999E-2</v>
      </c>
      <c r="Q1005" s="12">
        <v>6.9992828680599996E-3</v>
      </c>
      <c r="R1005" s="12">
        <v>7.4483696127999998E-3</v>
      </c>
      <c r="S1005" s="12">
        <v>2.9952517741600002E-2</v>
      </c>
      <c r="T1005" s="12">
        <v>0</v>
      </c>
      <c r="V1005" s="12">
        <v>1.7452171487800001E-2</v>
      </c>
      <c r="W1005" s="12">
        <v>1.1420307478700001E-2</v>
      </c>
      <c r="X1005" s="12">
        <v>8.6086961435700004E-3</v>
      </c>
      <c r="Y1005" s="12">
        <v>0</v>
      </c>
      <c r="Z1005" s="12">
        <v>3.2288487863800001E-2</v>
      </c>
      <c r="AA1005" s="12">
        <v>0</v>
      </c>
      <c r="AB1005" s="12">
        <v>1.8819862811599999E-2</v>
      </c>
      <c r="AC1005" s="12">
        <v>7.2711946333500005E-2</v>
      </c>
      <c r="AE1005" s="12">
        <v>3.1297686299899999E-2</v>
      </c>
      <c r="AF1005" s="12">
        <v>1.4267383606499999E-2</v>
      </c>
      <c r="AG1005" s="12">
        <v>0</v>
      </c>
      <c r="AH1005" s="12">
        <v>0</v>
      </c>
      <c r="AI1005" s="12">
        <v>3.4422769227000001E-2</v>
      </c>
      <c r="AJ1005" s="12">
        <v>2.1950035261599998E-2</v>
      </c>
      <c r="AK1005" s="12">
        <v>0</v>
      </c>
      <c r="AL1005" s="12">
        <v>5.05997267349E-2</v>
      </c>
      <c r="AM1005" s="12">
        <v>0</v>
      </c>
      <c r="AN1005" s="12">
        <v>0</v>
      </c>
      <c r="AO1005" s="12">
        <v>0</v>
      </c>
      <c r="AP1005" s="12">
        <v>0</v>
      </c>
      <c r="AR1005" s="12">
        <v>1.3051213329E-2</v>
      </c>
      <c r="AS1005" s="12">
        <v>0</v>
      </c>
      <c r="AT1005" s="12">
        <v>9.2331145564199996E-2</v>
      </c>
      <c r="AU1005" s="12">
        <v>0.49967990123599998</v>
      </c>
      <c r="AW1005" s="12">
        <v>9.6902693194400001E-3</v>
      </c>
      <c r="AX1005" s="12">
        <v>1.4918101034899999E-2</v>
      </c>
      <c r="AY1005" s="12">
        <v>1.1289952599600001E-2</v>
      </c>
      <c r="AZ1005" s="12">
        <v>1.1833974322699999E-2</v>
      </c>
      <c r="BA1005" s="12">
        <v>1.4965243581300001E-2</v>
      </c>
      <c r="BB1005" s="12">
        <v>1.5975634808299999E-2</v>
      </c>
      <c r="BD1005" s="12">
        <v>1.2191629332200001E-2</v>
      </c>
      <c r="BE1005" s="12">
        <v>1.8979090046099999E-2</v>
      </c>
      <c r="BF1005" s="12">
        <v>5.02095655248E-2</v>
      </c>
      <c r="BH1005" s="12">
        <v>7.0130433294699999E-3</v>
      </c>
      <c r="BI1005" s="12">
        <v>6.9552016650399999E-3</v>
      </c>
      <c r="BJ1005" s="12">
        <v>0.11303869829099999</v>
      </c>
    </row>
    <row r="1007" spans="2:62" x14ac:dyDescent="0.35">
      <c r="B1007" s="25" t="s">
        <v>251</v>
      </c>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row>
    <row r="1008" spans="2:62" x14ac:dyDescent="0.35">
      <c r="B1008" s="17" t="s">
        <v>15</v>
      </c>
    </row>
    <row r="1009" spans="2:62" x14ac:dyDescent="0.35">
      <c r="B1009" s="18" t="s">
        <v>74</v>
      </c>
      <c r="C1009" s="15">
        <v>500</v>
      </c>
      <c r="D1009" s="15">
        <v>252</v>
      </c>
      <c r="E1009" s="15">
        <v>220</v>
      </c>
      <c r="F1009" s="15">
        <v>24</v>
      </c>
      <c r="G1009" s="15">
        <v>4</v>
      </c>
      <c r="I1009" s="15">
        <v>66</v>
      </c>
      <c r="J1009" s="15">
        <v>69</v>
      </c>
      <c r="K1009" s="15">
        <v>149</v>
      </c>
      <c r="L1009" s="15">
        <v>116</v>
      </c>
      <c r="M1009" s="15">
        <v>89</v>
      </c>
      <c r="N1009" s="15">
        <v>11</v>
      </c>
      <c r="P1009" s="15">
        <v>98</v>
      </c>
      <c r="Q1009" s="15">
        <v>133</v>
      </c>
      <c r="R1009" s="15">
        <v>134</v>
      </c>
      <c r="S1009" s="15">
        <v>133</v>
      </c>
      <c r="T1009" s="15">
        <v>2</v>
      </c>
      <c r="V1009" s="15">
        <v>58</v>
      </c>
      <c r="W1009" s="15">
        <v>97</v>
      </c>
      <c r="X1009" s="15">
        <v>104</v>
      </c>
      <c r="Y1009" s="15">
        <v>62</v>
      </c>
      <c r="Z1009" s="15">
        <v>65</v>
      </c>
      <c r="AA1009" s="15">
        <v>40</v>
      </c>
      <c r="AB1009" s="15">
        <v>49</v>
      </c>
      <c r="AC1009" s="15">
        <v>25</v>
      </c>
      <c r="AE1009" s="15">
        <v>40</v>
      </c>
      <c r="AF1009" s="15">
        <v>69</v>
      </c>
      <c r="AG1009" s="15">
        <v>35</v>
      </c>
      <c r="AH1009" s="15">
        <v>44</v>
      </c>
      <c r="AI1009" s="15">
        <v>65</v>
      </c>
      <c r="AJ1009" s="15">
        <v>40</v>
      </c>
      <c r="AK1009" s="15">
        <v>44</v>
      </c>
      <c r="AL1009" s="15">
        <v>56</v>
      </c>
      <c r="AM1009" s="15">
        <v>44</v>
      </c>
      <c r="AN1009" s="15">
        <v>30</v>
      </c>
      <c r="AO1009" s="15">
        <v>10</v>
      </c>
      <c r="AP1009" s="15">
        <v>23</v>
      </c>
      <c r="AR1009" s="15">
        <v>392</v>
      </c>
      <c r="AS1009" s="15">
        <v>88</v>
      </c>
      <c r="AT1009" s="15">
        <v>18</v>
      </c>
      <c r="AU1009" s="15">
        <v>2</v>
      </c>
      <c r="AW1009" s="15">
        <v>406</v>
      </c>
      <c r="AX1009" s="15">
        <v>389</v>
      </c>
      <c r="AY1009" s="15">
        <v>348</v>
      </c>
      <c r="AZ1009" s="15">
        <v>411</v>
      </c>
      <c r="BA1009" s="15">
        <v>401</v>
      </c>
      <c r="BB1009" s="15">
        <v>385</v>
      </c>
      <c r="BD1009" s="15">
        <v>328</v>
      </c>
      <c r="BE1009" s="15">
        <v>153</v>
      </c>
      <c r="BF1009" s="15">
        <v>19</v>
      </c>
      <c r="BH1009" s="15">
        <v>341</v>
      </c>
      <c r="BI1009" s="15">
        <v>117</v>
      </c>
      <c r="BJ1009" s="15">
        <v>42</v>
      </c>
    </row>
    <row r="1010" spans="2:62" x14ac:dyDescent="0.35">
      <c r="B1010" s="19" t="s">
        <v>75</v>
      </c>
      <c r="C1010" s="10">
        <v>500</v>
      </c>
      <c r="D1010" s="10">
        <v>248</v>
      </c>
      <c r="E1010" s="10">
        <v>221</v>
      </c>
      <c r="F1010" s="10">
        <v>27</v>
      </c>
      <c r="G1010" s="10">
        <v>4</v>
      </c>
      <c r="I1010" s="10">
        <v>68</v>
      </c>
      <c r="J1010" s="10">
        <v>68</v>
      </c>
      <c r="K1010" s="10">
        <v>145</v>
      </c>
      <c r="L1010" s="10">
        <v>115</v>
      </c>
      <c r="M1010" s="10">
        <v>92</v>
      </c>
      <c r="N1010" s="10">
        <v>11</v>
      </c>
      <c r="P1010" s="10">
        <v>125</v>
      </c>
      <c r="Q1010" s="10">
        <v>125</v>
      </c>
      <c r="R1010" s="10">
        <v>125</v>
      </c>
      <c r="S1010" s="10">
        <v>125</v>
      </c>
      <c r="T1010" s="10">
        <v>2</v>
      </c>
      <c r="V1010" s="10">
        <v>68</v>
      </c>
      <c r="W1010" s="10">
        <v>105</v>
      </c>
      <c r="X1010" s="10">
        <v>101</v>
      </c>
      <c r="Y1010" s="10">
        <v>59</v>
      </c>
      <c r="Z1010" s="10">
        <v>60</v>
      </c>
      <c r="AA1010" s="10">
        <v>37</v>
      </c>
      <c r="AB1010" s="10">
        <v>44</v>
      </c>
      <c r="AC1010" s="10">
        <v>26</v>
      </c>
      <c r="AE1010" s="10">
        <v>38</v>
      </c>
      <c r="AF1010" s="10">
        <v>67</v>
      </c>
      <c r="AG1010" s="10">
        <v>34</v>
      </c>
      <c r="AH1010" s="10">
        <v>42</v>
      </c>
      <c r="AI1010" s="10">
        <v>63</v>
      </c>
      <c r="AJ1010" s="10">
        <v>38</v>
      </c>
      <c r="AK1010" s="10">
        <v>42</v>
      </c>
      <c r="AL1010" s="10">
        <v>55</v>
      </c>
      <c r="AM1010" s="10">
        <v>42</v>
      </c>
      <c r="AN1010" s="10">
        <v>42</v>
      </c>
      <c r="AO1010" s="10">
        <v>17</v>
      </c>
      <c r="AP1010" s="10">
        <v>21</v>
      </c>
      <c r="AR1010" s="10">
        <v>395</v>
      </c>
      <c r="AS1010" s="10">
        <v>84</v>
      </c>
      <c r="AT1010" s="10">
        <v>19</v>
      </c>
      <c r="AU1010" s="10">
        <v>2</v>
      </c>
      <c r="AW1010" s="10">
        <v>404</v>
      </c>
      <c r="AX1010" s="10">
        <v>385</v>
      </c>
      <c r="AY1010" s="10">
        <v>346</v>
      </c>
      <c r="AZ1010" s="10">
        <v>412</v>
      </c>
      <c r="BA1010" s="10">
        <v>399</v>
      </c>
      <c r="BB1010" s="10">
        <v>382</v>
      </c>
      <c r="BD1010" s="10">
        <v>321</v>
      </c>
      <c r="BE1010" s="10">
        <v>160</v>
      </c>
      <c r="BF1010" s="10">
        <v>19</v>
      </c>
      <c r="BH1010" s="10">
        <v>339</v>
      </c>
      <c r="BI1010" s="10">
        <v>119</v>
      </c>
      <c r="BJ1010" s="10">
        <v>42</v>
      </c>
    </row>
    <row r="1011" spans="2:62" ht="32" customHeight="1" x14ac:dyDescent="0.35">
      <c r="B1011" s="20" t="s">
        <v>237</v>
      </c>
      <c r="C1011" s="12">
        <v>0.19630973286100001</v>
      </c>
      <c r="D1011" s="12">
        <v>0.199429157429</v>
      </c>
      <c r="E1011" s="12">
        <v>0.206108853531</v>
      </c>
      <c r="F1011" s="12">
        <v>8.5727525989999998E-2</v>
      </c>
      <c r="G1011" s="12">
        <v>0.20185509779300001</v>
      </c>
      <c r="I1011" s="12">
        <v>9.4357578194899996E-2</v>
      </c>
      <c r="J1011" s="12">
        <v>0.18184680672299999</v>
      </c>
      <c r="K1011" s="12">
        <v>0.244950604801</v>
      </c>
      <c r="L1011" s="12">
        <v>0.206214458011</v>
      </c>
      <c r="M1011" s="12">
        <v>0.19513678557200001</v>
      </c>
      <c r="N1011" s="12">
        <v>0.18025552546500001</v>
      </c>
      <c r="P1011" s="12">
        <v>0.13407467563100001</v>
      </c>
      <c r="Q1011" s="12">
        <v>0.19431291243000001</v>
      </c>
      <c r="R1011" s="12">
        <v>0.242731091619</v>
      </c>
      <c r="S1011" s="12">
        <v>0.21725365317100001</v>
      </c>
      <c r="T1011" s="12">
        <v>0</v>
      </c>
      <c r="V1011" s="12">
        <v>0.16552082037900001</v>
      </c>
      <c r="W1011" s="12">
        <v>0.186676767844</v>
      </c>
      <c r="X1011" s="12">
        <v>0.18276075102799999</v>
      </c>
      <c r="Y1011" s="12">
        <v>0.143642518384</v>
      </c>
      <c r="Z1011" s="12">
        <v>0.21175200327599999</v>
      </c>
      <c r="AA1011" s="12">
        <v>0.31651983836300002</v>
      </c>
      <c r="AB1011" s="12">
        <v>0.27919000460900001</v>
      </c>
      <c r="AC1011" s="12">
        <v>0.14060338160999999</v>
      </c>
      <c r="AE1011" s="12">
        <v>0.14440795580900001</v>
      </c>
      <c r="AF1011" s="12">
        <v>0.22184803072199999</v>
      </c>
      <c r="AG1011" s="12">
        <v>0.139531397547</v>
      </c>
      <c r="AH1011" s="12">
        <v>0.24086957893300001</v>
      </c>
      <c r="AI1011" s="12">
        <v>0.197944479614</v>
      </c>
      <c r="AJ1011" s="12">
        <v>0.22616839412199999</v>
      </c>
      <c r="AK1011" s="12">
        <v>0.13129577706000001</v>
      </c>
      <c r="AL1011" s="12">
        <v>0.20840193828299999</v>
      </c>
      <c r="AM1011" s="12">
        <v>0.22348388825000001</v>
      </c>
      <c r="AN1011" s="12">
        <v>0.11731545207999999</v>
      </c>
      <c r="AO1011" s="12">
        <v>0.27694841693</v>
      </c>
      <c r="AP1011" s="12">
        <v>0.28880367286199998</v>
      </c>
      <c r="AR1011" s="12">
        <v>0.18243236008700001</v>
      </c>
      <c r="AS1011" s="12">
        <v>0.25892247412899999</v>
      </c>
      <c r="AT1011" s="12">
        <v>0.22724783600599999</v>
      </c>
      <c r="AU1011" s="12">
        <v>0</v>
      </c>
      <c r="AW1011" s="12">
        <v>0.20182117850799999</v>
      </c>
      <c r="AX1011" s="12">
        <v>0.22310461218800001</v>
      </c>
      <c r="AY1011" s="12">
        <v>0.19634775756200001</v>
      </c>
      <c r="AZ1011" s="12">
        <v>0.188674887614</v>
      </c>
      <c r="BA1011" s="12">
        <v>0.20950280671499999</v>
      </c>
      <c r="BB1011" s="12">
        <v>0.19214365903799999</v>
      </c>
      <c r="BD1011" s="12">
        <v>0.23245069391500001</v>
      </c>
      <c r="BE1011" s="12">
        <v>0.13580720472499999</v>
      </c>
      <c r="BF1011" s="12">
        <v>9.4469268902699993E-2</v>
      </c>
      <c r="BH1011" s="12">
        <v>0.228619287693</v>
      </c>
      <c r="BI1011" s="12">
        <v>0.110139986279</v>
      </c>
      <c r="BJ1011" s="12">
        <v>0.180128405593</v>
      </c>
    </row>
    <row r="1012" spans="2:62" ht="32" customHeight="1" x14ac:dyDescent="0.35">
      <c r="B1012" s="20" t="s">
        <v>238</v>
      </c>
      <c r="C1012" s="12">
        <v>0.35159225423000001</v>
      </c>
      <c r="D1012" s="12">
        <v>0.30718466937299999</v>
      </c>
      <c r="E1012" s="12">
        <v>0.399597494788</v>
      </c>
      <c r="F1012" s="12">
        <v>0.35764962135299999</v>
      </c>
      <c r="G1012" s="12">
        <v>0.40409632394400002</v>
      </c>
      <c r="I1012" s="12">
        <v>0.42417504986100002</v>
      </c>
      <c r="J1012" s="12">
        <v>0.45717065414199998</v>
      </c>
      <c r="K1012" s="12">
        <v>0.27688000919099998</v>
      </c>
      <c r="L1012" s="12">
        <v>0.31949881899799998</v>
      </c>
      <c r="M1012" s="12">
        <v>0.38941936447699999</v>
      </c>
      <c r="N1012" s="12">
        <v>0.26233250439</v>
      </c>
      <c r="P1012" s="12">
        <v>0.29951577563300003</v>
      </c>
      <c r="Q1012" s="12">
        <v>0.35031468174500002</v>
      </c>
      <c r="R1012" s="12">
        <v>0.42000631824500001</v>
      </c>
      <c r="S1012" s="12">
        <v>0.34214418749699999</v>
      </c>
      <c r="T1012" s="12">
        <v>0</v>
      </c>
      <c r="V1012" s="12">
        <v>0.33311379199300001</v>
      </c>
      <c r="W1012" s="12">
        <v>0.367376912512</v>
      </c>
      <c r="X1012" s="12">
        <v>0.332632818281</v>
      </c>
      <c r="Y1012" s="12">
        <v>0.39659130548900001</v>
      </c>
      <c r="Z1012" s="12">
        <v>0.42755543055799999</v>
      </c>
      <c r="AA1012" s="12">
        <v>0.36516489104700001</v>
      </c>
      <c r="AB1012" s="12">
        <v>0.228317340078</v>
      </c>
      <c r="AC1012" s="12">
        <v>0.321800112689</v>
      </c>
      <c r="AE1012" s="12">
        <v>0.307461572367</v>
      </c>
      <c r="AF1012" s="12">
        <v>0.35842123688999999</v>
      </c>
      <c r="AG1012" s="12">
        <v>0.39093567660400003</v>
      </c>
      <c r="AH1012" s="12">
        <v>0.41665553748900003</v>
      </c>
      <c r="AI1012" s="12">
        <v>0.29652487019200002</v>
      </c>
      <c r="AJ1012" s="12">
        <v>0.34166662505200002</v>
      </c>
      <c r="AK1012" s="12">
        <v>0.47989076735800001</v>
      </c>
      <c r="AL1012" s="12">
        <v>0.32274138291999999</v>
      </c>
      <c r="AM1012" s="12">
        <v>0.42571530451200001</v>
      </c>
      <c r="AN1012" s="12">
        <v>0.32524925913699998</v>
      </c>
      <c r="AO1012" s="12">
        <v>8.4986132465900005E-2</v>
      </c>
      <c r="AP1012" s="12">
        <v>0.33530700497499999</v>
      </c>
      <c r="AR1012" s="12">
        <v>0.34962180884499999</v>
      </c>
      <c r="AS1012" s="12">
        <v>0.357187849324</v>
      </c>
      <c r="AT1012" s="12">
        <v>0.402164281618</v>
      </c>
      <c r="AU1012" s="12">
        <v>0</v>
      </c>
      <c r="AW1012" s="12">
        <v>0.35821905676100002</v>
      </c>
      <c r="AX1012" s="12">
        <v>0.35341829083699999</v>
      </c>
      <c r="AY1012" s="12">
        <v>0.35033492371699998</v>
      </c>
      <c r="AZ1012" s="12">
        <v>0.337899605953</v>
      </c>
      <c r="BA1012" s="12">
        <v>0.35213452125099998</v>
      </c>
      <c r="BB1012" s="12">
        <v>0.35401988237900001</v>
      </c>
      <c r="BD1012" s="12">
        <v>0.34043274351800001</v>
      </c>
      <c r="BE1012" s="12">
        <v>0.37875680803599998</v>
      </c>
      <c r="BF1012" s="12">
        <v>0.312119891835</v>
      </c>
      <c r="BH1012" s="12">
        <v>0.34955857763199999</v>
      </c>
      <c r="BI1012" s="12">
        <v>0.38316974078900001</v>
      </c>
      <c r="BJ1012" s="12">
        <v>0.277509865149</v>
      </c>
    </row>
    <row r="1013" spans="2:62" ht="32" customHeight="1" x14ac:dyDescent="0.35">
      <c r="B1013" s="20" t="s">
        <v>239</v>
      </c>
      <c r="C1013" s="12">
        <v>0.26339061110700002</v>
      </c>
      <c r="D1013" s="12">
        <v>0.27186477656199998</v>
      </c>
      <c r="E1013" s="12">
        <v>0.23600530281000001</v>
      </c>
      <c r="F1013" s="12">
        <v>0.38929030161</v>
      </c>
      <c r="G1013" s="12">
        <v>0.39404857826299999</v>
      </c>
      <c r="I1013" s="12">
        <v>0.27179662947200001</v>
      </c>
      <c r="J1013" s="12">
        <v>0.220835252275</v>
      </c>
      <c r="K1013" s="12">
        <v>0.25536090685000001</v>
      </c>
      <c r="L1013" s="12">
        <v>0.26902646101799998</v>
      </c>
      <c r="M1013" s="12">
        <v>0.29132379496499999</v>
      </c>
      <c r="N1013" s="12">
        <v>0.28697468896</v>
      </c>
      <c r="P1013" s="12">
        <v>0.31329088048999998</v>
      </c>
      <c r="Q1013" s="12">
        <v>0.233790092221</v>
      </c>
      <c r="R1013" s="12">
        <v>0.24776784678300001</v>
      </c>
      <c r="S1013" s="12">
        <v>0.25466992478599998</v>
      </c>
      <c r="T1013" s="12">
        <v>0.51673118137999996</v>
      </c>
      <c r="V1013" s="12">
        <v>0.26973279333400002</v>
      </c>
      <c r="W1013" s="12">
        <v>0.22089655344199999</v>
      </c>
      <c r="X1013" s="12">
        <v>0.30108958164799998</v>
      </c>
      <c r="Y1013" s="12">
        <v>0.332284714343</v>
      </c>
      <c r="Z1013" s="12">
        <v>0.228721002113</v>
      </c>
      <c r="AA1013" s="12">
        <v>0.21985994408199999</v>
      </c>
      <c r="AB1013" s="12">
        <v>0.21834755504299999</v>
      </c>
      <c r="AC1013" s="12">
        <v>0.33273829639000002</v>
      </c>
      <c r="AE1013" s="12">
        <v>0.25452113177199998</v>
      </c>
      <c r="AF1013" s="12">
        <v>0.25326938331299997</v>
      </c>
      <c r="AG1013" s="12">
        <v>0.31957431754400001</v>
      </c>
      <c r="AH1013" s="12">
        <v>0.248989130522</v>
      </c>
      <c r="AI1013" s="12">
        <v>0.19537559408499999</v>
      </c>
      <c r="AJ1013" s="12">
        <v>0.31225600008600002</v>
      </c>
      <c r="AK1013" s="12">
        <v>0.28101949478299998</v>
      </c>
      <c r="AL1013" s="12">
        <v>0.29108206545100002</v>
      </c>
      <c r="AM1013" s="12">
        <v>0.156361904134</v>
      </c>
      <c r="AN1013" s="12">
        <v>0.29863627123499997</v>
      </c>
      <c r="AO1013" s="12">
        <v>0.51809149503999996</v>
      </c>
      <c r="AP1013" s="12">
        <v>0.199289822852</v>
      </c>
      <c r="AR1013" s="12">
        <v>0.26281046113200002</v>
      </c>
      <c r="AS1013" s="12">
        <v>0.27120654469599997</v>
      </c>
      <c r="AT1013" s="12">
        <v>0.26744535282499998</v>
      </c>
      <c r="AU1013" s="12">
        <v>0</v>
      </c>
      <c r="AW1013" s="12">
        <v>0.26997933105999999</v>
      </c>
      <c r="AX1013" s="12">
        <v>0.26027860902700001</v>
      </c>
      <c r="AY1013" s="12">
        <v>0.26575469710799998</v>
      </c>
      <c r="AZ1013" s="12">
        <v>0.28707332219499998</v>
      </c>
      <c r="BA1013" s="12">
        <v>0.25098129010699999</v>
      </c>
      <c r="BB1013" s="12">
        <v>0.27688403287500002</v>
      </c>
      <c r="BD1013" s="12">
        <v>0.26626654883599998</v>
      </c>
      <c r="BE1013" s="12">
        <v>0.26375921999700003</v>
      </c>
      <c r="BF1013" s="12">
        <v>0.21195398370900001</v>
      </c>
      <c r="BH1013" s="12">
        <v>0.258486002612</v>
      </c>
      <c r="BI1013" s="12">
        <v>0.30550258999699997</v>
      </c>
      <c r="BJ1013" s="12">
        <v>0.182482651868</v>
      </c>
    </row>
    <row r="1014" spans="2:62" ht="32" customHeight="1" x14ac:dyDescent="0.35">
      <c r="B1014" s="20" t="s">
        <v>240</v>
      </c>
      <c r="C1014" s="12">
        <v>0.16185906876799999</v>
      </c>
      <c r="D1014" s="12">
        <v>0.20686291362699999</v>
      </c>
      <c r="E1014" s="12">
        <v>0.12397002105300001</v>
      </c>
      <c r="F1014" s="12">
        <v>8.4929413575500004E-2</v>
      </c>
      <c r="G1014" s="12">
        <v>0</v>
      </c>
      <c r="I1014" s="12">
        <v>0.19557752596399999</v>
      </c>
      <c r="J1014" s="12">
        <v>0.14014728686</v>
      </c>
      <c r="K1014" s="12">
        <v>0.204533694977</v>
      </c>
      <c r="L1014" s="12">
        <v>0.166088078108</v>
      </c>
      <c r="M1014" s="12">
        <v>7.7165071214100003E-2</v>
      </c>
      <c r="N1014" s="12">
        <v>0.18510738114399999</v>
      </c>
      <c r="P1014" s="12">
        <v>0.219052750608</v>
      </c>
      <c r="Q1014" s="12">
        <v>0.19144651234599999</v>
      </c>
      <c r="R1014" s="12">
        <v>7.4656280789200002E-2</v>
      </c>
      <c r="S1014" s="12">
        <v>0.157150543718</v>
      </c>
      <c r="T1014" s="12">
        <v>0.48326881861999998</v>
      </c>
      <c r="V1014" s="12">
        <v>0.12733937445099999</v>
      </c>
      <c r="W1014" s="12">
        <v>0.206917822265</v>
      </c>
      <c r="X1014" s="12">
        <v>0.1749081529</v>
      </c>
      <c r="Y1014" s="12">
        <v>0.12748146178399999</v>
      </c>
      <c r="Z1014" s="12">
        <v>0.115745392347</v>
      </c>
      <c r="AA1014" s="12">
        <v>9.8455326507400007E-2</v>
      </c>
      <c r="AB1014" s="12">
        <v>0.236748958067</v>
      </c>
      <c r="AC1014" s="12">
        <v>0.16788927923899999</v>
      </c>
      <c r="AE1014" s="12">
        <v>0.29360934005099998</v>
      </c>
      <c r="AF1014" s="12">
        <v>0.15219396546799999</v>
      </c>
      <c r="AG1014" s="12">
        <v>0.121955794627</v>
      </c>
      <c r="AH1014" s="12">
        <v>9.3485753055200002E-2</v>
      </c>
      <c r="AI1014" s="12">
        <v>0.27922319393200001</v>
      </c>
      <c r="AJ1014" s="12">
        <v>9.7958945478099996E-2</v>
      </c>
      <c r="AK1014" s="12">
        <v>8.5614591301700002E-2</v>
      </c>
      <c r="AL1014" s="12">
        <v>0.14415872662000001</v>
      </c>
      <c r="AM1014" s="12">
        <v>0.141889164151</v>
      </c>
      <c r="AN1014" s="12">
        <v>0.21506677986299999</v>
      </c>
      <c r="AO1014" s="12">
        <v>0.119973955565</v>
      </c>
      <c r="AP1014" s="12">
        <v>8.4698950556499994E-2</v>
      </c>
      <c r="AR1014" s="12">
        <v>0.18042348925500001</v>
      </c>
      <c r="AS1014" s="12">
        <v>9.0272569498299995E-2</v>
      </c>
      <c r="AT1014" s="12">
        <v>6.0449529949500001E-2</v>
      </c>
      <c r="AU1014" s="12">
        <v>0.50032009876399997</v>
      </c>
      <c r="AW1014" s="12">
        <v>0.14449722636500001</v>
      </c>
      <c r="AX1014" s="12">
        <v>0.14145308602600001</v>
      </c>
      <c r="AY1014" s="12">
        <v>0.15922392197400001</v>
      </c>
      <c r="AZ1014" s="12">
        <v>0.162713525163</v>
      </c>
      <c r="BA1014" s="12">
        <v>0.16320785506999999</v>
      </c>
      <c r="BB1014" s="12">
        <v>0.15627932717199999</v>
      </c>
      <c r="BD1014" s="12">
        <v>0.13471390350599999</v>
      </c>
      <c r="BE1014" s="12">
        <v>0.20812771835800001</v>
      </c>
      <c r="BF1014" s="12">
        <v>0.231447282069</v>
      </c>
      <c r="BH1014" s="12">
        <v>0.14245952949499999</v>
      </c>
      <c r="BI1014" s="12">
        <v>0.171529541866</v>
      </c>
      <c r="BJ1014" s="12">
        <v>0.29237467022199998</v>
      </c>
    </row>
    <row r="1015" spans="2:62" ht="32" customHeight="1" x14ac:dyDescent="0.35">
      <c r="B1015" s="20" t="s">
        <v>42</v>
      </c>
      <c r="C1015" s="12">
        <v>2.6848333034599998E-2</v>
      </c>
      <c r="D1015" s="12">
        <v>1.46584830093E-2</v>
      </c>
      <c r="E1015" s="12">
        <v>3.4318327818400003E-2</v>
      </c>
      <c r="F1015" s="12">
        <v>8.24031374717E-2</v>
      </c>
      <c r="G1015" s="12">
        <v>0</v>
      </c>
      <c r="I1015" s="12">
        <v>1.40932165084E-2</v>
      </c>
      <c r="J1015" s="12">
        <v>0</v>
      </c>
      <c r="K1015" s="12">
        <v>1.8274784180499999E-2</v>
      </c>
      <c r="L1015" s="12">
        <v>3.9172183864800002E-2</v>
      </c>
      <c r="M1015" s="12">
        <v>4.6954983771799998E-2</v>
      </c>
      <c r="N1015" s="12">
        <v>8.5329900040100007E-2</v>
      </c>
      <c r="P1015" s="12">
        <v>3.4065917638299997E-2</v>
      </c>
      <c r="Q1015" s="12">
        <v>3.0135801257600001E-2</v>
      </c>
      <c r="R1015" s="12">
        <v>1.48384625639E-2</v>
      </c>
      <c r="S1015" s="12">
        <v>2.8781690827400001E-2</v>
      </c>
      <c r="T1015" s="12">
        <v>0</v>
      </c>
      <c r="V1015" s="12">
        <v>0.104293219843</v>
      </c>
      <c r="W1015" s="12">
        <v>1.81319439363E-2</v>
      </c>
      <c r="X1015" s="12">
        <v>8.6086961435700004E-3</v>
      </c>
      <c r="Y1015" s="12">
        <v>0</v>
      </c>
      <c r="Z1015" s="12">
        <v>1.6226171704900001E-2</v>
      </c>
      <c r="AA1015" s="12">
        <v>0</v>
      </c>
      <c r="AB1015" s="12">
        <v>3.7396142203900001E-2</v>
      </c>
      <c r="AC1015" s="12">
        <v>3.6968930071899997E-2</v>
      </c>
      <c r="AE1015" s="12">
        <v>0</v>
      </c>
      <c r="AF1015" s="12">
        <v>1.4267383606499999E-2</v>
      </c>
      <c r="AG1015" s="12">
        <v>2.8002813677599998E-2</v>
      </c>
      <c r="AH1015" s="12">
        <v>0</v>
      </c>
      <c r="AI1015" s="12">
        <v>3.0931862176799999E-2</v>
      </c>
      <c r="AJ1015" s="12">
        <v>2.1950035261599998E-2</v>
      </c>
      <c r="AK1015" s="12">
        <v>2.2179369497100001E-2</v>
      </c>
      <c r="AL1015" s="12">
        <v>3.3615886725800001E-2</v>
      </c>
      <c r="AM1015" s="12">
        <v>5.2549738952300001E-2</v>
      </c>
      <c r="AN1015" s="12">
        <v>4.3732237685200001E-2</v>
      </c>
      <c r="AO1015" s="12">
        <v>0</v>
      </c>
      <c r="AP1015" s="12">
        <v>9.1900548754600006E-2</v>
      </c>
      <c r="AR1015" s="12">
        <v>2.4711880681700001E-2</v>
      </c>
      <c r="AS1015" s="12">
        <v>2.2410562353099999E-2</v>
      </c>
      <c r="AT1015" s="12">
        <v>4.2692999602299997E-2</v>
      </c>
      <c r="AU1015" s="12">
        <v>0.49967990123599998</v>
      </c>
      <c r="AW1015" s="12">
        <v>2.5483207305800001E-2</v>
      </c>
      <c r="AX1015" s="12">
        <v>2.1745401922500001E-2</v>
      </c>
      <c r="AY1015" s="12">
        <v>2.8338699638600001E-2</v>
      </c>
      <c r="AZ1015" s="12">
        <v>2.3638659075300002E-2</v>
      </c>
      <c r="BA1015" s="12">
        <v>2.41735268569E-2</v>
      </c>
      <c r="BB1015" s="12">
        <v>2.0673098536099999E-2</v>
      </c>
      <c r="BD1015" s="12">
        <v>2.6136110225200002E-2</v>
      </c>
      <c r="BE1015" s="12">
        <v>1.3549048884300001E-2</v>
      </c>
      <c r="BF1015" s="12">
        <v>0.15000957348499999</v>
      </c>
      <c r="BH1015" s="12">
        <v>2.0876602567499999E-2</v>
      </c>
      <c r="BI1015" s="12">
        <v>2.9658141069499998E-2</v>
      </c>
      <c r="BJ1015" s="12">
        <v>6.7504407167799999E-2</v>
      </c>
    </row>
    <row r="1017" spans="2:62" x14ac:dyDescent="0.35">
      <c r="B1017" s="25" t="s">
        <v>252</v>
      </c>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row>
    <row r="1018" spans="2:62" x14ac:dyDescent="0.35">
      <c r="B1018" s="17" t="s">
        <v>15</v>
      </c>
    </row>
    <row r="1019" spans="2:62" x14ac:dyDescent="0.35">
      <c r="B1019" s="18" t="s">
        <v>74</v>
      </c>
      <c r="C1019" s="15">
        <v>500</v>
      </c>
      <c r="D1019" s="15">
        <v>252</v>
      </c>
      <c r="E1019" s="15">
        <v>220</v>
      </c>
      <c r="F1019" s="15">
        <v>24</v>
      </c>
      <c r="G1019" s="15">
        <v>4</v>
      </c>
      <c r="I1019" s="15">
        <v>66</v>
      </c>
      <c r="J1019" s="15">
        <v>69</v>
      </c>
      <c r="K1019" s="15">
        <v>149</v>
      </c>
      <c r="L1019" s="15">
        <v>116</v>
      </c>
      <c r="M1019" s="15">
        <v>89</v>
      </c>
      <c r="N1019" s="15">
        <v>11</v>
      </c>
      <c r="P1019" s="15">
        <v>98</v>
      </c>
      <c r="Q1019" s="15">
        <v>133</v>
      </c>
      <c r="R1019" s="15">
        <v>134</v>
      </c>
      <c r="S1019" s="15">
        <v>133</v>
      </c>
      <c r="T1019" s="15">
        <v>2</v>
      </c>
      <c r="V1019" s="15">
        <v>58</v>
      </c>
      <c r="W1019" s="15">
        <v>97</v>
      </c>
      <c r="X1019" s="15">
        <v>104</v>
      </c>
      <c r="Y1019" s="15">
        <v>62</v>
      </c>
      <c r="Z1019" s="15">
        <v>65</v>
      </c>
      <c r="AA1019" s="15">
        <v>40</v>
      </c>
      <c r="AB1019" s="15">
        <v>49</v>
      </c>
      <c r="AC1019" s="15">
        <v>25</v>
      </c>
      <c r="AE1019" s="15">
        <v>40</v>
      </c>
      <c r="AF1019" s="15">
        <v>69</v>
      </c>
      <c r="AG1019" s="15">
        <v>35</v>
      </c>
      <c r="AH1019" s="15">
        <v>44</v>
      </c>
      <c r="AI1019" s="15">
        <v>65</v>
      </c>
      <c r="AJ1019" s="15">
        <v>40</v>
      </c>
      <c r="AK1019" s="15">
        <v>44</v>
      </c>
      <c r="AL1019" s="15">
        <v>56</v>
      </c>
      <c r="AM1019" s="15">
        <v>44</v>
      </c>
      <c r="AN1019" s="15">
        <v>30</v>
      </c>
      <c r="AO1019" s="15">
        <v>10</v>
      </c>
      <c r="AP1019" s="15">
        <v>23</v>
      </c>
      <c r="AR1019" s="15">
        <v>392</v>
      </c>
      <c r="AS1019" s="15">
        <v>88</v>
      </c>
      <c r="AT1019" s="15">
        <v>18</v>
      </c>
      <c r="AU1019" s="15">
        <v>2</v>
      </c>
      <c r="AW1019" s="15">
        <v>406</v>
      </c>
      <c r="AX1019" s="15">
        <v>389</v>
      </c>
      <c r="AY1019" s="15">
        <v>348</v>
      </c>
      <c r="AZ1019" s="15">
        <v>411</v>
      </c>
      <c r="BA1019" s="15">
        <v>401</v>
      </c>
      <c r="BB1019" s="15">
        <v>385</v>
      </c>
      <c r="BD1019" s="15">
        <v>328</v>
      </c>
      <c r="BE1019" s="15">
        <v>153</v>
      </c>
      <c r="BF1019" s="15">
        <v>19</v>
      </c>
      <c r="BH1019" s="15">
        <v>341</v>
      </c>
      <c r="BI1019" s="15">
        <v>117</v>
      </c>
      <c r="BJ1019" s="15">
        <v>42</v>
      </c>
    </row>
    <row r="1020" spans="2:62" x14ac:dyDescent="0.35">
      <c r="B1020" s="19" t="s">
        <v>75</v>
      </c>
      <c r="C1020" s="10">
        <v>500</v>
      </c>
      <c r="D1020" s="10">
        <v>248</v>
      </c>
      <c r="E1020" s="10">
        <v>221</v>
      </c>
      <c r="F1020" s="10">
        <v>27</v>
      </c>
      <c r="G1020" s="10">
        <v>4</v>
      </c>
      <c r="I1020" s="10">
        <v>68</v>
      </c>
      <c r="J1020" s="10">
        <v>68</v>
      </c>
      <c r="K1020" s="10">
        <v>145</v>
      </c>
      <c r="L1020" s="10">
        <v>115</v>
      </c>
      <c r="M1020" s="10">
        <v>92</v>
      </c>
      <c r="N1020" s="10">
        <v>11</v>
      </c>
      <c r="P1020" s="10">
        <v>125</v>
      </c>
      <c r="Q1020" s="10">
        <v>125</v>
      </c>
      <c r="R1020" s="10">
        <v>125</v>
      </c>
      <c r="S1020" s="10">
        <v>125</v>
      </c>
      <c r="T1020" s="10">
        <v>2</v>
      </c>
      <c r="V1020" s="10">
        <v>68</v>
      </c>
      <c r="W1020" s="10">
        <v>105</v>
      </c>
      <c r="X1020" s="10">
        <v>101</v>
      </c>
      <c r="Y1020" s="10">
        <v>59</v>
      </c>
      <c r="Z1020" s="10">
        <v>60</v>
      </c>
      <c r="AA1020" s="10">
        <v>37</v>
      </c>
      <c r="AB1020" s="10">
        <v>44</v>
      </c>
      <c r="AC1020" s="10">
        <v>26</v>
      </c>
      <c r="AE1020" s="10">
        <v>38</v>
      </c>
      <c r="AF1020" s="10">
        <v>67</v>
      </c>
      <c r="AG1020" s="10">
        <v>34</v>
      </c>
      <c r="AH1020" s="10">
        <v>42</v>
      </c>
      <c r="AI1020" s="10">
        <v>63</v>
      </c>
      <c r="AJ1020" s="10">
        <v>38</v>
      </c>
      <c r="AK1020" s="10">
        <v>42</v>
      </c>
      <c r="AL1020" s="10">
        <v>55</v>
      </c>
      <c r="AM1020" s="10">
        <v>42</v>
      </c>
      <c r="AN1020" s="10">
        <v>42</v>
      </c>
      <c r="AO1020" s="10">
        <v>17</v>
      </c>
      <c r="AP1020" s="10">
        <v>21</v>
      </c>
      <c r="AR1020" s="10">
        <v>395</v>
      </c>
      <c r="AS1020" s="10">
        <v>84</v>
      </c>
      <c r="AT1020" s="10">
        <v>19</v>
      </c>
      <c r="AU1020" s="10">
        <v>2</v>
      </c>
      <c r="AW1020" s="10">
        <v>404</v>
      </c>
      <c r="AX1020" s="10">
        <v>385</v>
      </c>
      <c r="AY1020" s="10">
        <v>346</v>
      </c>
      <c r="AZ1020" s="10">
        <v>412</v>
      </c>
      <c r="BA1020" s="10">
        <v>399</v>
      </c>
      <c r="BB1020" s="10">
        <v>382</v>
      </c>
      <c r="BD1020" s="10">
        <v>321</v>
      </c>
      <c r="BE1020" s="10">
        <v>160</v>
      </c>
      <c r="BF1020" s="10">
        <v>19</v>
      </c>
      <c r="BH1020" s="10">
        <v>339</v>
      </c>
      <c r="BI1020" s="10">
        <v>119</v>
      </c>
      <c r="BJ1020" s="10">
        <v>42</v>
      </c>
    </row>
    <row r="1021" spans="2:62" ht="32" customHeight="1" x14ac:dyDescent="0.35">
      <c r="B1021" s="20" t="s">
        <v>237</v>
      </c>
      <c r="C1021" s="12">
        <v>0.21866051135600001</v>
      </c>
      <c r="D1021" s="12">
        <v>0.14014769112200001</v>
      </c>
      <c r="E1021" s="12">
        <v>0.27960164962</v>
      </c>
      <c r="F1021" s="12">
        <v>0.37934600326700002</v>
      </c>
      <c r="G1021" s="12">
        <v>0.59829807242400002</v>
      </c>
      <c r="I1021" s="12">
        <v>0.28030363230799998</v>
      </c>
      <c r="J1021" s="12">
        <v>0.32210306666499999</v>
      </c>
      <c r="K1021" s="12">
        <v>0.18657870096500001</v>
      </c>
      <c r="L1021" s="12">
        <v>0.204403091861</v>
      </c>
      <c r="M1021" s="12">
        <v>0.16993571427199999</v>
      </c>
      <c r="N1021" s="12">
        <v>0.18025552546500001</v>
      </c>
      <c r="P1021" s="12">
        <v>0.131671230211</v>
      </c>
      <c r="Q1021" s="12">
        <v>0.20814056125399999</v>
      </c>
      <c r="R1021" s="12">
        <v>0.28899487233400001</v>
      </c>
      <c r="S1021" s="12">
        <v>0.249325535407</v>
      </c>
      <c r="T1021" s="12">
        <v>0</v>
      </c>
      <c r="V1021" s="12">
        <v>0.23146403699900001</v>
      </c>
      <c r="W1021" s="12">
        <v>0.18472215546500001</v>
      </c>
      <c r="X1021" s="12">
        <v>0.21087502680299999</v>
      </c>
      <c r="Y1021" s="12">
        <v>0.14297912102099999</v>
      </c>
      <c r="Z1021" s="12">
        <v>0.22800807179900001</v>
      </c>
      <c r="AA1021" s="12">
        <v>0.42179627362200001</v>
      </c>
      <c r="AB1021" s="12">
        <v>0.145484434601</v>
      </c>
      <c r="AC1021" s="12">
        <v>0.33817715656800001</v>
      </c>
      <c r="AE1021" s="12">
        <v>0.142936320093</v>
      </c>
      <c r="AF1021" s="12">
        <v>0.28501820322600002</v>
      </c>
      <c r="AG1021" s="12">
        <v>0.149968564439</v>
      </c>
      <c r="AH1021" s="12">
        <v>0.31066404255000002</v>
      </c>
      <c r="AI1021" s="12">
        <v>0.184321708985</v>
      </c>
      <c r="AJ1021" s="12">
        <v>0.169425698944</v>
      </c>
      <c r="AK1021" s="12">
        <v>0.17655681356299999</v>
      </c>
      <c r="AL1021" s="12">
        <v>0.20502151224000001</v>
      </c>
      <c r="AM1021" s="12">
        <v>0.22665288489900001</v>
      </c>
      <c r="AN1021" s="12">
        <v>0.22819293847700001</v>
      </c>
      <c r="AO1021" s="12">
        <v>0.19196228446399999</v>
      </c>
      <c r="AP1021" s="12">
        <v>0.36613633636100001</v>
      </c>
      <c r="AR1021" s="12">
        <v>0.20287375658699999</v>
      </c>
      <c r="AS1021" s="12">
        <v>0.29713725942699998</v>
      </c>
      <c r="AT1021" s="12">
        <v>0.22211241464699999</v>
      </c>
      <c r="AU1021" s="12">
        <v>0</v>
      </c>
      <c r="AW1021" s="12">
        <v>0.232886726505</v>
      </c>
      <c r="AX1021" s="12">
        <v>0.226331935406</v>
      </c>
      <c r="AY1021" s="12">
        <v>0.21771129238199999</v>
      </c>
      <c r="AZ1021" s="12">
        <v>0.21771801732500001</v>
      </c>
      <c r="BA1021" s="12">
        <v>0.24738308637600001</v>
      </c>
      <c r="BB1021" s="12">
        <v>0.21199548474400001</v>
      </c>
      <c r="BD1021" s="12">
        <v>0.24343155086900001</v>
      </c>
      <c r="BE1021" s="12">
        <v>0.16086862537400001</v>
      </c>
      <c r="BF1021" s="12">
        <v>0.28532783586499999</v>
      </c>
      <c r="BH1021" s="12">
        <v>0.25341272313899998</v>
      </c>
      <c r="BI1021" s="12">
        <v>0.132253605187</v>
      </c>
      <c r="BJ1021" s="12">
        <v>0.18323008125500001</v>
      </c>
    </row>
    <row r="1022" spans="2:62" ht="32" customHeight="1" x14ac:dyDescent="0.35">
      <c r="B1022" s="20" t="s">
        <v>238</v>
      </c>
      <c r="C1022" s="12">
        <v>0.29762504132000001</v>
      </c>
      <c r="D1022" s="12">
        <v>0.28544198357099998</v>
      </c>
      <c r="E1022" s="12">
        <v>0.31768189374700001</v>
      </c>
      <c r="F1022" s="12">
        <v>0.260698531934</v>
      </c>
      <c r="G1022" s="12">
        <v>0.20185509779300001</v>
      </c>
      <c r="I1022" s="12">
        <v>0.26231354892199998</v>
      </c>
      <c r="J1022" s="12">
        <v>0.22257280947800001</v>
      </c>
      <c r="K1022" s="12">
        <v>0.29607119208999999</v>
      </c>
      <c r="L1022" s="12">
        <v>0.33133990116099998</v>
      </c>
      <c r="M1022" s="12">
        <v>0.31044990195299998</v>
      </c>
      <c r="N1022" s="12">
        <v>0.53004345161300004</v>
      </c>
      <c r="P1022" s="12">
        <v>0.26659661018300002</v>
      </c>
      <c r="Q1022" s="12">
        <v>0.27147643887099998</v>
      </c>
      <c r="R1022" s="12">
        <v>0.351070300354</v>
      </c>
      <c r="S1022" s="12">
        <v>0.29785954926500002</v>
      </c>
      <c r="T1022" s="12">
        <v>0.51673118137999996</v>
      </c>
      <c r="V1022" s="12">
        <v>0.350708512523</v>
      </c>
      <c r="W1022" s="12">
        <v>0.27619725066700002</v>
      </c>
      <c r="X1022" s="12">
        <v>0.24568377116199999</v>
      </c>
      <c r="Y1022" s="12">
        <v>0.39432325675399998</v>
      </c>
      <c r="Z1022" s="12">
        <v>0.32566598139699998</v>
      </c>
      <c r="AA1022" s="12">
        <v>0.26205577804899999</v>
      </c>
      <c r="AB1022" s="12">
        <v>0.27538295857799999</v>
      </c>
      <c r="AC1022" s="12">
        <v>0.25080466268899998</v>
      </c>
      <c r="AE1022" s="12">
        <v>0.34466760947300001</v>
      </c>
      <c r="AF1022" s="12">
        <v>0.19631426649399999</v>
      </c>
      <c r="AG1022" s="12">
        <v>0.37682023429700001</v>
      </c>
      <c r="AH1022" s="12">
        <v>0.28571813634999998</v>
      </c>
      <c r="AI1022" s="12">
        <v>0.24670481201200001</v>
      </c>
      <c r="AJ1022" s="12">
        <v>0.27839682667900001</v>
      </c>
      <c r="AK1022" s="12">
        <v>0.408827428248</v>
      </c>
      <c r="AL1022" s="12">
        <v>0.47139124313699998</v>
      </c>
      <c r="AM1022" s="12">
        <v>0.27085511444900001</v>
      </c>
      <c r="AN1022" s="12">
        <v>0.18791792425100001</v>
      </c>
      <c r="AO1022" s="12">
        <v>0.26187318157099998</v>
      </c>
      <c r="AP1022" s="12">
        <v>0.248974551416</v>
      </c>
      <c r="AR1022" s="12">
        <v>0.272906136272</v>
      </c>
      <c r="AS1022" s="12">
        <v>0.38695070355099997</v>
      </c>
      <c r="AT1022" s="12">
        <v>0.44340706187899998</v>
      </c>
      <c r="AU1022" s="12">
        <v>0</v>
      </c>
      <c r="AW1022" s="12">
        <v>0.30283661698999997</v>
      </c>
      <c r="AX1022" s="12">
        <v>0.279963124866</v>
      </c>
      <c r="AY1022" s="12">
        <v>0.30718295204000001</v>
      </c>
      <c r="AZ1022" s="12">
        <v>0.28789277587000001</v>
      </c>
      <c r="BA1022" s="12">
        <v>0.28221912508000002</v>
      </c>
      <c r="BB1022" s="12">
        <v>0.30771274519399999</v>
      </c>
      <c r="BD1022" s="12">
        <v>0.29409343136100002</v>
      </c>
      <c r="BE1022" s="12">
        <v>0.30021436845600002</v>
      </c>
      <c r="BF1022" s="12">
        <v>0.33535662217399997</v>
      </c>
      <c r="BH1022" s="12">
        <v>0.29696297191400001</v>
      </c>
      <c r="BI1022" s="12">
        <v>0.30885484339899999</v>
      </c>
      <c r="BJ1022" s="12">
        <v>0.27078033346199998</v>
      </c>
    </row>
    <row r="1023" spans="2:62" ht="32" customHeight="1" x14ac:dyDescent="0.35">
      <c r="B1023" s="20" t="s">
        <v>239</v>
      </c>
      <c r="C1023" s="12">
        <v>0.28286205792300001</v>
      </c>
      <c r="D1023" s="12">
        <v>0.31151345970799998</v>
      </c>
      <c r="E1023" s="12">
        <v>0.25294570942799999</v>
      </c>
      <c r="F1023" s="12">
        <v>0.31139772752400002</v>
      </c>
      <c r="G1023" s="12">
        <v>0</v>
      </c>
      <c r="I1023" s="12">
        <v>0.40146490628300002</v>
      </c>
      <c r="J1023" s="12">
        <v>0.27830103051400001</v>
      </c>
      <c r="K1023" s="12">
        <v>0.26797567746899997</v>
      </c>
      <c r="L1023" s="12">
        <v>0.24474268358599999</v>
      </c>
      <c r="M1023" s="12">
        <v>0.29200965753500002</v>
      </c>
      <c r="N1023" s="12">
        <v>0.104593641778</v>
      </c>
      <c r="P1023" s="12">
        <v>0.36685995170300001</v>
      </c>
      <c r="Q1023" s="12">
        <v>0.328045209447</v>
      </c>
      <c r="R1023" s="12">
        <v>0.23539586256600001</v>
      </c>
      <c r="S1023" s="12">
        <v>0.205662115821</v>
      </c>
      <c r="T1023" s="12">
        <v>0</v>
      </c>
      <c r="V1023" s="12">
        <v>0.26041491035300002</v>
      </c>
      <c r="W1023" s="12">
        <v>0.319724689058</v>
      </c>
      <c r="X1023" s="12">
        <v>0.31852072003999998</v>
      </c>
      <c r="Y1023" s="12">
        <v>0.367479337987</v>
      </c>
      <c r="Z1023" s="12">
        <v>0.204250353942</v>
      </c>
      <c r="AA1023" s="12">
        <v>0.123253681039</v>
      </c>
      <c r="AB1023" s="12">
        <v>0.28447252315299998</v>
      </c>
      <c r="AC1023" s="12">
        <v>0.26759448239</v>
      </c>
      <c r="AE1023" s="12">
        <v>0.32479406494000002</v>
      </c>
      <c r="AF1023" s="12">
        <v>0.32322992904999998</v>
      </c>
      <c r="AG1023" s="12">
        <v>0.35757721141299997</v>
      </c>
      <c r="AH1023" s="12">
        <v>0.30278448421100002</v>
      </c>
      <c r="AI1023" s="12">
        <v>0.26618088927700001</v>
      </c>
      <c r="AJ1023" s="12">
        <v>0.28995071306699999</v>
      </c>
      <c r="AK1023" s="12">
        <v>0.23956447598300001</v>
      </c>
      <c r="AL1023" s="12">
        <v>0.17714419052499999</v>
      </c>
      <c r="AM1023" s="12">
        <v>0.35212669285800002</v>
      </c>
      <c r="AN1023" s="12">
        <v>0.26785385463200001</v>
      </c>
      <c r="AO1023" s="12">
        <v>0.42619057840000002</v>
      </c>
      <c r="AP1023" s="12">
        <v>9.4388025267300002E-2</v>
      </c>
      <c r="AR1023" s="12">
        <v>0.31436853974399998</v>
      </c>
      <c r="AS1023" s="12">
        <v>0.18121777442000001</v>
      </c>
      <c r="AT1023" s="12">
        <v>0.109741998461</v>
      </c>
      <c r="AU1023" s="12">
        <v>0</v>
      </c>
      <c r="AW1023" s="12">
        <v>0.26461043081899999</v>
      </c>
      <c r="AX1023" s="12">
        <v>0.281099045908</v>
      </c>
      <c r="AY1023" s="12">
        <v>0.27376375209800002</v>
      </c>
      <c r="AZ1023" s="12">
        <v>0.28129231322800002</v>
      </c>
      <c r="BA1023" s="12">
        <v>0.27346145908500002</v>
      </c>
      <c r="BB1023" s="12">
        <v>0.28390744831800002</v>
      </c>
      <c r="BD1023" s="12">
        <v>0.26130091535900002</v>
      </c>
      <c r="BE1023" s="12">
        <v>0.33779367709199998</v>
      </c>
      <c r="BF1023" s="12">
        <v>0.18613745561200001</v>
      </c>
      <c r="BH1023" s="12">
        <v>0.273499309621</v>
      </c>
      <c r="BI1023" s="12">
        <v>0.33343134848599998</v>
      </c>
      <c r="BJ1023" s="12">
        <v>0.21404354301600001</v>
      </c>
    </row>
    <row r="1024" spans="2:62" ht="32" customHeight="1" x14ac:dyDescent="0.35">
      <c r="B1024" s="20" t="s">
        <v>240</v>
      </c>
      <c r="C1024" s="12">
        <v>0.186049443043</v>
      </c>
      <c r="D1024" s="12">
        <v>0.25954701983099998</v>
      </c>
      <c r="E1024" s="12">
        <v>0.120034530401</v>
      </c>
      <c r="F1024" s="12">
        <v>4.8557737274700002E-2</v>
      </c>
      <c r="G1024" s="12">
        <v>0.199846829783</v>
      </c>
      <c r="I1024" s="12">
        <v>4.1824695978800001E-2</v>
      </c>
      <c r="J1024" s="12">
        <v>0.14951707610199999</v>
      </c>
      <c r="K1024" s="12">
        <v>0.249374429477</v>
      </c>
      <c r="L1024" s="12">
        <v>0.196418528265</v>
      </c>
      <c r="M1024" s="12">
        <v>0.20683410921500001</v>
      </c>
      <c r="N1024" s="12">
        <v>0.18510738114399999</v>
      </c>
      <c r="P1024" s="12">
        <v>0.22011363784499999</v>
      </c>
      <c r="Q1024" s="12">
        <v>0.184687894888</v>
      </c>
      <c r="R1024" s="12">
        <v>0.109700502182</v>
      </c>
      <c r="S1024" s="12">
        <v>0.22495166474700001</v>
      </c>
      <c r="T1024" s="12">
        <v>0.48326881861999998</v>
      </c>
      <c r="V1024" s="12">
        <v>0.130317086252</v>
      </c>
      <c r="W1024" s="12">
        <v>0.20134147799499999</v>
      </c>
      <c r="X1024" s="12">
        <v>0.224920481994</v>
      </c>
      <c r="Y1024" s="12">
        <v>9.5218284237999995E-2</v>
      </c>
      <c r="Z1024" s="12">
        <v>0.21061166958300001</v>
      </c>
      <c r="AA1024" s="12">
        <v>0.192894267289</v>
      </c>
      <c r="AB1024" s="12">
        <v>0.27584022085600002</v>
      </c>
      <c r="AC1024" s="12">
        <v>0.10645476828100001</v>
      </c>
      <c r="AE1024" s="12">
        <v>0.187602005495</v>
      </c>
      <c r="AF1024" s="12">
        <v>0.18117021762300001</v>
      </c>
      <c r="AG1024" s="12">
        <v>0.11563398984999999</v>
      </c>
      <c r="AH1024" s="12">
        <v>0.100833336888</v>
      </c>
      <c r="AI1024" s="12">
        <v>0.28732390981700001</v>
      </c>
      <c r="AJ1024" s="12">
        <v>0.24027672604799999</v>
      </c>
      <c r="AK1024" s="12">
        <v>0.15287191270799999</v>
      </c>
      <c r="AL1024" s="12">
        <v>0.14644305409899999</v>
      </c>
      <c r="AM1024" s="12">
        <v>0.10590771876299999</v>
      </c>
      <c r="AN1024" s="12">
        <v>0.27230304495399998</v>
      </c>
      <c r="AO1024" s="12">
        <v>0.119973955565</v>
      </c>
      <c r="AP1024" s="12">
        <v>0.29050108695600002</v>
      </c>
      <c r="AR1024" s="12">
        <v>0.19804666328000001</v>
      </c>
      <c r="AS1024" s="12">
        <v>0.123342294181</v>
      </c>
      <c r="AT1024" s="12">
        <v>0.182045525411</v>
      </c>
      <c r="AU1024" s="12">
        <v>0.50032009876399997</v>
      </c>
      <c r="AW1024" s="12">
        <v>0.18374368677799999</v>
      </c>
      <c r="AX1024" s="12">
        <v>0.20316693945200001</v>
      </c>
      <c r="AY1024" s="12">
        <v>0.188183065372</v>
      </c>
      <c r="AZ1024" s="12">
        <v>0.201959752943</v>
      </c>
      <c r="BA1024" s="12">
        <v>0.18315362734900001</v>
      </c>
      <c r="BB1024" s="12">
        <v>0.184267601989</v>
      </c>
      <c r="BD1024" s="12">
        <v>0.184017865723</v>
      </c>
      <c r="BE1024" s="12">
        <v>0.20112332907800001</v>
      </c>
      <c r="BF1024" s="12">
        <v>9.41852026078E-2</v>
      </c>
      <c r="BH1024" s="12">
        <v>0.16525816318799999</v>
      </c>
      <c r="BI1024" s="12">
        <v>0.21052422898500001</v>
      </c>
      <c r="BJ1024" s="12">
        <v>0.28540956742099999</v>
      </c>
    </row>
    <row r="1025" spans="2:62" ht="32" customHeight="1" x14ac:dyDescent="0.35">
      <c r="B1025" s="20" t="s">
        <v>42</v>
      </c>
      <c r="C1025" s="12">
        <v>1.4802946357E-2</v>
      </c>
      <c r="D1025" s="12">
        <v>3.3498457686300001E-3</v>
      </c>
      <c r="E1025" s="12">
        <v>2.9736216804400001E-2</v>
      </c>
      <c r="F1025" s="12">
        <v>0</v>
      </c>
      <c r="G1025" s="12">
        <v>0</v>
      </c>
      <c r="I1025" s="12">
        <v>1.40932165084E-2</v>
      </c>
      <c r="J1025" s="12">
        <v>2.7506017240199999E-2</v>
      </c>
      <c r="K1025" s="12">
        <v>0</v>
      </c>
      <c r="L1025" s="12">
        <v>2.3095795126200001E-2</v>
      </c>
      <c r="M1025" s="12">
        <v>2.07706170248E-2</v>
      </c>
      <c r="N1025" s="12">
        <v>0</v>
      </c>
      <c r="P1025" s="12">
        <v>1.47585700577E-2</v>
      </c>
      <c r="Q1025" s="12">
        <v>7.6498955409899996E-3</v>
      </c>
      <c r="R1025" s="12">
        <v>1.48384625639E-2</v>
      </c>
      <c r="S1025" s="12">
        <v>2.2201134759900001E-2</v>
      </c>
      <c r="T1025" s="12">
        <v>0</v>
      </c>
      <c r="V1025" s="12">
        <v>2.70954538732E-2</v>
      </c>
      <c r="W1025" s="12">
        <v>1.8014426815400001E-2</v>
      </c>
      <c r="X1025" s="12">
        <v>0</v>
      </c>
      <c r="Y1025" s="12">
        <v>0</v>
      </c>
      <c r="Z1025" s="12">
        <v>3.1463923279000001E-2</v>
      </c>
      <c r="AA1025" s="12">
        <v>0</v>
      </c>
      <c r="AB1025" s="12">
        <v>1.8819862811599999E-2</v>
      </c>
      <c r="AC1025" s="12">
        <v>3.6968930071899997E-2</v>
      </c>
      <c r="AE1025" s="12">
        <v>0</v>
      </c>
      <c r="AF1025" s="12">
        <v>1.4267383606499999E-2</v>
      </c>
      <c r="AG1025" s="12">
        <v>0</v>
      </c>
      <c r="AH1025" s="12">
        <v>0</v>
      </c>
      <c r="AI1025" s="12">
        <v>1.5468679908999999E-2</v>
      </c>
      <c r="AJ1025" s="12">
        <v>2.1950035261599998E-2</v>
      </c>
      <c r="AK1025" s="12">
        <v>2.2179369497100001E-2</v>
      </c>
      <c r="AL1025" s="12">
        <v>0</v>
      </c>
      <c r="AM1025" s="12">
        <v>4.4457589031E-2</v>
      </c>
      <c r="AN1025" s="12">
        <v>4.3732237685200001E-2</v>
      </c>
      <c r="AO1025" s="12">
        <v>0</v>
      </c>
      <c r="AP1025" s="12">
        <v>0</v>
      </c>
      <c r="AR1025" s="12">
        <v>1.18049041171E-2</v>
      </c>
      <c r="AS1025" s="12">
        <v>1.13519684204E-2</v>
      </c>
      <c r="AT1025" s="12">
        <v>4.2692999602299997E-2</v>
      </c>
      <c r="AU1025" s="12">
        <v>0.49967990123599998</v>
      </c>
      <c r="AW1025" s="12">
        <v>1.5922538908000002E-2</v>
      </c>
      <c r="AX1025" s="12">
        <v>9.4389543679400008E-3</v>
      </c>
      <c r="AY1025" s="12">
        <v>1.3158938108700001E-2</v>
      </c>
      <c r="AZ1025" s="12">
        <v>1.11371406332E-2</v>
      </c>
      <c r="BA1025" s="12">
        <v>1.37827021098E-2</v>
      </c>
      <c r="BB1025" s="12">
        <v>1.2116719756E-2</v>
      </c>
      <c r="BD1025" s="12">
        <v>1.7156236688099999E-2</v>
      </c>
      <c r="BE1025" s="12">
        <v>0</v>
      </c>
      <c r="BF1025" s="12">
        <v>9.8992883741199994E-2</v>
      </c>
      <c r="BH1025" s="12">
        <v>1.08668321383E-2</v>
      </c>
      <c r="BI1025" s="12">
        <v>1.49359739427E-2</v>
      </c>
      <c r="BJ1025" s="12">
        <v>4.6536474845800001E-2</v>
      </c>
    </row>
    <row r="1027" spans="2:62" x14ac:dyDescent="0.35">
      <c r="B1027" s="25" t="s">
        <v>253</v>
      </c>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row>
    <row r="1028" spans="2:62" x14ac:dyDescent="0.35">
      <c r="B1028" s="17" t="s">
        <v>15</v>
      </c>
    </row>
    <row r="1029" spans="2:62" x14ac:dyDescent="0.35">
      <c r="B1029" s="18" t="s">
        <v>74</v>
      </c>
      <c r="C1029" s="15">
        <v>500</v>
      </c>
      <c r="D1029" s="15">
        <v>252</v>
      </c>
      <c r="E1029" s="15">
        <v>220</v>
      </c>
      <c r="F1029" s="15">
        <v>24</v>
      </c>
      <c r="G1029" s="15">
        <v>4</v>
      </c>
      <c r="I1029" s="15">
        <v>66</v>
      </c>
      <c r="J1029" s="15">
        <v>69</v>
      </c>
      <c r="K1029" s="15">
        <v>149</v>
      </c>
      <c r="L1029" s="15">
        <v>116</v>
      </c>
      <c r="M1029" s="15">
        <v>89</v>
      </c>
      <c r="N1029" s="15">
        <v>11</v>
      </c>
      <c r="P1029" s="15">
        <v>98</v>
      </c>
      <c r="Q1029" s="15">
        <v>133</v>
      </c>
      <c r="R1029" s="15">
        <v>134</v>
      </c>
      <c r="S1029" s="15">
        <v>133</v>
      </c>
      <c r="T1029" s="15">
        <v>2</v>
      </c>
      <c r="V1029" s="15">
        <v>58</v>
      </c>
      <c r="W1029" s="15">
        <v>97</v>
      </c>
      <c r="X1029" s="15">
        <v>104</v>
      </c>
      <c r="Y1029" s="15">
        <v>62</v>
      </c>
      <c r="Z1029" s="15">
        <v>65</v>
      </c>
      <c r="AA1029" s="15">
        <v>40</v>
      </c>
      <c r="AB1029" s="15">
        <v>49</v>
      </c>
      <c r="AC1029" s="15">
        <v>25</v>
      </c>
      <c r="AE1029" s="15">
        <v>40</v>
      </c>
      <c r="AF1029" s="15">
        <v>69</v>
      </c>
      <c r="AG1029" s="15">
        <v>35</v>
      </c>
      <c r="AH1029" s="15">
        <v>44</v>
      </c>
      <c r="AI1029" s="15">
        <v>65</v>
      </c>
      <c r="AJ1029" s="15">
        <v>40</v>
      </c>
      <c r="AK1029" s="15">
        <v>44</v>
      </c>
      <c r="AL1029" s="15">
        <v>56</v>
      </c>
      <c r="AM1029" s="15">
        <v>44</v>
      </c>
      <c r="AN1029" s="15">
        <v>30</v>
      </c>
      <c r="AO1029" s="15">
        <v>10</v>
      </c>
      <c r="AP1029" s="15">
        <v>23</v>
      </c>
      <c r="AR1029" s="15">
        <v>392</v>
      </c>
      <c r="AS1029" s="15">
        <v>88</v>
      </c>
      <c r="AT1029" s="15">
        <v>18</v>
      </c>
      <c r="AU1029" s="15">
        <v>2</v>
      </c>
      <c r="AW1029" s="15">
        <v>406</v>
      </c>
      <c r="AX1029" s="15">
        <v>389</v>
      </c>
      <c r="AY1029" s="15">
        <v>348</v>
      </c>
      <c r="AZ1029" s="15">
        <v>411</v>
      </c>
      <c r="BA1029" s="15">
        <v>401</v>
      </c>
      <c r="BB1029" s="15">
        <v>385</v>
      </c>
      <c r="BD1029" s="15">
        <v>328</v>
      </c>
      <c r="BE1029" s="15">
        <v>153</v>
      </c>
      <c r="BF1029" s="15">
        <v>19</v>
      </c>
      <c r="BH1029" s="15">
        <v>341</v>
      </c>
      <c r="BI1029" s="15">
        <v>117</v>
      </c>
      <c r="BJ1029" s="15">
        <v>42</v>
      </c>
    </row>
    <row r="1030" spans="2:62" x14ac:dyDescent="0.35">
      <c r="B1030" s="19" t="s">
        <v>75</v>
      </c>
      <c r="C1030" s="10">
        <v>500</v>
      </c>
      <c r="D1030" s="10">
        <v>248</v>
      </c>
      <c r="E1030" s="10">
        <v>221</v>
      </c>
      <c r="F1030" s="10">
        <v>27</v>
      </c>
      <c r="G1030" s="10">
        <v>4</v>
      </c>
      <c r="I1030" s="10">
        <v>68</v>
      </c>
      <c r="J1030" s="10">
        <v>68</v>
      </c>
      <c r="K1030" s="10">
        <v>145</v>
      </c>
      <c r="L1030" s="10">
        <v>115</v>
      </c>
      <c r="M1030" s="10">
        <v>92</v>
      </c>
      <c r="N1030" s="10">
        <v>11</v>
      </c>
      <c r="P1030" s="10">
        <v>125</v>
      </c>
      <c r="Q1030" s="10">
        <v>125</v>
      </c>
      <c r="R1030" s="10">
        <v>125</v>
      </c>
      <c r="S1030" s="10">
        <v>125</v>
      </c>
      <c r="T1030" s="10">
        <v>2</v>
      </c>
      <c r="V1030" s="10">
        <v>68</v>
      </c>
      <c r="W1030" s="10">
        <v>105</v>
      </c>
      <c r="X1030" s="10">
        <v>101</v>
      </c>
      <c r="Y1030" s="10">
        <v>59</v>
      </c>
      <c r="Z1030" s="10">
        <v>60</v>
      </c>
      <c r="AA1030" s="10">
        <v>37</v>
      </c>
      <c r="AB1030" s="10">
        <v>44</v>
      </c>
      <c r="AC1030" s="10">
        <v>26</v>
      </c>
      <c r="AE1030" s="10">
        <v>38</v>
      </c>
      <c r="AF1030" s="10">
        <v>67</v>
      </c>
      <c r="AG1030" s="10">
        <v>34</v>
      </c>
      <c r="AH1030" s="10">
        <v>42</v>
      </c>
      <c r="AI1030" s="10">
        <v>63</v>
      </c>
      <c r="AJ1030" s="10">
        <v>38</v>
      </c>
      <c r="AK1030" s="10">
        <v>42</v>
      </c>
      <c r="AL1030" s="10">
        <v>55</v>
      </c>
      <c r="AM1030" s="10">
        <v>42</v>
      </c>
      <c r="AN1030" s="10">
        <v>42</v>
      </c>
      <c r="AO1030" s="10">
        <v>17</v>
      </c>
      <c r="AP1030" s="10">
        <v>21</v>
      </c>
      <c r="AR1030" s="10">
        <v>395</v>
      </c>
      <c r="AS1030" s="10">
        <v>84</v>
      </c>
      <c r="AT1030" s="10">
        <v>19</v>
      </c>
      <c r="AU1030" s="10">
        <v>2</v>
      </c>
      <c r="AW1030" s="10">
        <v>404</v>
      </c>
      <c r="AX1030" s="10">
        <v>385</v>
      </c>
      <c r="AY1030" s="10">
        <v>346</v>
      </c>
      <c r="AZ1030" s="10">
        <v>412</v>
      </c>
      <c r="BA1030" s="10">
        <v>399</v>
      </c>
      <c r="BB1030" s="10">
        <v>382</v>
      </c>
      <c r="BD1030" s="10">
        <v>321</v>
      </c>
      <c r="BE1030" s="10">
        <v>160</v>
      </c>
      <c r="BF1030" s="10">
        <v>19</v>
      </c>
      <c r="BH1030" s="10">
        <v>339</v>
      </c>
      <c r="BI1030" s="10">
        <v>119</v>
      </c>
      <c r="BJ1030" s="10">
        <v>42</v>
      </c>
    </row>
    <row r="1031" spans="2:62" ht="32" customHeight="1" x14ac:dyDescent="0.35">
      <c r="B1031" s="20" t="s">
        <v>237</v>
      </c>
      <c r="C1031" s="12">
        <v>0.17821276464399999</v>
      </c>
      <c r="D1031" s="12">
        <v>0.11487422050399999</v>
      </c>
      <c r="E1031" s="12">
        <v>0.24647029411099999</v>
      </c>
      <c r="F1031" s="12">
        <v>0.196678172057</v>
      </c>
      <c r="G1031" s="12">
        <v>0.20424949416099999</v>
      </c>
      <c r="I1031" s="12">
        <v>0.139487698312</v>
      </c>
      <c r="J1031" s="12">
        <v>0.151788941545</v>
      </c>
      <c r="K1031" s="12">
        <v>0.17127027023300001</v>
      </c>
      <c r="L1031" s="12">
        <v>0.173034970033</v>
      </c>
      <c r="M1031" s="12">
        <v>0.20790095985199999</v>
      </c>
      <c r="N1031" s="12">
        <v>0.468142279281</v>
      </c>
      <c r="P1031" s="12">
        <v>0.11276378091399999</v>
      </c>
      <c r="Q1031" s="12">
        <v>0.18566883364799999</v>
      </c>
      <c r="R1031" s="12">
        <v>0.22052255109400001</v>
      </c>
      <c r="S1031" s="12">
        <v>0.19674043924500001</v>
      </c>
      <c r="T1031" s="12">
        <v>0</v>
      </c>
      <c r="V1031" s="12">
        <v>0.14928182499600001</v>
      </c>
      <c r="W1031" s="12">
        <v>0.167826290351</v>
      </c>
      <c r="X1031" s="12">
        <v>0.201650766211</v>
      </c>
      <c r="Y1031" s="12">
        <v>0.187630737164</v>
      </c>
      <c r="Z1031" s="12">
        <v>0.212938414076</v>
      </c>
      <c r="AA1031" s="12">
        <v>0.22380042960300001</v>
      </c>
      <c r="AB1031" s="12">
        <v>0.144372564614</v>
      </c>
      <c r="AC1031" s="12">
        <v>9.4855817726000005E-2</v>
      </c>
      <c r="AE1031" s="12">
        <v>0.176587129851</v>
      </c>
      <c r="AF1031" s="12">
        <v>0.20303424141000001</v>
      </c>
      <c r="AG1031" s="12">
        <v>0.203275122158</v>
      </c>
      <c r="AH1031" s="12">
        <v>0.17322552004700001</v>
      </c>
      <c r="AI1031" s="12">
        <v>0.123662406956</v>
      </c>
      <c r="AJ1031" s="12">
        <v>0.20238011508699999</v>
      </c>
      <c r="AK1031" s="12">
        <v>0.11045367458700001</v>
      </c>
      <c r="AL1031" s="12">
        <v>0.19282409737100001</v>
      </c>
      <c r="AM1031" s="12">
        <v>0.21678785299</v>
      </c>
      <c r="AN1031" s="12">
        <v>0.13193682427299999</v>
      </c>
      <c r="AO1031" s="12">
        <v>0.28040580901599998</v>
      </c>
      <c r="AP1031" s="12">
        <v>0.22291072401199999</v>
      </c>
      <c r="AR1031" s="12">
        <v>0.16500950428300001</v>
      </c>
      <c r="AS1031" s="12">
        <v>0.24454478669800001</v>
      </c>
      <c r="AT1031" s="12">
        <v>0.177627332133</v>
      </c>
      <c r="AU1031" s="12">
        <v>0</v>
      </c>
      <c r="AW1031" s="12">
        <v>0.19321171307500001</v>
      </c>
      <c r="AX1031" s="12">
        <v>0.18856543219800001</v>
      </c>
      <c r="AY1031" s="12">
        <v>0.188257068173</v>
      </c>
      <c r="AZ1031" s="12">
        <v>0.16602440435900001</v>
      </c>
      <c r="BA1031" s="12">
        <v>0.18688078378</v>
      </c>
      <c r="BB1031" s="12">
        <v>0.18797527216000001</v>
      </c>
      <c r="BD1031" s="12">
        <v>0.21719087123200001</v>
      </c>
      <c r="BE1031" s="12">
        <v>0.109714850532</v>
      </c>
      <c r="BF1031" s="12">
        <v>9.5513534776799996E-2</v>
      </c>
      <c r="BH1031" s="12">
        <v>0.20344568156599999</v>
      </c>
      <c r="BI1031" s="12">
        <v>0.13950078169499999</v>
      </c>
      <c r="BJ1031" s="12">
        <v>8.34949319636E-2</v>
      </c>
    </row>
    <row r="1032" spans="2:62" ht="32" customHeight="1" x14ac:dyDescent="0.35">
      <c r="B1032" s="20" t="s">
        <v>238</v>
      </c>
      <c r="C1032" s="12">
        <v>0.31338627077699999</v>
      </c>
      <c r="D1032" s="12">
        <v>0.29048566129699999</v>
      </c>
      <c r="E1032" s="12">
        <v>0.34570733892900002</v>
      </c>
      <c r="F1032" s="12">
        <v>0.277026323347</v>
      </c>
      <c r="G1032" s="12">
        <v>0.20185509779300001</v>
      </c>
      <c r="I1032" s="12">
        <v>0.38154105098899999</v>
      </c>
      <c r="J1032" s="12">
        <v>0.32066972743900002</v>
      </c>
      <c r="K1032" s="12">
        <v>0.27917882805700001</v>
      </c>
      <c r="L1032" s="12">
        <v>0.34789967154399998</v>
      </c>
      <c r="M1032" s="12">
        <v>0.27705651906099998</v>
      </c>
      <c r="N1032" s="12">
        <v>0.242156697797</v>
      </c>
      <c r="P1032" s="12">
        <v>0.250953642591</v>
      </c>
      <c r="Q1032" s="12">
        <v>0.33916615072799999</v>
      </c>
      <c r="R1032" s="12">
        <v>0.31766525485800001</v>
      </c>
      <c r="S1032" s="12">
        <v>0.350762155618</v>
      </c>
      <c r="T1032" s="12">
        <v>0</v>
      </c>
      <c r="V1032" s="12">
        <v>0.34882036448600001</v>
      </c>
      <c r="W1032" s="12">
        <v>0.276165850175</v>
      </c>
      <c r="X1032" s="12">
        <v>0.27212394627499997</v>
      </c>
      <c r="Y1032" s="12">
        <v>0.341149146821</v>
      </c>
      <c r="Z1032" s="12">
        <v>0.32600331484700001</v>
      </c>
      <c r="AA1032" s="12">
        <v>0.397496174343</v>
      </c>
      <c r="AB1032" s="12">
        <v>0.347875666779</v>
      </c>
      <c r="AC1032" s="12">
        <v>0.26064175022500002</v>
      </c>
      <c r="AE1032" s="12">
        <v>0.40963278139800002</v>
      </c>
      <c r="AF1032" s="12">
        <v>0.269181296194</v>
      </c>
      <c r="AG1032" s="12">
        <v>0.38951938412499998</v>
      </c>
      <c r="AH1032" s="12">
        <v>0.44376550724000002</v>
      </c>
      <c r="AI1032" s="12">
        <v>0.29270132815299998</v>
      </c>
      <c r="AJ1032" s="12">
        <v>0.25407461870800002</v>
      </c>
      <c r="AK1032" s="12">
        <v>0.36479308825200002</v>
      </c>
      <c r="AL1032" s="12">
        <v>0.309316808745</v>
      </c>
      <c r="AM1032" s="12">
        <v>0.332760424891</v>
      </c>
      <c r="AN1032" s="12">
        <v>0.291848342737</v>
      </c>
      <c r="AO1032" s="12">
        <v>8.4986132465900005E-2</v>
      </c>
      <c r="AP1032" s="12">
        <v>0.16265744267000001</v>
      </c>
      <c r="AR1032" s="12">
        <v>0.30686949622900001</v>
      </c>
      <c r="AS1032" s="12">
        <v>0.35247549113100002</v>
      </c>
      <c r="AT1032" s="12">
        <v>0.30795298516899999</v>
      </c>
      <c r="AU1032" s="12">
        <v>0</v>
      </c>
      <c r="AW1032" s="12">
        <v>0.30764121008500001</v>
      </c>
      <c r="AX1032" s="12">
        <v>0.31099481480899999</v>
      </c>
      <c r="AY1032" s="12">
        <v>0.303995254667</v>
      </c>
      <c r="AZ1032" s="12">
        <v>0.31220548297200001</v>
      </c>
      <c r="BA1032" s="12">
        <v>0.31300318055100002</v>
      </c>
      <c r="BB1032" s="12">
        <v>0.31247860126499999</v>
      </c>
      <c r="BD1032" s="12">
        <v>0.31336570961600002</v>
      </c>
      <c r="BE1032" s="12">
        <v>0.30271000033200002</v>
      </c>
      <c r="BF1032" s="12">
        <v>0.40298895255799999</v>
      </c>
      <c r="BH1032" s="12">
        <v>0.324157367064</v>
      </c>
      <c r="BI1032" s="12">
        <v>0.31115285909899998</v>
      </c>
      <c r="BJ1032" s="12">
        <v>0.23191610184799999</v>
      </c>
    </row>
    <row r="1033" spans="2:62" ht="32" customHeight="1" x14ac:dyDescent="0.35">
      <c r="B1033" s="20" t="s">
        <v>239</v>
      </c>
      <c r="C1033" s="12">
        <v>0.29816753363999998</v>
      </c>
      <c r="D1033" s="12">
        <v>0.297846894822</v>
      </c>
      <c r="E1033" s="12">
        <v>0.29567770217900002</v>
      </c>
      <c r="F1033" s="12">
        <v>0.37095185544499998</v>
      </c>
      <c r="G1033" s="12">
        <v>0</v>
      </c>
      <c r="I1033" s="12">
        <v>0.359542066223</v>
      </c>
      <c r="J1033" s="12">
        <v>0.32391344340200001</v>
      </c>
      <c r="K1033" s="12">
        <v>0.30329068679799998</v>
      </c>
      <c r="L1033" s="12">
        <v>0.25546354096599999</v>
      </c>
      <c r="M1033" s="12">
        <v>0.30332224708200001</v>
      </c>
      <c r="N1033" s="12">
        <v>0.104593641778</v>
      </c>
      <c r="P1033" s="12">
        <v>0.34069740672999999</v>
      </c>
      <c r="Q1033" s="12">
        <v>0.28687056103300002</v>
      </c>
      <c r="R1033" s="12">
        <v>0.33560663972799998</v>
      </c>
      <c r="S1033" s="12">
        <v>0.22600691943699999</v>
      </c>
      <c r="T1033" s="12">
        <v>0.51673118137999996</v>
      </c>
      <c r="V1033" s="12">
        <v>0.28039375374499997</v>
      </c>
      <c r="W1033" s="12">
        <v>0.31229855061599998</v>
      </c>
      <c r="X1033" s="12">
        <v>0.31032956856799998</v>
      </c>
      <c r="Y1033" s="12">
        <v>0.36611114453299998</v>
      </c>
      <c r="Z1033" s="12">
        <v>0.27930892525200002</v>
      </c>
      <c r="AA1033" s="12">
        <v>0.23217766741400001</v>
      </c>
      <c r="AB1033" s="12">
        <v>0.25129344729500003</v>
      </c>
      <c r="AC1033" s="12">
        <v>0.30258918442100002</v>
      </c>
      <c r="AE1033" s="12">
        <v>0.298434880766</v>
      </c>
      <c r="AF1033" s="12">
        <v>0.357609163934</v>
      </c>
      <c r="AG1033" s="12">
        <v>0.229309568145</v>
      </c>
      <c r="AH1033" s="12">
        <v>0.223220519013</v>
      </c>
      <c r="AI1033" s="12">
        <v>0.34172152148599999</v>
      </c>
      <c r="AJ1033" s="12">
        <v>0.24510935465899999</v>
      </c>
      <c r="AK1033" s="12">
        <v>0.40929475624299999</v>
      </c>
      <c r="AL1033" s="12">
        <v>0.299732166297</v>
      </c>
      <c r="AM1033" s="12">
        <v>0.17479175324900001</v>
      </c>
      <c r="AN1033" s="12">
        <v>0.26487981425099999</v>
      </c>
      <c r="AO1033" s="12">
        <v>0.42964797048699999</v>
      </c>
      <c r="AP1033" s="12">
        <v>0.31420278578299998</v>
      </c>
      <c r="AR1033" s="12">
        <v>0.30788099715900002</v>
      </c>
      <c r="AS1033" s="12">
        <v>0.26804286389199999</v>
      </c>
      <c r="AT1033" s="12">
        <v>0.26039121950100003</v>
      </c>
      <c r="AU1033" s="12">
        <v>0</v>
      </c>
      <c r="AW1033" s="12">
        <v>0.29126892993600001</v>
      </c>
      <c r="AX1033" s="12">
        <v>0.296008356794</v>
      </c>
      <c r="AY1033" s="12">
        <v>0.29853152201799998</v>
      </c>
      <c r="AZ1033" s="12">
        <v>0.30725010961299998</v>
      </c>
      <c r="BA1033" s="12">
        <v>0.29884599616200003</v>
      </c>
      <c r="BB1033" s="12">
        <v>0.29225881823799998</v>
      </c>
      <c r="BD1033" s="12">
        <v>0.28737490027599999</v>
      </c>
      <c r="BE1033" s="12">
        <v>0.32370922600199997</v>
      </c>
      <c r="BF1033" s="12">
        <v>0.26609426412999998</v>
      </c>
      <c r="BH1033" s="12">
        <v>0.287140858695</v>
      </c>
      <c r="BI1033" s="12">
        <v>0.34830305377199999</v>
      </c>
      <c r="BJ1033" s="12">
        <v>0.24417090222500001</v>
      </c>
    </row>
    <row r="1034" spans="2:62" ht="32" customHeight="1" x14ac:dyDescent="0.35">
      <c r="B1034" s="20" t="s">
        <v>240</v>
      </c>
      <c r="C1034" s="12">
        <v>0.189427897022</v>
      </c>
      <c r="D1034" s="12">
        <v>0.28082156516399998</v>
      </c>
      <c r="E1034" s="12">
        <v>9.0876750707999998E-2</v>
      </c>
      <c r="F1034" s="12">
        <v>0.15534364915000001</v>
      </c>
      <c r="G1034" s="12">
        <v>0.199846829783</v>
      </c>
      <c r="I1034" s="12">
        <v>7.8387684717600006E-2</v>
      </c>
      <c r="J1034" s="12">
        <v>0.203627887615</v>
      </c>
      <c r="K1034" s="12">
        <v>0.236430447219</v>
      </c>
      <c r="L1034" s="12">
        <v>0.19414481501</v>
      </c>
      <c r="M1034" s="12">
        <v>0.181449266256</v>
      </c>
      <c r="N1034" s="12">
        <v>0.18510738114399999</v>
      </c>
      <c r="P1034" s="12">
        <v>0.28156779351599998</v>
      </c>
      <c r="Q1034" s="12">
        <v>0.174006747978</v>
      </c>
      <c r="R1034" s="12">
        <v>9.3157548364199996E-2</v>
      </c>
      <c r="S1034" s="12">
        <v>0.20428935094</v>
      </c>
      <c r="T1034" s="12">
        <v>0.48326881861999998</v>
      </c>
      <c r="V1034" s="12">
        <v>0.20813405009499999</v>
      </c>
      <c r="W1034" s="12">
        <v>0.22646220775000001</v>
      </c>
      <c r="X1034" s="12">
        <v>0.19361580726200001</v>
      </c>
      <c r="Y1034" s="12">
        <v>0.105108971482</v>
      </c>
      <c r="Z1034" s="12">
        <v>0.16552317412000001</v>
      </c>
      <c r="AA1034" s="12">
        <v>0.14652572863999999</v>
      </c>
      <c r="AB1034" s="12">
        <v>0.23763845850000001</v>
      </c>
      <c r="AC1034" s="12">
        <v>0.20193512981600001</v>
      </c>
      <c r="AE1034" s="12">
        <v>9.2281086482899996E-2</v>
      </c>
      <c r="AF1034" s="12">
        <v>0.155907914856</v>
      </c>
      <c r="AG1034" s="12">
        <v>0.17789592557200001</v>
      </c>
      <c r="AH1034" s="12">
        <v>0.1597884537</v>
      </c>
      <c r="AI1034" s="12">
        <v>0.22644606349499999</v>
      </c>
      <c r="AJ1034" s="12">
        <v>0.27648587628499999</v>
      </c>
      <c r="AK1034" s="12">
        <v>9.3279111421200003E-2</v>
      </c>
      <c r="AL1034" s="12">
        <v>0.181149367117</v>
      </c>
      <c r="AM1034" s="12">
        <v>0.25597756835899999</v>
      </c>
      <c r="AN1034" s="12">
        <v>0.26979906861399999</v>
      </c>
      <c r="AO1034" s="12">
        <v>0.119973955565</v>
      </c>
      <c r="AP1034" s="12">
        <v>0.257070493161</v>
      </c>
      <c r="AR1034" s="12">
        <v>0.202840188708</v>
      </c>
      <c r="AS1034" s="12">
        <v>0.134936858278</v>
      </c>
      <c r="AT1034" s="12">
        <v>0.121571279563</v>
      </c>
      <c r="AU1034" s="12">
        <v>0.50032009876399997</v>
      </c>
      <c r="AW1034" s="12">
        <v>0.18676598990599999</v>
      </c>
      <c r="AX1034" s="12">
        <v>0.18910801505800001</v>
      </c>
      <c r="AY1034" s="12">
        <v>0.187136408413</v>
      </c>
      <c r="AZ1034" s="12">
        <v>0.19163969122999999</v>
      </c>
      <c r="BA1034" s="12">
        <v>0.186524335165</v>
      </c>
      <c r="BB1034" s="12">
        <v>0.189504105733</v>
      </c>
      <c r="BD1034" s="12">
        <v>0.17098693067199999</v>
      </c>
      <c r="BE1034" s="12">
        <v>0.24378410631</v>
      </c>
      <c r="BF1034" s="12">
        <v>4.5052426171599998E-2</v>
      </c>
      <c r="BH1034" s="12">
        <v>0.16790325790499999</v>
      </c>
      <c r="BI1034" s="12">
        <v>0.18715847353599999</v>
      </c>
      <c r="BJ1034" s="12">
        <v>0.37156831604599999</v>
      </c>
    </row>
    <row r="1035" spans="2:62" ht="32" customHeight="1" x14ac:dyDescent="0.35">
      <c r="B1035" s="20" t="s">
        <v>42</v>
      </c>
      <c r="C1035" s="12">
        <v>2.0805533915799999E-2</v>
      </c>
      <c r="D1035" s="12">
        <v>1.5971658213699998E-2</v>
      </c>
      <c r="E1035" s="12">
        <v>2.1267914072300002E-2</v>
      </c>
      <c r="F1035" s="12">
        <v>0</v>
      </c>
      <c r="G1035" s="12">
        <v>0.39404857826299999</v>
      </c>
      <c r="I1035" s="12">
        <v>4.1041499758599997E-2</v>
      </c>
      <c r="J1035" s="12">
        <v>0</v>
      </c>
      <c r="K1035" s="12">
        <v>9.8297676930099998E-3</v>
      </c>
      <c r="L1035" s="12">
        <v>2.9457002447600002E-2</v>
      </c>
      <c r="M1035" s="12">
        <v>3.0271007748200001E-2</v>
      </c>
      <c r="N1035" s="12">
        <v>0</v>
      </c>
      <c r="P1035" s="12">
        <v>1.4017376248799999E-2</v>
      </c>
      <c r="Q1035" s="12">
        <v>1.42877066123E-2</v>
      </c>
      <c r="R1035" s="12">
        <v>3.3048005955299997E-2</v>
      </c>
      <c r="S1035" s="12">
        <v>2.2201134759900001E-2</v>
      </c>
      <c r="T1035" s="12">
        <v>0</v>
      </c>
      <c r="V1035" s="12">
        <v>1.33700066782E-2</v>
      </c>
      <c r="W1035" s="12">
        <v>1.7247101107899999E-2</v>
      </c>
      <c r="X1035" s="12">
        <v>2.2279911683999998E-2</v>
      </c>
      <c r="Y1035" s="12">
        <v>0</v>
      </c>
      <c r="Z1035" s="12">
        <v>1.6226171704900001E-2</v>
      </c>
      <c r="AA1035" s="12">
        <v>0</v>
      </c>
      <c r="AB1035" s="12">
        <v>1.8819862811599999E-2</v>
      </c>
      <c r="AC1035" s="12">
        <v>0.13997811781200001</v>
      </c>
      <c r="AE1035" s="12">
        <v>2.30641215024E-2</v>
      </c>
      <c r="AF1035" s="12">
        <v>1.4267383606499999E-2</v>
      </c>
      <c r="AG1035" s="12">
        <v>0</v>
      </c>
      <c r="AH1035" s="12">
        <v>0</v>
      </c>
      <c r="AI1035" s="12">
        <v>1.5468679908999999E-2</v>
      </c>
      <c r="AJ1035" s="12">
        <v>2.1950035261599998E-2</v>
      </c>
      <c r="AK1035" s="12">
        <v>2.2179369497100001E-2</v>
      </c>
      <c r="AL1035" s="12">
        <v>1.6977560470599999E-2</v>
      </c>
      <c r="AM1035" s="12">
        <v>1.9682400510399999E-2</v>
      </c>
      <c r="AN1035" s="12">
        <v>4.1535950125100002E-2</v>
      </c>
      <c r="AO1035" s="12">
        <v>8.4986132465900005E-2</v>
      </c>
      <c r="AP1035" s="12">
        <v>4.3158554373099997E-2</v>
      </c>
      <c r="AR1035" s="12">
        <v>1.7399813620699998E-2</v>
      </c>
      <c r="AS1035" s="12">
        <v>0</v>
      </c>
      <c r="AT1035" s="12">
        <v>0.13245718363299999</v>
      </c>
      <c r="AU1035" s="12">
        <v>0.49967990123599998</v>
      </c>
      <c r="AW1035" s="12">
        <v>2.1112156997599999E-2</v>
      </c>
      <c r="AX1035" s="12">
        <v>1.5323381140900001E-2</v>
      </c>
      <c r="AY1035" s="12">
        <v>2.20797467292E-2</v>
      </c>
      <c r="AZ1035" s="12">
        <v>2.2880311825499999E-2</v>
      </c>
      <c r="BA1035" s="12">
        <v>1.4745704341100001E-2</v>
      </c>
      <c r="BB1035" s="12">
        <v>1.7783202603900001E-2</v>
      </c>
      <c r="BD1035" s="12">
        <v>1.10815882035E-2</v>
      </c>
      <c r="BE1035" s="12">
        <v>2.0081816824399999E-2</v>
      </c>
      <c r="BF1035" s="12">
        <v>0.190350822364</v>
      </c>
      <c r="BH1035" s="12">
        <v>1.7352834770399998E-2</v>
      </c>
      <c r="BI1035" s="12">
        <v>1.38848318975E-2</v>
      </c>
      <c r="BJ1035" s="12">
        <v>6.8849747917000007E-2</v>
      </c>
    </row>
    <row r="1037" spans="2:62" x14ac:dyDescent="0.35">
      <c r="B1037" s="25" t="s">
        <v>254</v>
      </c>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row>
    <row r="1038" spans="2:62" x14ac:dyDescent="0.35">
      <c r="B1038" s="17" t="s">
        <v>15</v>
      </c>
    </row>
    <row r="1039" spans="2:62" x14ac:dyDescent="0.35">
      <c r="B1039" s="18" t="s">
        <v>74</v>
      </c>
      <c r="C1039" s="15">
        <v>500</v>
      </c>
      <c r="D1039" s="15">
        <v>252</v>
      </c>
      <c r="E1039" s="15">
        <v>220</v>
      </c>
      <c r="F1039" s="15">
        <v>24</v>
      </c>
      <c r="G1039" s="15">
        <v>4</v>
      </c>
      <c r="I1039" s="15">
        <v>66</v>
      </c>
      <c r="J1039" s="15">
        <v>69</v>
      </c>
      <c r="K1039" s="15">
        <v>149</v>
      </c>
      <c r="L1039" s="15">
        <v>116</v>
      </c>
      <c r="M1039" s="15">
        <v>89</v>
      </c>
      <c r="N1039" s="15">
        <v>11</v>
      </c>
      <c r="P1039" s="15">
        <v>98</v>
      </c>
      <c r="Q1039" s="15">
        <v>133</v>
      </c>
      <c r="R1039" s="15">
        <v>134</v>
      </c>
      <c r="S1039" s="15">
        <v>133</v>
      </c>
      <c r="T1039" s="15">
        <v>2</v>
      </c>
      <c r="V1039" s="15">
        <v>58</v>
      </c>
      <c r="W1039" s="15">
        <v>97</v>
      </c>
      <c r="X1039" s="15">
        <v>104</v>
      </c>
      <c r="Y1039" s="15">
        <v>62</v>
      </c>
      <c r="Z1039" s="15">
        <v>65</v>
      </c>
      <c r="AA1039" s="15">
        <v>40</v>
      </c>
      <c r="AB1039" s="15">
        <v>49</v>
      </c>
      <c r="AC1039" s="15">
        <v>25</v>
      </c>
      <c r="AE1039" s="15">
        <v>40</v>
      </c>
      <c r="AF1039" s="15">
        <v>69</v>
      </c>
      <c r="AG1039" s="15">
        <v>35</v>
      </c>
      <c r="AH1039" s="15">
        <v>44</v>
      </c>
      <c r="AI1039" s="15">
        <v>65</v>
      </c>
      <c r="AJ1039" s="15">
        <v>40</v>
      </c>
      <c r="AK1039" s="15">
        <v>44</v>
      </c>
      <c r="AL1039" s="15">
        <v>56</v>
      </c>
      <c r="AM1039" s="15">
        <v>44</v>
      </c>
      <c r="AN1039" s="15">
        <v>30</v>
      </c>
      <c r="AO1039" s="15">
        <v>10</v>
      </c>
      <c r="AP1039" s="15">
        <v>23</v>
      </c>
      <c r="AR1039" s="15">
        <v>392</v>
      </c>
      <c r="AS1039" s="15">
        <v>88</v>
      </c>
      <c r="AT1039" s="15">
        <v>18</v>
      </c>
      <c r="AU1039" s="15">
        <v>2</v>
      </c>
      <c r="AW1039" s="15">
        <v>406</v>
      </c>
      <c r="AX1039" s="15">
        <v>389</v>
      </c>
      <c r="AY1039" s="15">
        <v>348</v>
      </c>
      <c r="AZ1039" s="15">
        <v>411</v>
      </c>
      <c r="BA1039" s="15">
        <v>401</v>
      </c>
      <c r="BB1039" s="15">
        <v>385</v>
      </c>
      <c r="BD1039" s="15">
        <v>328</v>
      </c>
      <c r="BE1039" s="15">
        <v>153</v>
      </c>
      <c r="BF1039" s="15">
        <v>19</v>
      </c>
      <c r="BH1039" s="15">
        <v>341</v>
      </c>
      <c r="BI1039" s="15">
        <v>117</v>
      </c>
      <c r="BJ1039" s="15">
        <v>42</v>
      </c>
    </row>
    <row r="1040" spans="2:62" x14ac:dyDescent="0.35">
      <c r="B1040" s="19" t="s">
        <v>75</v>
      </c>
      <c r="C1040" s="10">
        <v>500</v>
      </c>
      <c r="D1040" s="10">
        <v>248</v>
      </c>
      <c r="E1040" s="10">
        <v>221</v>
      </c>
      <c r="F1040" s="10">
        <v>27</v>
      </c>
      <c r="G1040" s="10">
        <v>4</v>
      </c>
      <c r="I1040" s="10">
        <v>68</v>
      </c>
      <c r="J1040" s="10">
        <v>68</v>
      </c>
      <c r="K1040" s="10">
        <v>145</v>
      </c>
      <c r="L1040" s="10">
        <v>115</v>
      </c>
      <c r="M1040" s="10">
        <v>92</v>
      </c>
      <c r="N1040" s="10">
        <v>11</v>
      </c>
      <c r="P1040" s="10">
        <v>125</v>
      </c>
      <c r="Q1040" s="10">
        <v>125</v>
      </c>
      <c r="R1040" s="10">
        <v>125</v>
      </c>
      <c r="S1040" s="10">
        <v>125</v>
      </c>
      <c r="T1040" s="10">
        <v>2</v>
      </c>
      <c r="V1040" s="10">
        <v>68</v>
      </c>
      <c r="W1040" s="10">
        <v>105</v>
      </c>
      <c r="X1040" s="10">
        <v>101</v>
      </c>
      <c r="Y1040" s="10">
        <v>59</v>
      </c>
      <c r="Z1040" s="10">
        <v>60</v>
      </c>
      <c r="AA1040" s="10">
        <v>37</v>
      </c>
      <c r="AB1040" s="10">
        <v>44</v>
      </c>
      <c r="AC1040" s="10">
        <v>26</v>
      </c>
      <c r="AE1040" s="10">
        <v>38</v>
      </c>
      <c r="AF1040" s="10">
        <v>67</v>
      </c>
      <c r="AG1040" s="10">
        <v>34</v>
      </c>
      <c r="AH1040" s="10">
        <v>42</v>
      </c>
      <c r="AI1040" s="10">
        <v>63</v>
      </c>
      <c r="AJ1040" s="10">
        <v>38</v>
      </c>
      <c r="AK1040" s="10">
        <v>42</v>
      </c>
      <c r="AL1040" s="10">
        <v>55</v>
      </c>
      <c r="AM1040" s="10">
        <v>42</v>
      </c>
      <c r="AN1040" s="10">
        <v>42</v>
      </c>
      <c r="AO1040" s="10">
        <v>17</v>
      </c>
      <c r="AP1040" s="10">
        <v>21</v>
      </c>
      <c r="AR1040" s="10">
        <v>395</v>
      </c>
      <c r="AS1040" s="10">
        <v>84</v>
      </c>
      <c r="AT1040" s="10">
        <v>19</v>
      </c>
      <c r="AU1040" s="10">
        <v>2</v>
      </c>
      <c r="AW1040" s="10">
        <v>404</v>
      </c>
      <c r="AX1040" s="10">
        <v>385</v>
      </c>
      <c r="AY1040" s="10">
        <v>346</v>
      </c>
      <c r="AZ1040" s="10">
        <v>412</v>
      </c>
      <c r="BA1040" s="10">
        <v>399</v>
      </c>
      <c r="BB1040" s="10">
        <v>382</v>
      </c>
      <c r="BD1040" s="10">
        <v>321</v>
      </c>
      <c r="BE1040" s="10">
        <v>160</v>
      </c>
      <c r="BF1040" s="10">
        <v>19</v>
      </c>
      <c r="BH1040" s="10">
        <v>339</v>
      </c>
      <c r="BI1040" s="10">
        <v>119</v>
      </c>
      <c r="BJ1040" s="10">
        <v>42</v>
      </c>
    </row>
    <row r="1041" spans="2:62" ht="32" customHeight="1" x14ac:dyDescent="0.35">
      <c r="B1041" s="20" t="s">
        <v>237</v>
      </c>
      <c r="C1041" s="12">
        <v>0.17562469324499999</v>
      </c>
      <c r="D1041" s="12">
        <v>0.13778845771100001</v>
      </c>
      <c r="E1041" s="12">
        <v>0.23287119060299999</v>
      </c>
      <c r="F1041" s="12">
        <v>8.24031374717E-2</v>
      </c>
      <c r="G1041" s="12">
        <v>0</v>
      </c>
      <c r="I1041" s="12">
        <v>0.17912485784000001</v>
      </c>
      <c r="J1041" s="12">
        <v>0.18247364642200001</v>
      </c>
      <c r="K1041" s="12">
        <v>0.21619025229399999</v>
      </c>
      <c r="L1041" s="12">
        <v>0.14616572192499999</v>
      </c>
      <c r="M1041" s="12">
        <v>0.14072834476900001</v>
      </c>
      <c r="N1041" s="12">
        <v>0.176349594464</v>
      </c>
      <c r="P1041" s="12">
        <v>9.9601793464500002E-2</v>
      </c>
      <c r="Q1041" s="12">
        <v>0.161282172542</v>
      </c>
      <c r="R1041" s="12">
        <v>0.25579474850299999</v>
      </c>
      <c r="S1041" s="12">
        <v>0.18862329525900001</v>
      </c>
      <c r="T1041" s="12">
        <v>0</v>
      </c>
      <c r="V1041" s="12">
        <v>0.10622244158999999</v>
      </c>
      <c r="W1041" s="12">
        <v>0.17593496079199999</v>
      </c>
      <c r="X1041" s="12">
        <v>0.16832548248400001</v>
      </c>
      <c r="Y1041" s="12">
        <v>0.20629906585900001</v>
      </c>
      <c r="Z1041" s="12">
        <v>0.20838727803099999</v>
      </c>
      <c r="AA1041" s="12">
        <v>0.242353791219</v>
      </c>
      <c r="AB1041" s="12">
        <v>0.18615674019299999</v>
      </c>
      <c r="AC1041" s="12">
        <v>0.125296923748</v>
      </c>
      <c r="AE1041" s="12">
        <v>0.21419550225600001</v>
      </c>
      <c r="AF1041" s="12">
        <v>0.15431227851599999</v>
      </c>
      <c r="AG1041" s="12">
        <v>0.114644827937</v>
      </c>
      <c r="AH1041" s="12">
        <v>0.15382869142</v>
      </c>
      <c r="AI1041" s="12">
        <v>0.117193090791</v>
      </c>
      <c r="AJ1041" s="12">
        <v>0.140583049608</v>
      </c>
      <c r="AK1041" s="12">
        <v>0.244492247665</v>
      </c>
      <c r="AL1041" s="12">
        <v>0.19577868173099999</v>
      </c>
      <c r="AM1041" s="12">
        <v>0.27735545349599999</v>
      </c>
      <c r="AN1041" s="12">
        <v>0.148426350332</v>
      </c>
      <c r="AO1041" s="12">
        <v>0.19196228446399999</v>
      </c>
      <c r="AP1041" s="12">
        <v>0.20165613166099999</v>
      </c>
      <c r="AR1041" s="12">
        <v>0.158995313325</v>
      </c>
      <c r="AS1041" s="12">
        <v>0.20641529250099999</v>
      </c>
      <c r="AT1041" s="12">
        <v>0.39772027019599998</v>
      </c>
      <c r="AU1041" s="12">
        <v>0</v>
      </c>
      <c r="AW1041" s="12">
        <v>0.18644997137300001</v>
      </c>
      <c r="AX1041" s="12">
        <v>0.19814801917399999</v>
      </c>
      <c r="AY1041" s="12">
        <v>0.19973373724599999</v>
      </c>
      <c r="AZ1041" s="12">
        <v>0.17893245173200001</v>
      </c>
      <c r="BA1041" s="12">
        <v>0.19464477252000001</v>
      </c>
      <c r="BB1041" s="12">
        <v>0.188259806695</v>
      </c>
      <c r="BD1041" s="12">
        <v>0.21836007995100001</v>
      </c>
      <c r="BE1041" s="12">
        <v>0.104933819678</v>
      </c>
      <c r="BF1041" s="12">
        <v>4.80857905662E-2</v>
      </c>
      <c r="BH1041" s="12">
        <v>0.196622348833</v>
      </c>
      <c r="BI1041" s="12">
        <v>0.177122413693</v>
      </c>
      <c r="BJ1041" s="12">
        <v>0</v>
      </c>
    </row>
    <row r="1042" spans="2:62" ht="32" customHeight="1" x14ac:dyDescent="0.35">
      <c r="B1042" s="20" t="s">
        <v>238</v>
      </c>
      <c r="C1042" s="12">
        <v>0.282429945884</v>
      </c>
      <c r="D1042" s="12">
        <v>0.27835539379399998</v>
      </c>
      <c r="E1042" s="12">
        <v>0.29309027281799999</v>
      </c>
      <c r="F1042" s="12">
        <v>0.24511054899699999</v>
      </c>
      <c r="G1042" s="12">
        <v>0.20424949416099999</v>
      </c>
      <c r="I1042" s="12">
        <v>0.181512376083</v>
      </c>
      <c r="J1042" s="12">
        <v>0.29573419704300002</v>
      </c>
      <c r="K1042" s="12">
        <v>0.22669173776900001</v>
      </c>
      <c r="L1042" s="12">
        <v>0.303655002141</v>
      </c>
      <c r="M1042" s="12">
        <v>0.37499636736500003</v>
      </c>
      <c r="N1042" s="12">
        <v>0.55512144482600001</v>
      </c>
      <c r="P1042" s="12">
        <v>0.225045878087</v>
      </c>
      <c r="Q1042" s="12">
        <v>0.36518775281999999</v>
      </c>
      <c r="R1042" s="12">
        <v>0.30041867229300001</v>
      </c>
      <c r="S1042" s="12">
        <v>0.24357549110500001</v>
      </c>
      <c r="T1042" s="12">
        <v>0</v>
      </c>
      <c r="V1042" s="12">
        <v>0.30201620026800002</v>
      </c>
      <c r="W1042" s="12">
        <v>0.29906789071000001</v>
      </c>
      <c r="X1042" s="12">
        <v>0.27792864853499999</v>
      </c>
      <c r="Y1042" s="12">
        <v>0.348322254429</v>
      </c>
      <c r="Z1042" s="12">
        <v>0.26983300659999998</v>
      </c>
      <c r="AA1042" s="12">
        <v>0.28373498665699998</v>
      </c>
      <c r="AB1042" s="12">
        <v>0.145918291634</v>
      </c>
      <c r="AC1042" s="12">
        <v>0.29068817845599998</v>
      </c>
      <c r="AE1042" s="12">
        <v>0.28053584691</v>
      </c>
      <c r="AF1042" s="12">
        <v>0.35439210945799998</v>
      </c>
      <c r="AG1042" s="12">
        <v>0.35491457898099998</v>
      </c>
      <c r="AH1042" s="12">
        <v>0.28560924278200001</v>
      </c>
      <c r="AI1042" s="12">
        <v>0.32481731046200002</v>
      </c>
      <c r="AJ1042" s="12">
        <v>0.20561757619900001</v>
      </c>
      <c r="AK1042" s="12">
        <v>0.246530073164</v>
      </c>
      <c r="AL1042" s="12">
        <v>0.349286258889</v>
      </c>
      <c r="AM1042" s="12">
        <v>0.27270509558400002</v>
      </c>
      <c r="AN1042" s="12">
        <v>0.17141627352</v>
      </c>
      <c r="AO1042" s="12">
        <v>0.17342965701900001</v>
      </c>
      <c r="AP1042" s="12">
        <v>0.17097717343499999</v>
      </c>
      <c r="AR1042" s="12">
        <v>0.26975478325500002</v>
      </c>
      <c r="AS1042" s="12">
        <v>0.38154540672999998</v>
      </c>
      <c r="AT1042" s="12">
        <v>0.13993832135299999</v>
      </c>
      <c r="AU1042" s="12">
        <v>0</v>
      </c>
      <c r="AW1042" s="12">
        <v>0.27850354105800001</v>
      </c>
      <c r="AX1042" s="12">
        <v>0.27757986952500002</v>
      </c>
      <c r="AY1042" s="12">
        <v>0.28489349771099998</v>
      </c>
      <c r="AZ1042" s="12">
        <v>0.27250128211500002</v>
      </c>
      <c r="BA1042" s="12">
        <v>0.28450555967000002</v>
      </c>
      <c r="BB1042" s="12">
        <v>0.29878790766300001</v>
      </c>
      <c r="BD1042" s="12">
        <v>0.27766458100500002</v>
      </c>
      <c r="BE1042" s="12">
        <v>0.28819121547400001</v>
      </c>
      <c r="BF1042" s="12">
        <v>0.31438698534300002</v>
      </c>
      <c r="BH1042" s="12">
        <v>0.27531442382900001</v>
      </c>
      <c r="BI1042" s="12">
        <v>0.30627112829999997</v>
      </c>
      <c r="BJ1042" s="12">
        <v>0.272026314183</v>
      </c>
    </row>
    <row r="1043" spans="2:62" ht="32" customHeight="1" x14ac:dyDescent="0.35">
      <c r="B1043" s="20" t="s">
        <v>239</v>
      </c>
      <c r="C1043" s="12">
        <v>0.304211015019</v>
      </c>
      <c r="D1043" s="12">
        <v>0.31605817200199998</v>
      </c>
      <c r="E1043" s="12">
        <v>0.29019578060599999</v>
      </c>
      <c r="F1043" s="12">
        <v>0.36052831114700001</v>
      </c>
      <c r="G1043" s="12">
        <v>0</v>
      </c>
      <c r="I1043" s="12">
        <v>0.370714264204</v>
      </c>
      <c r="J1043" s="12">
        <v>0.30210430453499998</v>
      </c>
      <c r="K1043" s="12">
        <v>0.29390778280899998</v>
      </c>
      <c r="L1043" s="12">
        <v>0.28529266744600001</v>
      </c>
      <c r="M1043" s="12">
        <v>0.30101640644700001</v>
      </c>
      <c r="N1043" s="12">
        <v>0.26852896070999999</v>
      </c>
      <c r="P1043" s="12">
        <v>0.33735411949100003</v>
      </c>
      <c r="Q1043" s="12">
        <v>0.24581551261199999</v>
      </c>
      <c r="R1043" s="12">
        <v>0.29355858739000001</v>
      </c>
      <c r="S1043" s="12">
        <v>0.32900999202300002</v>
      </c>
      <c r="T1043" s="12">
        <v>1</v>
      </c>
      <c r="V1043" s="12">
        <v>0.30604906182000002</v>
      </c>
      <c r="W1043" s="12">
        <v>0.26749784678100003</v>
      </c>
      <c r="X1043" s="12">
        <v>0.29557347217800001</v>
      </c>
      <c r="Y1043" s="12">
        <v>0.33800866099400001</v>
      </c>
      <c r="Z1043" s="12">
        <v>0.32664620586300003</v>
      </c>
      <c r="AA1043" s="12">
        <v>0.26428762037699999</v>
      </c>
      <c r="AB1043" s="12">
        <v>0.371908525298</v>
      </c>
      <c r="AC1043" s="12">
        <v>0.293881723998</v>
      </c>
      <c r="AE1043" s="12">
        <v>0.30609962000899998</v>
      </c>
      <c r="AF1043" s="12">
        <v>0.27666924831900003</v>
      </c>
      <c r="AG1043" s="12">
        <v>0.29522639459099997</v>
      </c>
      <c r="AH1043" s="12">
        <v>0.39556401201300001</v>
      </c>
      <c r="AI1043" s="12">
        <v>0.28573722363300003</v>
      </c>
      <c r="AJ1043" s="12">
        <v>0.28796462448600002</v>
      </c>
      <c r="AK1043" s="12">
        <v>0.38011002095500002</v>
      </c>
      <c r="AL1043" s="12">
        <v>0.199901752721</v>
      </c>
      <c r="AM1043" s="12">
        <v>0.29357754678600001</v>
      </c>
      <c r="AN1043" s="12">
        <v>0.30808043538199997</v>
      </c>
      <c r="AO1043" s="12">
        <v>0.42964797048699999</v>
      </c>
      <c r="AP1043" s="12">
        <v>0.33786405697900002</v>
      </c>
      <c r="AR1043" s="12">
        <v>0.31585424263700002</v>
      </c>
      <c r="AS1043" s="12">
        <v>0.238995686166</v>
      </c>
      <c r="AT1043" s="12">
        <v>0.329884224818</v>
      </c>
      <c r="AU1043" s="12">
        <v>0.50032009876399997</v>
      </c>
      <c r="AW1043" s="12">
        <v>0.306941957328</v>
      </c>
      <c r="AX1043" s="12">
        <v>0.31090055216200002</v>
      </c>
      <c r="AY1043" s="12">
        <v>0.284974821135</v>
      </c>
      <c r="AZ1043" s="12">
        <v>0.311508280202</v>
      </c>
      <c r="BA1043" s="12">
        <v>0.29618337554800001</v>
      </c>
      <c r="BB1043" s="12">
        <v>0.30638187252499999</v>
      </c>
      <c r="BD1043" s="12">
        <v>0.309093456795</v>
      </c>
      <c r="BE1043" s="12">
        <v>0.29964727067500002</v>
      </c>
      <c r="BF1043" s="12">
        <v>0.260273801232</v>
      </c>
      <c r="BH1043" s="12">
        <v>0.30727785123099999</v>
      </c>
      <c r="BI1043" s="12">
        <v>0.29425025652999998</v>
      </c>
      <c r="BJ1043" s="12">
        <v>0.30779067257699999</v>
      </c>
    </row>
    <row r="1044" spans="2:62" ht="32" customHeight="1" x14ac:dyDescent="0.35">
      <c r="B1044" s="20" t="s">
        <v>240</v>
      </c>
      <c r="C1044" s="12">
        <v>0.22325946257500001</v>
      </c>
      <c r="D1044" s="12">
        <v>0.25741436271399998</v>
      </c>
      <c r="E1044" s="12">
        <v>0.16714539912900001</v>
      </c>
      <c r="F1044" s="12">
        <v>0.27558632608400002</v>
      </c>
      <c r="G1044" s="12">
        <v>0.79575050583899998</v>
      </c>
      <c r="I1044" s="12">
        <v>0.22660964260499999</v>
      </c>
      <c r="J1044" s="12">
        <v>0.21968785199999999</v>
      </c>
      <c r="K1044" s="12">
        <v>0.25121589260900001</v>
      </c>
      <c r="L1044" s="12">
        <v>0.24208540217899999</v>
      </c>
      <c r="M1044" s="12">
        <v>0.18325888141999999</v>
      </c>
      <c r="N1044" s="12">
        <v>0</v>
      </c>
      <c r="P1044" s="12">
        <v>0.337998208957</v>
      </c>
      <c r="Q1044" s="12">
        <v>0.20588832256600001</v>
      </c>
      <c r="R1044" s="12">
        <v>0.12829433509999999</v>
      </c>
      <c r="S1044" s="12">
        <v>0.22442054355499999</v>
      </c>
      <c r="T1044" s="12">
        <v>0</v>
      </c>
      <c r="V1044" s="12">
        <v>0.28571229632200001</v>
      </c>
      <c r="W1044" s="12">
        <v>0.24916835072599999</v>
      </c>
      <c r="X1044" s="12">
        <v>0.231326201802</v>
      </c>
      <c r="Y1044" s="12">
        <v>0.107370018718</v>
      </c>
      <c r="Z1044" s="12">
        <v>0.195133509506</v>
      </c>
      <c r="AA1044" s="12">
        <v>0.20962360174700001</v>
      </c>
      <c r="AB1044" s="12">
        <v>0.25606714345800002</v>
      </c>
      <c r="AC1044" s="12">
        <v>0.21742122746500001</v>
      </c>
      <c r="AE1044" s="12">
        <v>0.19916903082599999</v>
      </c>
      <c r="AF1044" s="12">
        <v>0.2003589801</v>
      </c>
      <c r="AG1044" s="12">
        <v>0.23521419849</v>
      </c>
      <c r="AH1044" s="12">
        <v>0.16499805378499999</v>
      </c>
      <c r="AI1044" s="12">
        <v>0.25678919284599999</v>
      </c>
      <c r="AJ1044" s="12">
        <v>0.34388471444599999</v>
      </c>
      <c r="AK1044" s="12">
        <v>0.106688288719</v>
      </c>
      <c r="AL1044" s="12">
        <v>0.20614789136100001</v>
      </c>
      <c r="AM1044" s="12">
        <v>0.156361904134</v>
      </c>
      <c r="AN1044" s="12">
        <v>0.37207694076600001</v>
      </c>
      <c r="AO1044" s="12">
        <v>0.20496008803099999</v>
      </c>
      <c r="AP1044" s="12">
        <v>0.24801647242200001</v>
      </c>
      <c r="AR1044" s="12">
        <v>0.244062374788</v>
      </c>
      <c r="AS1044" s="12">
        <v>0.16142783443399999</v>
      </c>
      <c r="AT1044" s="12">
        <v>8.9764184030799998E-2</v>
      </c>
      <c r="AU1044" s="12">
        <v>0</v>
      </c>
      <c r="AW1044" s="12">
        <v>0.21705552230899999</v>
      </c>
      <c r="AX1044" s="12">
        <v>0.19953492427300001</v>
      </c>
      <c r="AY1044" s="12">
        <v>0.21752495021599999</v>
      </c>
      <c r="AZ1044" s="12">
        <v>0.225985213963</v>
      </c>
      <c r="BA1044" s="12">
        <v>0.20651199665799999</v>
      </c>
      <c r="BB1044" s="12">
        <v>0.19733082080799999</v>
      </c>
      <c r="BD1044" s="12">
        <v>0.18108231269</v>
      </c>
      <c r="BE1044" s="12">
        <v>0.29566899439700001</v>
      </c>
      <c r="BF1044" s="12">
        <v>0.32704385733500002</v>
      </c>
      <c r="BH1044" s="12">
        <v>0.21546696512499999</v>
      </c>
      <c r="BI1044" s="12">
        <v>0.20723476000900001</v>
      </c>
      <c r="BJ1044" s="12">
        <v>0.33285530191500001</v>
      </c>
    </row>
    <row r="1045" spans="2:62" ht="32" customHeight="1" x14ac:dyDescent="0.35">
      <c r="B1045" s="20" t="s">
        <v>42</v>
      </c>
      <c r="C1045" s="12">
        <v>1.44748832771E-2</v>
      </c>
      <c r="D1045" s="12">
        <v>1.03836137789E-2</v>
      </c>
      <c r="E1045" s="12">
        <v>1.6697356843299999E-2</v>
      </c>
      <c r="F1045" s="12">
        <v>3.6371676300800002E-2</v>
      </c>
      <c r="G1045" s="12">
        <v>0</v>
      </c>
      <c r="I1045" s="12">
        <v>4.2038859268699998E-2</v>
      </c>
      <c r="J1045" s="12">
        <v>0</v>
      </c>
      <c r="K1045" s="12">
        <v>1.1994334519299999E-2</v>
      </c>
      <c r="L1045" s="12">
        <v>2.2801206310199999E-2</v>
      </c>
      <c r="M1045" s="12">
        <v>0</v>
      </c>
      <c r="N1045" s="12">
        <v>0</v>
      </c>
      <c r="P1045" s="12">
        <v>0</v>
      </c>
      <c r="Q1045" s="12">
        <v>2.1826239460000001E-2</v>
      </c>
      <c r="R1045" s="12">
        <v>2.1933656713800001E-2</v>
      </c>
      <c r="S1045" s="12">
        <v>1.43706780582E-2</v>
      </c>
      <c r="T1045" s="12">
        <v>0</v>
      </c>
      <c r="V1045" s="12">
        <v>0</v>
      </c>
      <c r="W1045" s="12">
        <v>8.3309509905300002E-3</v>
      </c>
      <c r="X1045" s="12">
        <v>2.6846195000399999E-2</v>
      </c>
      <c r="Y1045" s="12">
        <v>0</v>
      </c>
      <c r="Z1045" s="12">
        <v>0</v>
      </c>
      <c r="AA1045" s="12">
        <v>0</v>
      </c>
      <c r="AB1045" s="12">
        <v>3.9949299416199999E-2</v>
      </c>
      <c r="AC1045" s="12">
        <v>7.2711946333500005E-2</v>
      </c>
      <c r="AE1045" s="12">
        <v>0</v>
      </c>
      <c r="AF1045" s="12">
        <v>1.4267383606499999E-2</v>
      </c>
      <c r="AG1045" s="12">
        <v>0</v>
      </c>
      <c r="AH1045" s="12">
        <v>0</v>
      </c>
      <c r="AI1045" s="12">
        <v>1.54631822677E-2</v>
      </c>
      <c r="AJ1045" s="12">
        <v>2.1950035261599998E-2</v>
      </c>
      <c r="AK1045" s="12">
        <v>2.2179369497100001E-2</v>
      </c>
      <c r="AL1045" s="12">
        <v>4.8885415298000001E-2</v>
      </c>
      <c r="AM1045" s="12">
        <v>0</v>
      </c>
      <c r="AN1045" s="12">
        <v>0</v>
      </c>
      <c r="AO1045" s="12">
        <v>0</v>
      </c>
      <c r="AP1045" s="12">
        <v>4.1486165503400001E-2</v>
      </c>
      <c r="AR1045" s="12">
        <v>1.1333285994899999E-2</v>
      </c>
      <c r="AS1045" s="12">
        <v>1.1615780168900001E-2</v>
      </c>
      <c r="AT1045" s="12">
        <v>4.2692999602299997E-2</v>
      </c>
      <c r="AU1045" s="12">
        <v>0.49967990123599998</v>
      </c>
      <c r="AW1045" s="12">
        <v>1.1049007931999999E-2</v>
      </c>
      <c r="AX1045" s="12">
        <v>1.3836634866299999E-2</v>
      </c>
      <c r="AY1045" s="12">
        <v>1.28729936922E-2</v>
      </c>
      <c r="AZ1045" s="12">
        <v>1.10727719879E-2</v>
      </c>
      <c r="BA1045" s="12">
        <v>1.8154295604899999E-2</v>
      </c>
      <c r="BB1045" s="12">
        <v>9.2395923087299995E-3</v>
      </c>
      <c r="BD1045" s="12">
        <v>1.37995695592E-2</v>
      </c>
      <c r="BE1045" s="12">
        <v>1.15586997766E-2</v>
      </c>
      <c r="BF1045" s="12">
        <v>5.02095655248E-2</v>
      </c>
      <c r="BH1045" s="12">
        <v>5.3184109823099998E-3</v>
      </c>
      <c r="BI1045" s="12">
        <v>1.5121441467799999E-2</v>
      </c>
      <c r="BJ1045" s="12">
        <v>8.7327711325500004E-2</v>
      </c>
    </row>
    <row r="1047" spans="2:62" x14ac:dyDescent="0.35">
      <c r="B1047" s="25" t="s">
        <v>255</v>
      </c>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row>
    <row r="1048" spans="2:62" x14ac:dyDescent="0.35">
      <c r="B1048" s="17" t="s">
        <v>15</v>
      </c>
    </row>
    <row r="1049" spans="2:62" x14ac:dyDescent="0.35">
      <c r="B1049" s="18" t="s">
        <v>74</v>
      </c>
      <c r="C1049" s="15">
        <v>500</v>
      </c>
      <c r="D1049" s="15">
        <v>252</v>
      </c>
      <c r="E1049" s="15">
        <v>220</v>
      </c>
      <c r="F1049" s="15">
        <v>24</v>
      </c>
      <c r="G1049" s="15">
        <v>4</v>
      </c>
      <c r="I1049" s="15">
        <v>66</v>
      </c>
      <c r="J1049" s="15">
        <v>69</v>
      </c>
      <c r="K1049" s="15">
        <v>149</v>
      </c>
      <c r="L1049" s="15">
        <v>116</v>
      </c>
      <c r="M1049" s="15">
        <v>89</v>
      </c>
      <c r="N1049" s="15">
        <v>11</v>
      </c>
      <c r="P1049" s="15">
        <v>98</v>
      </c>
      <c r="Q1049" s="15">
        <v>133</v>
      </c>
      <c r="R1049" s="15">
        <v>134</v>
      </c>
      <c r="S1049" s="15">
        <v>133</v>
      </c>
      <c r="T1049" s="15">
        <v>2</v>
      </c>
      <c r="V1049" s="15">
        <v>58</v>
      </c>
      <c r="W1049" s="15">
        <v>97</v>
      </c>
      <c r="X1049" s="15">
        <v>104</v>
      </c>
      <c r="Y1049" s="15">
        <v>62</v>
      </c>
      <c r="Z1049" s="15">
        <v>65</v>
      </c>
      <c r="AA1049" s="15">
        <v>40</v>
      </c>
      <c r="AB1049" s="15">
        <v>49</v>
      </c>
      <c r="AC1049" s="15">
        <v>25</v>
      </c>
      <c r="AE1049" s="15">
        <v>40</v>
      </c>
      <c r="AF1049" s="15">
        <v>69</v>
      </c>
      <c r="AG1049" s="15">
        <v>35</v>
      </c>
      <c r="AH1049" s="15">
        <v>44</v>
      </c>
      <c r="AI1049" s="15">
        <v>65</v>
      </c>
      <c r="AJ1049" s="15">
        <v>40</v>
      </c>
      <c r="AK1049" s="15">
        <v>44</v>
      </c>
      <c r="AL1049" s="15">
        <v>56</v>
      </c>
      <c r="AM1049" s="15">
        <v>44</v>
      </c>
      <c r="AN1049" s="15">
        <v>30</v>
      </c>
      <c r="AO1049" s="15">
        <v>10</v>
      </c>
      <c r="AP1049" s="15">
        <v>23</v>
      </c>
      <c r="AR1049" s="15">
        <v>392</v>
      </c>
      <c r="AS1049" s="15">
        <v>88</v>
      </c>
      <c r="AT1049" s="15">
        <v>18</v>
      </c>
      <c r="AU1049" s="15">
        <v>2</v>
      </c>
      <c r="AW1049" s="15">
        <v>406</v>
      </c>
      <c r="AX1049" s="15">
        <v>389</v>
      </c>
      <c r="AY1049" s="15">
        <v>348</v>
      </c>
      <c r="AZ1049" s="15">
        <v>411</v>
      </c>
      <c r="BA1049" s="15">
        <v>401</v>
      </c>
      <c r="BB1049" s="15">
        <v>385</v>
      </c>
      <c r="BD1049" s="15">
        <v>328</v>
      </c>
      <c r="BE1049" s="15">
        <v>153</v>
      </c>
      <c r="BF1049" s="15">
        <v>19</v>
      </c>
      <c r="BH1049" s="15">
        <v>341</v>
      </c>
      <c r="BI1049" s="15">
        <v>117</v>
      </c>
      <c r="BJ1049" s="15">
        <v>42</v>
      </c>
    </row>
    <row r="1050" spans="2:62" x14ac:dyDescent="0.35">
      <c r="B1050" s="19" t="s">
        <v>75</v>
      </c>
      <c r="C1050" s="10">
        <v>500</v>
      </c>
      <c r="D1050" s="10">
        <v>248</v>
      </c>
      <c r="E1050" s="10">
        <v>221</v>
      </c>
      <c r="F1050" s="10">
        <v>27</v>
      </c>
      <c r="G1050" s="10">
        <v>4</v>
      </c>
      <c r="I1050" s="10">
        <v>68</v>
      </c>
      <c r="J1050" s="10">
        <v>68</v>
      </c>
      <c r="K1050" s="10">
        <v>145</v>
      </c>
      <c r="L1050" s="10">
        <v>115</v>
      </c>
      <c r="M1050" s="10">
        <v>92</v>
      </c>
      <c r="N1050" s="10">
        <v>11</v>
      </c>
      <c r="P1050" s="10">
        <v>125</v>
      </c>
      <c r="Q1050" s="10">
        <v>125</v>
      </c>
      <c r="R1050" s="10">
        <v>125</v>
      </c>
      <c r="S1050" s="10">
        <v>125</v>
      </c>
      <c r="T1050" s="10">
        <v>2</v>
      </c>
      <c r="V1050" s="10">
        <v>68</v>
      </c>
      <c r="W1050" s="10">
        <v>105</v>
      </c>
      <c r="X1050" s="10">
        <v>101</v>
      </c>
      <c r="Y1050" s="10">
        <v>59</v>
      </c>
      <c r="Z1050" s="10">
        <v>60</v>
      </c>
      <c r="AA1050" s="10">
        <v>37</v>
      </c>
      <c r="AB1050" s="10">
        <v>44</v>
      </c>
      <c r="AC1050" s="10">
        <v>26</v>
      </c>
      <c r="AE1050" s="10">
        <v>38</v>
      </c>
      <c r="AF1050" s="10">
        <v>67</v>
      </c>
      <c r="AG1050" s="10">
        <v>34</v>
      </c>
      <c r="AH1050" s="10">
        <v>42</v>
      </c>
      <c r="AI1050" s="10">
        <v>63</v>
      </c>
      <c r="AJ1050" s="10">
        <v>38</v>
      </c>
      <c r="AK1050" s="10">
        <v>42</v>
      </c>
      <c r="AL1050" s="10">
        <v>55</v>
      </c>
      <c r="AM1050" s="10">
        <v>42</v>
      </c>
      <c r="AN1050" s="10">
        <v>42</v>
      </c>
      <c r="AO1050" s="10">
        <v>17</v>
      </c>
      <c r="AP1050" s="10">
        <v>21</v>
      </c>
      <c r="AR1050" s="10">
        <v>395</v>
      </c>
      <c r="AS1050" s="10">
        <v>84</v>
      </c>
      <c r="AT1050" s="10">
        <v>19</v>
      </c>
      <c r="AU1050" s="10">
        <v>2</v>
      </c>
      <c r="AW1050" s="10">
        <v>404</v>
      </c>
      <c r="AX1050" s="10">
        <v>385</v>
      </c>
      <c r="AY1050" s="10">
        <v>346</v>
      </c>
      <c r="AZ1050" s="10">
        <v>412</v>
      </c>
      <c r="BA1050" s="10">
        <v>399</v>
      </c>
      <c r="BB1050" s="10">
        <v>382</v>
      </c>
      <c r="BD1050" s="10">
        <v>321</v>
      </c>
      <c r="BE1050" s="10">
        <v>160</v>
      </c>
      <c r="BF1050" s="10">
        <v>19</v>
      </c>
      <c r="BH1050" s="10">
        <v>339</v>
      </c>
      <c r="BI1050" s="10">
        <v>119</v>
      </c>
      <c r="BJ1050" s="10">
        <v>42</v>
      </c>
    </row>
    <row r="1051" spans="2:62" ht="32" customHeight="1" x14ac:dyDescent="0.35">
      <c r="B1051" s="20" t="s">
        <v>237</v>
      </c>
      <c r="C1051" s="12">
        <v>0.13853383651199999</v>
      </c>
      <c r="D1051" s="12">
        <v>9.3058664872600005E-2</v>
      </c>
      <c r="E1051" s="12">
        <v>0.18860834174300001</v>
      </c>
      <c r="F1051" s="12">
        <v>0.16897414183699999</v>
      </c>
      <c r="G1051" s="12">
        <v>0</v>
      </c>
      <c r="I1051" s="12">
        <v>0.136922519336</v>
      </c>
      <c r="J1051" s="12">
        <v>0.17891131720799999</v>
      </c>
      <c r="K1051" s="12">
        <v>0.108946966539</v>
      </c>
      <c r="L1051" s="12">
        <v>0.165197161531</v>
      </c>
      <c r="M1051" s="12">
        <v>0.130761097705</v>
      </c>
      <c r="N1051" s="12">
        <v>7.7311149192600001E-2</v>
      </c>
      <c r="P1051" s="12">
        <v>5.9489876928500003E-2</v>
      </c>
      <c r="Q1051" s="12">
        <v>0.12848043812000001</v>
      </c>
      <c r="R1051" s="12">
        <v>0.16369434064499999</v>
      </c>
      <c r="S1051" s="12">
        <v>0.20468190073699999</v>
      </c>
      <c r="T1051" s="12">
        <v>0</v>
      </c>
      <c r="V1051" s="12">
        <v>0.115882910927</v>
      </c>
      <c r="W1051" s="12">
        <v>0.103607552221</v>
      </c>
      <c r="X1051" s="12">
        <v>0.11612644306</v>
      </c>
      <c r="Y1051" s="12">
        <v>0.162919455347</v>
      </c>
      <c r="Z1051" s="12">
        <v>0.19920173877</v>
      </c>
      <c r="AA1051" s="12">
        <v>0.13822825044500001</v>
      </c>
      <c r="AB1051" s="12">
        <v>0.200277405799</v>
      </c>
      <c r="AC1051" s="12">
        <v>0.125296923748</v>
      </c>
      <c r="AE1051" s="12">
        <v>0.13342801036800001</v>
      </c>
      <c r="AF1051" s="12">
        <v>0.14011532223299999</v>
      </c>
      <c r="AG1051" s="12">
        <v>0.16625143406699999</v>
      </c>
      <c r="AH1051" s="12">
        <v>0.12662078824</v>
      </c>
      <c r="AI1051" s="12">
        <v>7.2643424092500006E-2</v>
      </c>
      <c r="AJ1051" s="12">
        <v>6.8650210692299998E-2</v>
      </c>
      <c r="AK1051" s="12">
        <v>0.17656422369300001</v>
      </c>
      <c r="AL1051" s="12">
        <v>0.159553375271</v>
      </c>
      <c r="AM1051" s="12">
        <v>0.214505832121</v>
      </c>
      <c r="AN1051" s="12">
        <v>9.6716822704099994E-2</v>
      </c>
      <c r="AO1051" s="12">
        <v>9.4084771320799995E-2</v>
      </c>
      <c r="AP1051" s="12">
        <v>0.282140986155</v>
      </c>
      <c r="AR1051" s="12">
        <v>0.119005978764</v>
      </c>
      <c r="AS1051" s="12">
        <v>0.231767645567</v>
      </c>
      <c r="AT1051" s="12">
        <v>0.14634860431499999</v>
      </c>
      <c r="AU1051" s="12">
        <v>0</v>
      </c>
      <c r="AW1051" s="12">
        <v>0.14704001352599999</v>
      </c>
      <c r="AX1051" s="12">
        <v>0.151161546014</v>
      </c>
      <c r="AY1051" s="12">
        <v>0.15304688101399999</v>
      </c>
      <c r="AZ1051" s="12">
        <v>0.12906937012399999</v>
      </c>
      <c r="BA1051" s="12">
        <v>0.16002617893000001</v>
      </c>
      <c r="BB1051" s="12">
        <v>0.14317030085900001</v>
      </c>
      <c r="BD1051" s="12">
        <v>0.16572534638299999</v>
      </c>
      <c r="BE1051" s="12">
        <v>8.9109980942100001E-2</v>
      </c>
      <c r="BF1051" s="12">
        <v>9.4544915253800002E-2</v>
      </c>
      <c r="BH1051" s="12">
        <v>0.14529723862800001</v>
      </c>
      <c r="BI1051" s="12">
        <v>0.14222427178499999</v>
      </c>
      <c r="BJ1051" s="12">
        <v>7.2752746498499998E-2</v>
      </c>
    </row>
    <row r="1052" spans="2:62" ht="32" customHeight="1" x14ac:dyDescent="0.35">
      <c r="B1052" s="20" t="s">
        <v>238</v>
      </c>
      <c r="C1052" s="12">
        <v>0.30020177232</v>
      </c>
      <c r="D1052" s="12">
        <v>0.28485227874500002</v>
      </c>
      <c r="E1052" s="12">
        <v>0.33166431364900001</v>
      </c>
      <c r="F1052" s="12">
        <v>0.19851828786299999</v>
      </c>
      <c r="G1052" s="12">
        <v>0.20424949416099999</v>
      </c>
      <c r="I1052" s="12">
        <v>0.23779603045700001</v>
      </c>
      <c r="J1052" s="12">
        <v>0.333199022643</v>
      </c>
      <c r="K1052" s="12">
        <v>0.28454035283899998</v>
      </c>
      <c r="L1052" s="12">
        <v>0.30059070771099999</v>
      </c>
      <c r="M1052" s="12">
        <v>0.321458363262</v>
      </c>
      <c r="N1052" s="12">
        <v>0.50032695848499997</v>
      </c>
      <c r="P1052" s="12">
        <v>0.32523669326999999</v>
      </c>
      <c r="Q1052" s="12">
        <v>0.23855636482600001</v>
      </c>
      <c r="R1052" s="12">
        <v>0.347313121291</v>
      </c>
      <c r="S1052" s="12">
        <v>0.28624477178699997</v>
      </c>
      <c r="T1052" s="12">
        <v>0.51673118137999996</v>
      </c>
      <c r="V1052" s="12">
        <v>0.32035894664100001</v>
      </c>
      <c r="W1052" s="12">
        <v>0.29601354095900001</v>
      </c>
      <c r="X1052" s="12">
        <v>0.286138141841</v>
      </c>
      <c r="Y1052" s="12">
        <v>0.33842452617300001</v>
      </c>
      <c r="Z1052" s="12">
        <v>0.20912870709600001</v>
      </c>
      <c r="AA1052" s="12">
        <v>0.42377617112400001</v>
      </c>
      <c r="AB1052" s="12">
        <v>0.28808024391600001</v>
      </c>
      <c r="AC1052" s="12">
        <v>0.28729428493999998</v>
      </c>
      <c r="AE1052" s="12">
        <v>0.267089442939</v>
      </c>
      <c r="AF1052" s="12">
        <v>0.265088131738</v>
      </c>
      <c r="AG1052" s="12">
        <v>0.25361419413800002</v>
      </c>
      <c r="AH1052" s="12">
        <v>0.41019520575500001</v>
      </c>
      <c r="AI1052" s="12">
        <v>0.30011982338499998</v>
      </c>
      <c r="AJ1052" s="12">
        <v>0.36084738777699998</v>
      </c>
      <c r="AK1052" s="12">
        <v>0.35568288354099997</v>
      </c>
      <c r="AL1052" s="12">
        <v>0.41752686619200002</v>
      </c>
      <c r="AM1052" s="12">
        <v>0.20997265708000001</v>
      </c>
      <c r="AN1052" s="12">
        <v>0.24800235675999999</v>
      </c>
      <c r="AO1052" s="12">
        <v>0.17342965701900001</v>
      </c>
      <c r="AP1052" s="12">
        <v>0.18807190040300001</v>
      </c>
      <c r="AR1052" s="12">
        <v>0.30894583265800002</v>
      </c>
      <c r="AS1052" s="12">
        <v>0.27199769877500002</v>
      </c>
      <c r="AT1052" s="12">
        <v>0.274020156756</v>
      </c>
      <c r="AU1052" s="12">
        <v>0</v>
      </c>
      <c r="AW1052" s="12">
        <v>0.31157854219199999</v>
      </c>
      <c r="AX1052" s="12">
        <v>0.299680960168</v>
      </c>
      <c r="AY1052" s="12">
        <v>0.301502802959</v>
      </c>
      <c r="AZ1052" s="12">
        <v>0.28547502047000001</v>
      </c>
      <c r="BA1052" s="12">
        <v>0.30479944858500002</v>
      </c>
      <c r="BB1052" s="12">
        <v>0.32418233907100003</v>
      </c>
      <c r="BD1052" s="12">
        <v>0.311376192178</v>
      </c>
      <c r="BE1052" s="12">
        <v>0.27607740725899999</v>
      </c>
      <c r="BF1052" s="12">
        <v>0.31400652513799998</v>
      </c>
      <c r="BH1052" s="12">
        <v>0.32440020507900003</v>
      </c>
      <c r="BI1052" s="12">
        <v>0.26096682750299999</v>
      </c>
      <c r="BJ1052" s="12">
        <v>0.21542619511700001</v>
      </c>
    </row>
    <row r="1053" spans="2:62" ht="32" customHeight="1" x14ac:dyDescent="0.35">
      <c r="B1053" s="20" t="s">
        <v>239</v>
      </c>
      <c r="C1053" s="12">
        <v>0.295767677901</v>
      </c>
      <c r="D1053" s="12">
        <v>0.28615284183299999</v>
      </c>
      <c r="E1053" s="12">
        <v>0.29631978647000001</v>
      </c>
      <c r="F1053" s="12">
        <v>0.29748534949</v>
      </c>
      <c r="G1053" s="12">
        <v>0.79575050583899998</v>
      </c>
      <c r="I1053" s="12">
        <v>0.32396127691600002</v>
      </c>
      <c r="J1053" s="12">
        <v>0.243078945253</v>
      </c>
      <c r="K1053" s="12">
        <v>0.297060544885</v>
      </c>
      <c r="L1053" s="12">
        <v>0.30728569514100001</v>
      </c>
      <c r="M1053" s="12">
        <v>0.29412389405299999</v>
      </c>
      <c r="N1053" s="12">
        <v>0.32134202133200002</v>
      </c>
      <c r="P1053" s="12">
        <v>0.26710622325</v>
      </c>
      <c r="Q1053" s="12">
        <v>0.35597021360800002</v>
      </c>
      <c r="R1053" s="12">
        <v>0.315901585599</v>
      </c>
      <c r="S1053" s="12">
        <v>0.24109988632599999</v>
      </c>
      <c r="T1053" s="12">
        <v>0.48326881861999998</v>
      </c>
      <c r="V1053" s="12">
        <v>0.299330173551</v>
      </c>
      <c r="W1053" s="12">
        <v>0.27059002874400001</v>
      </c>
      <c r="X1053" s="12">
        <v>0.28603601025800002</v>
      </c>
      <c r="Y1053" s="12">
        <v>0.40755967439500002</v>
      </c>
      <c r="Z1053" s="12">
        <v>0.29679283926799999</v>
      </c>
      <c r="AA1053" s="12">
        <v>0.26933774595999999</v>
      </c>
      <c r="AB1053" s="12">
        <v>0.223108133087</v>
      </c>
      <c r="AC1053" s="12">
        <v>0.32960181312999998</v>
      </c>
      <c r="AE1053" s="12">
        <v>0.31171680320099998</v>
      </c>
      <c r="AF1053" s="12">
        <v>0.299541391612</v>
      </c>
      <c r="AG1053" s="12">
        <v>0.46087764680499999</v>
      </c>
      <c r="AH1053" s="12">
        <v>0.20469207313099999</v>
      </c>
      <c r="AI1053" s="12">
        <v>0.30198584414000001</v>
      </c>
      <c r="AJ1053" s="12">
        <v>0.244025920216</v>
      </c>
      <c r="AK1053" s="12">
        <v>0.304715709921</v>
      </c>
      <c r="AL1053" s="12">
        <v>0.17077606809699999</v>
      </c>
      <c r="AM1053" s="12">
        <v>0.39225334710999998</v>
      </c>
      <c r="AN1053" s="12">
        <v>0.38422148242300003</v>
      </c>
      <c r="AO1053" s="12">
        <v>0.30967401492199997</v>
      </c>
      <c r="AP1053" s="12">
        <v>0.173517396459</v>
      </c>
      <c r="AR1053" s="12">
        <v>0.29239362263200003</v>
      </c>
      <c r="AS1053" s="12">
        <v>0.34068541031100003</v>
      </c>
      <c r="AT1053" s="12">
        <v>0.15023842987899999</v>
      </c>
      <c r="AU1053" s="12">
        <v>0.50032009876399997</v>
      </c>
      <c r="AW1053" s="12">
        <v>0.28925404871299998</v>
      </c>
      <c r="AX1053" s="12">
        <v>0.28937508313600002</v>
      </c>
      <c r="AY1053" s="12">
        <v>0.28602101429999999</v>
      </c>
      <c r="AZ1053" s="12">
        <v>0.30950577775499999</v>
      </c>
      <c r="BA1053" s="12">
        <v>0.279159071235</v>
      </c>
      <c r="BB1053" s="12">
        <v>0.28065288164199997</v>
      </c>
      <c r="BD1053" s="12">
        <v>0.28306336344100003</v>
      </c>
      <c r="BE1053" s="12">
        <v>0.30295727334900002</v>
      </c>
      <c r="BF1053" s="12">
        <v>0.44926599352000002</v>
      </c>
      <c r="BH1053" s="12">
        <v>0.29563395629900002</v>
      </c>
      <c r="BI1053" s="12">
        <v>0.34032268185800002</v>
      </c>
      <c r="BJ1053" s="12">
        <v>0.16891791739100001</v>
      </c>
    </row>
    <row r="1054" spans="2:62" ht="32" customHeight="1" x14ac:dyDescent="0.35">
      <c r="B1054" s="20" t="s">
        <v>240</v>
      </c>
      <c r="C1054" s="12">
        <v>0.23676921319300001</v>
      </c>
      <c r="D1054" s="12">
        <v>0.303397289683</v>
      </c>
      <c r="E1054" s="12">
        <v>0.15489471783200001</v>
      </c>
      <c r="F1054" s="12">
        <v>0.33502222080999999</v>
      </c>
      <c r="G1054" s="12">
        <v>0</v>
      </c>
      <c r="I1054" s="12">
        <v>0.26003755634600001</v>
      </c>
      <c r="J1054" s="12">
        <v>0.24481071489600001</v>
      </c>
      <c r="K1054" s="12">
        <v>0.26176990134200001</v>
      </c>
      <c r="L1054" s="12">
        <v>0.212193778759</v>
      </c>
      <c r="M1054" s="12">
        <v>0.22180651267099999</v>
      </c>
      <c r="N1054" s="12">
        <v>0.10101987099</v>
      </c>
      <c r="P1054" s="12">
        <v>0.31080189187700002</v>
      </c>
      <c r="Q1054" s="12">
        <v>0.249781902547</v>
      </c>
      <c r="R1054" s="12">
        <v>0.14449994798999999</v>
      </c>
      <c r="S1054" s="12">
        <v>0.24577230639</v>
      </c>
      <c r="T1054" s="12">
        <v>0</v>
      </c>
      <c r="V1054" s="12">
        <v>0.21335161914299999</v>
      </c>
      <c r="W1054" s="12">
        <v>0.305731627926</v>
      </c>
      <c r="X1054" s="12">
        <v>0.28274144834300002</v>
      </c>
      <c r="Y1054" s="12">
        <v>7.69514173543E-2</v>
      </c>
      <c r="Z1054" s="12">
        <v>0.27865054316100002</v>
      </c>
      <c r="AA1054" s="12">
        <v>0.16865783246999999</v>
      </c>
      <c r="AB1054" s="12">
        <v>0.26971435438699998</v>
      </c>
      <c r="AC1054" s="12">
        <v>0.14951557585700001</v>
      </c>
      <c r="AE1054" s="12">
        <v>0.28776574349200001</v>
      </c>
      <c r="AF1054" s="12">
        <v>0.263505654418</v>
      </c>
      <c r="AG1054" s="12">
        <v>0.11925672498999999</v>
      </c>
      <c r="AH1054" s="12">
        <v>0.208506858032</v>
      </c>
      <c r="AI1054" s="12">
        <v>0.30978222847300002</v>
      </c>
      <c r="AJ1054" s="12">
        <v>0.304526446053</v>
      </c>
      <c r="AK1054" s="12">
        <v>0.134754745067</v>
      </c>
      <c r="AL1054" s="12">
        <v>0.18792256060099999</v>
      </c>
      <c r="AM1054" s="12">
        <v>0.18326816369000001</v>
      </c>
      <c r="AN1054" s="12">
        <v>0.27105933811299998</v>
      </c>
      <c r="AO1054" s="12">
        <v>0.324934043595</v>
      </c>
      <c r="AP1054" s="12">
        <v>0.26188169171499998</v>
      </c>
      <c r="AR1054" s="12">
        <v>0.26093622190299998</v>
      </c>
      <c r="AS1054" s="12">
        <v>0.14151940797199999</v>
      </c>
      <c r="AT1054" s="12">
        <v>0.180518498689</v>
      </c>
      <c r="AU1054" s="12">
        <v>0</v>
      </c>
      <c r="AW1054" s="12">
        <v>0.22694237722800001</v>
      </c>
      <c r="AX1054" s="12">
        <v>0.22808662207200001</v>
      </c>
      <c r="AY1054" s="12">
        <v>0.23011911239400001</v>
      </c>
      <c r="AZ1054" s="12">
        <v>0.24768670751499999</v>
      </c>
      <c r="BA1054" s="12">
        <v>0.227480156022</v>
      </c>
      <c r="BB1054" s="12">
        <v>0.222200972952</v>
      </c>
      <c r="BD1054" s="12">
        <v>0.20813803535</v>
      </c>
      <c r="BE1054" s="12">
        <v>0.31166952463499997</v>
      </c>
      <c r="BF1054" s="12">
        <v>9.19730005632E-2</v>
      </c>
      <c r="BH1054" s="12">
        <v>0.220465405926</v>
      </c>
      <c r="BI1054" s="12">
        <v>0.24251195058200001</v>
      </c>
      <c r="BJ1054" s="12">
        <v>0.35330472826999998</v>
      </c>
    </row>
    <row r="1055" spans="2:62" ht="32" customHeight="1" x14ac:dyDescent="0.35">
      <c r="B1055" s="20" t="s">
        <v>42</v>
      </c>
      <c r="C1055" s="12">
        <v>2.87275000743E-2</v>
      </c>
      <c r="D1055" s="12">
        <v>3.2538924866500001E-2</v>
      </c>
      <c r="E1055" s="12">
        <v>2.85128403063E-2</v>
      </c>
      <c r="F1055" s="12">
        <v>0</v>
      </c>
      <c r="G1055" s="12">
        <v>0</v>
      </c>
      <c r="I1055" s="12">
        <v>4.1282616943700001E-2</v>
      </c>
      <c r="J1055" s="12">
        <v>0</v>
      </c>
      <c r="K1055" s="12">
        <v>4.7682234395299998E-2</v>
      </c>
      <c r="L1055" s="12">
        <v>1.4732656858099999E-2</v>
      </c>
      <c r="M1055" s="12">
        <v>3.18501323083E-2</v>
      </c>
      <c r="N1055" s="12">
        <v>0</v>
      </c>
      <c r="P1055" s="12">
        <v>3.7365314674599998E-2</v>
      </c>
      <c r="Q1055" s="12">
        <v>2.7211080898699998E-2</v>
      </c>
      <c r="R1055" s="12">
        <v>2.8591004474500002E-2</v>
      </c>
      <c r="S1055" s="12">
        <v>2.2201134759900001E-2</v>
      </c>
      <c r="T1055" s="12">
        <v>0</v>
      </c>
      <c r="V1055" s="12">
        <v>5.1076349737499999E-2</v>
      </c>
      <c r="W1055" s="12">
        <v>2.4057250149500001E-2</v>
      </c>
      <c r="X1055" s="12">
        <v>2.8957956497799999E-2</v>
      </c>
      <c r="Y1055" s="12">
        <v>1.41449267297E-2</v>
      </c>
      <c r="Z1055" s="12">
        <v>1.6226171704900001E-2</v>
      </c>
      <c r="AA1055" s="12">
        <v>0</v>
      </c>
      <c r="AB1055" s="12">
        <v>1.8819862811599999E-2</v>
      </c>
      <c r="AC1055" s="12">
        <v>0.108291402326</v>
      </c>
      <c r="AE1055" s="12">
        <v>0</v>
      </c>
      <c r="AF1055" s="12">
        <v>3.1749499998699998E-2</v>
      </c>
      <c r="AG1055" s="12">
        <v>0</v>
      </c>
      <c r="AH1055" s="12">
        <v>4.9985074841499999E-2</v>
      </c>
      <c r="AI1055" s="12">
        <v>1.5468679908999999E-2</v>
      </c>
      <c r="AJ1055" s="12">
        <v>2.1950035261599998E-2</v>
      </c>
      <c r="AK1055" s="12">
        <v>2.8282437778200002E-2</v>
      </c>
      <c r="AL1055" s="12">
        <v>6.4221129839399996E-2</v>
      </c>
      <c r="AM1055" s="12">
        <v>0</v>
      </c>
      <c r="AN1055" s="12">
        <v>0</v>
      </c>
      <c r="AO1055" s="12">
        <v>9.7877513142899997E-2</v>
      </c>
      <c r="AP1055" s="12">
        <v>9.4388025267300002E-2</v>
      </c>
      <c r="AR1055" s="12">
        <v>1.8718344042600001E-2</v>
      </c>
      <c r="AS1055" s="12">
        <v>1.4029837373999999E-2</v>
      </c>
      <c r="AT1055" s="12">
        <v>0.248874310362</v>
      </c>
      <c r="AU1055" s="12">
        <v>0.49967990123599998</v>
      </c>
      <c r="AW1055" s="12">
        <v>2.5185018341499998E-2</v>
      </c>
      <c r="AX1055" s="12">
        <v>3.1695788609399998E-2</v>
      </c>
      <c r="AY1055" s="12">
        <v>2.9310189333499999E-2</v>
      </c>
      <c r="AZ1055" s="12">
        <v>2.82631241357E-2</v>
      </c>
      <c r="BA1055" s="12">
        <v>2.85351452293E-2</v>
      </c>
      <c r="BB1055" s="12">
        <v>2.9793505474999999E-2</v>
      </c>
      <c r="BD1055" s="12">
        <v>3.1697062647500003E-2</v>
      </c>
      <c r="BE1055" s="12">
        <v>2.0185813815700001E-2</v>
      </c>
      <c r="BF1055" s="12">
        <v>5.02095655248E-2</v>
      </c>
      <c r="BH1055" s="12">
        <v>1.42031940683E-2</v>
      </c>
      <c r="BI1055" s="12">
        <v>1.39742682706E-2</v>
      </c>
      <c r="BJ1055" s="12">
        <v>0.18959841272299999</v>
      </c>
    </row>
    <row r="1057" spans="2:62" x14ac:dyDescent="0.35">
      <c r="B1057" s="25" t="s">
        <v>256</v>
      </c>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row>
    <row r="1058" spans="2:62" x14ac:dyDescent="0.35">
      <c r="B1058" s="17" t="s">
        <v>15</v>
      </c>
    </row>
    <row r="1059" spans="2:62" x14ac:dyDescent="0.35">
      <c r="B1059" s="18" t="s">
        <v>74</v>
      </c>
      <c r="C1059" s="15">
        <v>500</v>
      </c>
      <c r="D1059" s="15">
        <v>252</v>
      </c>
      <c r="E1059" s="15">
        <v>220</v>
      </c>
      <c r="F1059" s="15">
        <v>24</v>
      </c>
      <c r="G1059" s="15">
        <v>4</v>
      </c>
      <c r="I1059" s="15">
        <v>66</v>
      </c>
      <c r="J1059" s="15">
        <v>69</v>
      </c>
      <c r="K1059" s="15">
        <v>149</v>
      </c>
      <c r="L1059" s="15">
        <v>116</v>
      </c>
      <c r="M1059" s="15">
        <v>89</v>
      </c>
      <c r="N1059" s="15">
        <v>11</v>
      </c>
      <c r="P1059" s="15">
        <v>98</v>
      </c>
      <c r="Q1059" s="15">
        <v>133</v>
      </c>
      <c r="R1059" s="15">
        <v>134</v>
      </c>
      <c r="S1059" s="15">
        <v>133</v>
      </c>
      <c r="T1059" s="15">
        <v>2</v>
      </c>
      <c r="V1059" s="15">
        <v>58</v>
      </c>
      <c r="W1059" s="15">
        <v>97</v>
      </c>
      <c r="X1059" s="15">
        <v>104</v>
      </c>
      <c r="Y1059" s="15">
        <v>62</v>
      </c>
      <c r="Z1059" s="15">
        <v>65</v>
      </c>
      <c r="AA1059" s="15">
        <v>40</v>
      </c>
      <c r="AB1059" s="15">
        <v>49</v>
      </c>
      <c r="AC1059" s="15">
        <v>25</v>
      </c>
      <c r="AE1059" s="15">
        <v>40</v>
      </c>
      <c r="AF1059" s="15">
        <v>69</v>
      </c>
      <c r="AG1059" s="15">
        <v>35</v>
      </c>
      <c r="AH1059" s="15">
        <v>44</v>
      </c>
      <c r="AI1059" s="15">
        <v>65</v>
      </c>
      <c r="AJ1059" s="15">
        <v>40</v>
      </c>
      <c r="AK1059" s="15">
        <v>44</v>
      </c>
      <c r="AL1059" s="15">
        <v>56</v>
      </c>
      <c r="AM1059" s="15">
        <v>44</v>
      </c>
      <c r="AN1059" s="15">
        <v>30</v>
      </c>
      <c r="AO1059" s="15">
        <v>10</v>
      </c>
      <c r="AP1059" s="15">
        <v>23</v>
      </c>
      <c r="AR1059" s="15">
        <v>392</v>
      </c>
      <c r="AS1059" s="15">
        <v>88</v>
      </c>
      <c r="AT1059" s="15">
        <v>18</v>
      </c>
      <c r="AU1059" s="15">
        <v>2</v>
      </c>
      <c r="AW1059" s="15">
        <v>406</v>
      </c>
      <c r="AX1059" s="15">
        <v>389</v>
      </c>
      <c r="AY1059" s="15">
        <v>348</v>
      </c>
      <c r="AZ1059" s="15">
        <v>411</v>
      </c>
      <c r="BA1059" s="15">
        <v>401</v>
      </c>
      <c r="BB1059" s="15">
        <v>385</v>
      </c>
      <c r="BD1059" s="15">
        <v>328</v>
      </c>
      <c r="BE1059" s="15">
        <v>153</v>
      </c>
      <c r="BF1059" s="15">
        <v>19</v>
      </c>
      <c r="BH1059" s="15">
        <v>341</v>
      </c>
      <c r="BI1059" s="15">
        <v>117</v>
      </c>
      <c r="BJ1059" s="15">
        <v>42</v>
      </c>
    </row>
    <row r="1060" spans="2:62" x14ac:dyDescent="0.35">
      <c r="B1060" s="19" t="s">
        <v>75</v>
      </c>
      <c r="C1060" s="10">
        <v>500</v>
      </c>
      <c r="D1060" s="10">
        <v>248</v>
      </c>
      <c r="E1060" s="10">
        <v>221</v>
      </c>
      <c r="F1060" s="10">
        <v>27</v>
      </c>
      <c r="G1060" s="10">
        <v>4</v>
      </c>
      <c r="I1060" s="10">
        <v>68</v>
      </c>
      <c r="J1060" s="10">
        <v>68</v>
      </c>
      <c r="K1060" s="10">
        <v>145</v>
      </c>
      <c r="L1060" s="10">
        <v>115</v>
      </c>
      <c r="M1060" s="10">
        <v>92</v>
      </c>
      <c r="N1060" s="10">
        <v>11</v>
      </c>
      <c r="P1060" s="10">
        <v>125</v>
      </c>
      <c r="Q1060" s="10">
        <v>125</v>
      </c>
      <c r="R1060" s="10">
        <v>125</v>
      </c>
      <c r="S1060" s="10">
        <v>125</v>
      </c>
      <c r="T1060" s="10">
        <v>2</v>
      </c>
      <c r="V1060" s="10">
        <v>68</v>
      </c>
      <c r="W1060" s="10">
        <v>105</v>
      </c>
      <c r="X1060" s="10">
        <v>101</v>
      </c>
      <c r="Y1060" s="10">
        <v>59</v>
      </c>
      <c r="Z1060" s="10">
        <v>60</v>
      </c>
      <c r="AA1060" s="10">
        <v>37</v>
      </c>
      <c r="AB1060" s="10">
        <v>44</v>
      </c>
      <c r="AC1060" s="10">
        <v>26</v>
      </c>
      <c r="AE1060" s="10">
        <v>38</v>
      </c>
      <c r="AF1060" s="10">
        <v>67</v>
      </c>
      <c r="AG1060" s="10">
        <v>34</v>
      </c>
      <c r="AH1060" s="10">
        <v>42</v>
      </c>
      <c r="AI1060" s="10">
        <v>63</v>
      </c>
      <c r="AJ1060" s="10">
        <v>38</v>
      </c>
      <c r="AK1060" s="10">
        <v>42</v>
      </c>
      <c r="AL1060" s="10">
        <v>55</v>
      </c>
      <c r="AM1060" s="10">
        <v>42</v>
      </c>
      <c r="AN1060" s="10">
        <v>42</v>
      </c>
      <c r="AO1060" s="10">
        <v>17</v>
      </c>
      <c r="AP1060" s="10">
        <v>21</v>
      </c>
      <c r="AR1060" s="10">
        <v>395</v>
      </c>
      <c r="AS1060" s="10">
        <v>84</v>
      </c>
      <c r="AT1060" s="10">
        <v>19</v>
      </c>
      <c r="AU1060" s="10">
        <v>2</v>
      </c>
      <c r="AW1060" s="10">
        <v>404</v>
      </c>
      <c r="AX1060" s="10">
        <v>385</v>
      </c>
      <c r="AY1060" s="10">
        <v>346</v>
      </c>
      <c r="AZ1060" s="10">
        <v>412</v>
      </c>
      <c r="BA1060" s="10">
        <v>399</v>
      </c>
      <c r="BB1060" s="10">
        <v>382</v>
      </c>
      <c r="BD1060" s="10">
        <v>321</v>
      </c>
      <c r="BE1060" s="10">
        <v>160</v>
      </c>
      <c r="BF1060" s="10">
        <v>19</v>
      </c>
      <c r="BH1060" s="10">
        <v>339</v>
      </c>
      <c r="BI1060" s="10">
        <v>119</v>
      </c>
      <c r="BJ1060" s="10">
        <v>42</v>
      </c>
    </row>
    <row r="1061" spans="2:62" ht="32" customHeight="1" x14ac:dyDescent="0.35">
      <c r="B1061" s="20" t="s">
        <v>237</v>
      </c>
      <c r="C1061" s="12">
        <v>0.19515537892099999</v>
      </c>
      <c r="D1061" s="12">
        <v>0.17442897793699999</v>
      </c>
      <c r="E1061" s="12">
        <v>0.22307001499699999</v>
      </c>
      <c r="F1061" s="12">
        <v>0.18885384723099999</v>
      </c>
      <c r="G1061" s="12">
        <v>0</v>
      </c>
      <c r="I1061" s="12">
        <v>0.13946434753600001</v>
      </c>
      <c r="J1061" s="12">
        <v>0.26463835599699997</v>
      </c>
      <c r="K1061" s="12">
        <v>0.22513002294500001</v>
      </c>
      <c r="L1061" s="12">
        <v>0.18272858902700001</v>
      </c>
      <c r="M1061" s="12">
        <v>0.164703850668</v>
      </c>
      <c r="N1061" s="12">
        <v>0.102944376272</v>
      </c>
      <c r="P1061" s="12">
        <v>0.158444765337</v>
      </c>
      <c r="Q1061" s="12">
        <v>0.19798764010799999</v>
      </c>
      <c r="R1061" s="12">
        <v>0.254741396334</v>
      </c>
      <c r="S1061" s="12">
        <v>0.17256269007300001</v>
      </c>
      <c r="T1061" s="12">
        <v>0</v>
      </c>
      <c r="V1061" s="12">
        <v>0.164668492118</v>
      </c>
      <c r="W1061" s="12">
        <v>0.20338186723900001</v>
      </c>
      <c r="X1061" s="12">
        <v>0.213255254358</v>
      </c>
      <c r="Y1061" s="12">
        <v>9.5827288654500006E-2</v>
      </c>
      <c r="Z1061" s="12">
        <v>0.22806495579200001</v>
      </c>
      <c r="AA1061" s="12">
        <v>0.32377971675</v>
      </c>
      <c r="AB1061" s="12">
        <v>0.18095090858400001</v>
      </c>
      <c r="AC1061" s="12">
        <v>0.16226585381899999</v>
      </c>
      <c r="AE1061" s="12">
        <v>0.156877791303</v>
      </c>
      <c r="AF1061" s="12">
        <v>0.22587175064600001</v>
      </c>
      <c r="AG1061" s="12">
        <v>0.22660054237300001</v>
      </c>
      <c r="AH1061" s="12">
        <v>0.15081841172999999</v>
      </c>
      <c r="AI1061" s="12">
        <v>0.16006281195700001</v>
      </c>
      <c r="AJ1061" s="12">
        <v>0.120375546684</v>
      </c>
      <c r="AK1061" s="12">
        <v>0.20707061249100001</v>
      </c>
      <c r="AL1061" s="12">
        <v>0.29441698516199999</v>
      </c>
      <c r="AM1061" s="12">
        <v>0.171354195259</v>
      </c>
      <c r="AN1061" s="12">
        <v>0.224265302069</v>
      </c>
      <c r="AO1061" s="12">
        <v>0.179070903787</v>
      </c>
      <c r="AP1061" s="12">
        <v>0.16434517635199999</v>
      </c>
      <c r="AR1061" s="12">
        <v>0.179365650476</v>
      </c>
      <c r="AS1061" s="12">
        <v>0.28401217825199998</v>
      </c>
      <c r="AT1061" s="12">
        <v>0.15155294863499999</v>
      </c>
      <c r="AU1061" s="12">
        <v>0</v>
      </c>
      <c r="AW1061" s="12">
        <v>0.20302116945000001</v>
      </c>
      <c r="AX1061" s="12">
        <v>0.20509109434100001</v>
      </c>
      <c r="AY1061" s="12">
        <v>0.19925556680000001</v>
      </c>
      <c r="AZ1061" s="12">
        <v>0.19308811312400001</v>
      </c>
      <c r="BA1061" s="12">
        <v>0.208061919545</v>
      </c>
      <c r="BB1061" s="12">
        <v>0.20562066514300001</v>
      </c>
      <c r="BD1061" s="12">
        <v>0.200244361181</v>
      </c>
      <c r="BE1061" s="12">
        <v>0.20225817057500001</v>
      </c>
      <c r="BF1061" s="12">
        <v>5.02095655248E-2</v>
      </c>
      <c r="BH1061" s="12">
        <v>0.21065323584000001</v>
      </c>
      <c r="BI1061" s="12">
        <v>0.165103763618</v>
      </c>
      <c r="BJ1061" s="12">
        <v>0.154999327208</v>
      </c>
    </row>
    <row r="1062" spans="2:62" ht="32" customHeight="1" x14ac:dyDescent="0.35">
      <c r="B1062" s="20" t="s">
        <v>238</v>
      </c>
      <c r="C1062" s="12">
        <v>0.30657366627900001</v>
      </c>
      <c r="D1062" s="12">
        <v>0.29670296318799999</v>
      </c>
      <c r="E1062" s="12">
        <v>0.328245971488</v>
      </c>
      <c r="F1062" s="12">
        <v>0.236023413795</v>
      </c>
      <c r="G1062" s="12">
        <v>0.20424949416099999</v>
      </c>
      <c r="I1062" s="12">
        <v>0.28827058953099999</v>
      </c>
      <c r="J1062" s="12">
        <v>0.277052900278</v>
      </c>
      <c r="K1062" s="12">
        <v>0.26278017660399999</v>
      </c>
      <c r="L1062" s="12">
        <v>0.343072228772</v>
      </c>
      <c r="M1062" s="12">
        <v>0.35811499106299999</v>
      </c>
      <c r="N1062" s="12">
        <v>0.36495176874200003</v>
      </c>
      <c r="P1062" s="12">
        <v>0.271771977459</v>
      </c>
      <c r="Q1062" s="12">
        <v>0.27801564619899999</v>
      </c>
      <c r="R1062" s="12">
        <v>0.37115466156600002</v>
      </c>
      <c r="S1062" s="12">
        <v>0.29428424290100003</v>
      </c>
      <c r="T1062" s="12">
        <v>1</v>
      </c>
      <c r="V1062" s="12">
        <v>0.38354842124400002</v>
      </c>
      <c r="W1062" s="12">
        <v>0.32510532907299999</v>
      </c>
      <c r="X1062" s="12">
        <v>0.27067925946400001</v>
      </c>
      <c r="Y1062" s="12">
        <v>0.42903180452099998</v>
      </c>
      <c r="Z1062" s="12">
        <v>0.253807618535</v>
      </c>
      <c r="AA1062" s="12">
        <v>0.18985980678799999</v>
      </c>
      <c r="AB1062" s="12">
        <v>0.225341103382</v>
      </c>
      <c r="AC1062" s="12">
        <v>0.317936919905</v>
      </c>
      <c r="AE1062" s="12">
        <v>0.32539656908100001</v>
      </c>
      <c r="AF1062" s="12">
        <v>0.31114670535599998</v>
      </c>
      <c r="AG1062" s="12">
        <v>0.304231638355</v>
      </c>
      <c r="AH1062" s="12">
        <v>0.37263022492800002</v>
      </c>
      <c r="AI1062" s="12">
        <v>0.29046898065400001</v>
      </c>
      <c r="AJ1062" s="12">
        <v>0.33106345055600001</v>
      </c>
      <c r="AK1062" s="12">
        <v>0.342281909627</v>
      </c>
      <c r="AL1062" s="12">
        <v>0.290274099939</v>
      </c>
      <c r="AM1062" s="12">
        <v>0.34712657276600001</v>
      </c>
      <c r="AN1062" s="12">
        <v>0.17628729623100001</v>
      </c>
      <c r="AO1062" s="12">
        <v>0.27130717016200001</v>
      </c>
      <c r="AP1062" s="12">
        <v>0.31256779861400003</v>
      </c>
      <c r="AR1062" s="12">
        <v>0.29176696654899997</v>
      </c>
      <c r="AS1062" s="12">
        <v>0.35498357394500002</v>
      </c>
      <c r="AT1062" s="12">
        <v>0.37916049655400003</v>
      </c>
      <c r="AU1062" s="12">
        <v>0.50032009876399997</v>
      </c>
      <c r="AW1062" s="12">
        <v>0.31516724193899998</v>
      </c>
      <c r="AX1062" s="12">
        <v>0.30342375340299998</v>
      </c>
      <c r="AY1062" s="12">
        <v>0.30482593029499999</v>
      </c>
      <c r="AZ1062" s="12">
        <v>0.29492389447099998</v>
      </c>
      <c r="BA1062" s="12">
        <v>0.31167036474900001</v>
      </c>
      <c r="BB1062" s="12">
        <v>0.31457996059299997</v>
      </c>
      <c r="BD1062" s="12">
        <v>0.334285967957</v>
      </c>
      <c r="BE1062" s="12">
        <v>0.24499799840200001</v>
      </c>
      <c r="BF1062" s="12">
        <v>0.35542131387199999</v>
      </c>
      <c r="BH1062" s="12">
        <v>0.31350379989799998</v>
      </c>
      <c r="BI1062" s="12">
        <v>0.31850055933299998</v>
      </c>
      <c r="BJ1062" s="12">
        <v>0.21578098464600001</v>
      </c>
    </row>
    <row r="1063" spans="2:62" ht="32" customHeight="1" x14ac:dyDescent="0.35">
      <c r="B1063" s="20" t="s">
        <v>239</v>
      </c>
      <c r="C1063" s="12">
        <v>0.27612444380500001</v>
      </c>
      <c r="D1063" s="12">
        <v>0.26414490379099997</v>
      </c>
      <c r="E1063" s="12">
        <v>0.28721571373799998</v>
      </c>
      <c r="F1063" s="12">
        <v>0.274673275148</v>
      </c>
      <c r="G1063" s="12">
        <v>0.40170192757599998</v>
      </c>
      <c r="I1063" s="12">
        <v>0.393217742541</v>
      </c>
      <c r="J1063" s="12">
        <v>0.25892645167200001</v>
      </c>
      <c r="K1063" s="12">
        <v>0.303701005573</v>
      </c>
      <c r="L1063" s="12">
        <v>0.216190195541</v>
      </c>
      <c r="M1063" s="12">
        <v>0.21451761024499999</v>
      </c>
      <c r="N1063" s="12">
        <v>0.43108398399600001</v>
      </c>
      <c r="P1063" s="12">
        <v>0.30418288402400001</v>
      </c>
      <c r="Q1063" s="12">
        <v>0.279235415958</v>
      </c>
      <c r="R1063" s="12">
        <v>0.252130538066</v>
      </c>
      <c r="S1063" s="12">
        <v>0.27335630247600001</v>
      </c>
      <c r="T1063" s="12">
        <v>0</v>
      </c>
      <c r="V1063" s="12">
        <v>0.25894626040899998</v>
      </c>
      <c r="W1063" s="12">
        <v>0.222062406174</v>
      </c>
      <c r="X1063" s="12">
        <v>0.31784295710499999</v>
      </c>
      <c r="Y1063" s="12">
        <v>0.35147237599300002</v>
      </c>
      <c r="Z1063" s="12">
        <v>0.26521893143699998</v>
      </c>
      <c r="AA1063" s="12">
        <v>0.311934948873</v>
      </c>
      <c r="AB1063" s="12">
        <v>0.24629942535300001</v>
      </c>
      <c r="AC1063" s="12">
        <v>0.229114425388</v>
      </c>
      <c r="AE1063" s="12">
        <v>0.33170823124999999</v>
      </c>
      <c r="AF1063" s="12">
        <v>0.286910885432</v>
      </c>
      <c r="AG1063" s="12">
        <v>0.32189832446900002</v>
      </c>
      <c r="AH1063" s="12">
        <v>0.23263634807299999</v>
      </c>
      <c r="AI1063" s="12">
        <v>0.22942500414399999</v>
      </c>
      <c r="AJ1063" s="12">
        <v>0.28257641079099999</v>
      </c>
      <c r="AK1063" s="12">
        <v>0.29981643159900001</v>
      </c>
      <c r="AL1063" s="12">
        <v>0.217181987312</v>
      </c>
      <c r="AM1063" s="12">
        <v>0.29006232344600003</v>
      </c>
      <c r="AN1063" s="12">
        <v>0.269853887392</v>
      </c>
      <c r="AO1063" s="12">
        <v>0.42964797048699999</v>
      </c>
      <c r="AP1063" s="12">
        <v>0.25149271755300001</v>
      </c>
      <c r="AR1063" s="12">
        <v>0.28449795538799999</v>
      </c>
      <c r="AS1063" s="12">
        <v>0.25609454357900002</v>
      </c>
      <c r="AT1063" s="12">
        <v>0.219814190996</v>
      </c>
      <c r="AU1063" s="12">
        <v>0</v>
      </c>
      <c r="AW1063" s="12">
        <v>0.282994732576</v>
      </c>
      <c r="AX1063" s="12">
        <v>0.28866869914100002</v>
      </c>
      <c r="AY1063" s="12">
        <v>0.27442455184699999</v>
      </c>
      <c r="AZ1063" s="12">
        <v>0.29110600838599998</v>
      </c>
      <c r="BA1063" s="12">
        <v>0.27457105742600002</v>
      </c>
      <c r="BB1063" s="12">
        <v>0.273436949697</v>
      </c>
      <c r="BD1063" s="12">
        <v>0.27430223228900003</v>
      </c>
      <c r="BE1063" s="12">
        <v>0.27575715270599999</v>
      </c>
      <c r="BF1063" s="12">
        <v>0.30983309563099998</v>
      </c>
      <c r="BH1063" s="12">
        <v>0.27635766468099998</v>
      </c>
      <c r="BI1063" s="12">
        <v>0.28507211421599998</v>
      </c>
      <c r="BJ1063" s="12">
        <v>0.24852808741900001</v>
      </c>
    </row>
    <row r="1064" spans="2:62" ht="32" customHeight="1" x14ac:dyDescent="0.35">
      <c r="B1064" s="20" t="s">
        <v>240</v>
      </c>
      <c r="C1064" s="12">
        <v>0.19891227225999999</v>
      </c>
      <c r="D1064" s="12">
        <v>0.26023789093100003</v>
      </c>
      <c r="E1064" s="12">
        <v>0.12739376045199999</v>
      </c>
      <c r="F1064" s="12">
        <v>0.25453120650799999</v>
      </c>
      <c r="G1064" s="12">
        <v>0</v>
      </c>
      <c r="I1064" s="12">
        <v>0.105537773214</v>
      </c>
      <c r="J1064" s="12">
        <v>0.185851263765</v>
      </c>
      <c r="K1064" s="12">
        <v>0.20838879487799999</v>
      </c>
      <c r="L1064" s="12">
        <v>0.242898779471</v>
      </c>
      <c r="M1064" s="12">
        <v>0.219635810126</v>
      </c>
      <c r="N1064" s="12">
        <v>0.10101987099</v>
      </c>
      <c r="P1064" s="12">
        <v>0.23277422302100001</v>
      </c>
      <c r="Q1064" s="12">
        <v>0.237478814802</v>
      </c>
      <c r="R1064" s="12">
        <v>0.107003404996</v>
      </c>
      <c r="S1064" s="12">
        <v>0.221567588028</v>
      </c>
      <c r="T1064" s="12">
        <v>0</v>
      </c>
      <c r="V1064" s="12">
        <v>0.14493554288300001</v>
      </c>
      <c r="W1064" s="12">
        <v>0.24054131849400001</v>
      </c>
      <c r="X1064" s="12">
        <v>0.198222529073</v>
      </c>
      <c r="Y1064" s="12">
        <v>0.123668530832</v>
      </c>
      <c r="Z1064" s="12">
        <v>0.221172002767</v>
      </c>
      <c r="AA1064" s="12">
        <v>0.148344662436</v>
      </c>
      <c r="AB1064" s="12">
        <v>0.34740856268100001</v>
      </c>
      <c r="AC1064" s="12">
        <v>0.114737257764</v>
      </c>
      <c r="AE1064" s="12">
        <v>0.18601740836700001</v>
      </c>
      <c r="AF1064" s="12">
        <v>0.16180327495899999</v>
      </c>
      <c r="AG1064" s="12">
        <v>0.11925672498999999</v>
      </c>
      <c r="AH1064" s="12">
        <v>0.243915015269</v>
      </c>
      <c r="AI1064" s="12">
        <v>0.30457452333599999</v>
      </c>
      <c r="AJ1064" s="12">
        <v>0.24168457987799999</v>
      </c>
      <c r="AK1064" s="12">
        <v>0.10647230728900001</v>
      </c>
      <c r="AL1064" s="12">
        <v>0.18045868873699999</v>
      </c>
      <c r="AM1064" s="12">
        <v>0.19145690852899999</v>
      </c>
      <c r="AN1064" s="12">
        <v>0.28805756418200001</v>
      </c>
      <c r="AO1064" s="12">
        <v>0.119973955565</v>
      </c>
      <c r="AP1064" s="12">
        <v>0.116968345684</v>
      </c>
      <c r="AR1064" s="12">
        <v>0.22179049033100001</v>
      </c>
      <c r="AS1064" s="12">
        <v>0.10490970422400001</v>
      </c>
      <c r="AT1064" s="12">
        <v>0.15970817978400001</v>
      </c>
      <c r="AU1064" s="12">
        <v>0</v>
      </c>
      <c r="AW1064" s="12">
        <v>0.177028937449</v>
      </c>
      <c r="AX1064" s="12">
        <v>0.18771485745200001</v>
      </c>
      <c r="AY1064" s="12">
        <v>0.19694280237600001</v>
      </c>
      <c r="AZ1064" s="12">
        <v>0.19731620780699999</v>
      </c>
      <c r="BA1064" s="12">
        <v>0.19047549714299999</v>
      </c>
      <c r="BB1064" s="12">
        <v>0.18871980276700001</v>
      </c>
      <c r="BD1064" s="12">
        <v>0.172074218211</v>
      </c>
      <c r="BE1064" s="12">
        <v>0.265413610277</v>
      </c>
      <c r="BF1064" s="12">
        <v>9.41852026078E-2</v>
      </c>
      <c r="BH1064" s="12">
        <v>0.17377600638599999</v>
      </c>
      <c r="BI1064" s="12">
        <v>0.23132356283300001</v>
      </c>
      <c r="BJ1064" s="12">
        <v>0.31093410782899999</v>
      </c>
    </row>
    <row r="1065" spans="2:62" ht="32" customHeight="1" x14ac:dyDescent="0.35">
      <c r="B1065" s="20" t="s">
        <v>42</v>
      </c>
      <c r="C1065" s="12">
        <v>2.3234238735399999E-2</v>
      </c>
      <c r="D1065" s="12">
        <v>4.4852641531099996E-3</v>
      </c>
      <c r="E1065" s="12">
        <v>3.4074539325E-2</v>
      </c>
      <c r="F1065" s="12">
        <v>4.5918257317399999E-2</v>
      </c>
      <c r="G1065" s="12">
        <v>0.39404857826299999</v>
      </c>
      <c r="I1065" s="12">
        <v>7.3509547178799997E-2</v>
      </c>
      <c r="J1065" s="12">
        <v>1.3531028288200001E-2</v>
      </c>
      <c r="K1065" s="12">
        <v>0</v>
      </c>
      <c r="L1065" s="12">
        <v>1.5110207189E-2</v>
      </c>
      <c r="M1065" s="12">
        <v>4.30277378983E-2</v>
      </c>
      <c r="N1065" s="12">
        <v>0</v>
      </c>
      <c r="P1065" s="12">
        <v>3.2826150158799999E-2</v>
      </c>
      <c r="Q1065" s="12">
        <v>7.2824829323199997E-3</v>
      </c>
      <c r="R1065" s="12">
        <v>1.49699990382E-2</v>
      </c>
      <c r="S1065" s="12">
        <v>3.8229176522200002E-2</v>
      </c>
      <c r="T1065" s="12">
        <v>0</v>
      </c>
      <c r="V1065" s="12">
        <v>4.7901283346400002E-2</v>
      </c>
      <c r="W1065" s="12">
        <v>8.9090790196799993E-3</v>
      </c>
      <c r="X1065" s="12">
        <v>0</v>
      </c>
      <c r="Y1065" s="12">
        <v>0</v>
      </c>
      <c r="Z1065" s="12">
        <v>3.1736491469800003E-2</v>
      </c>
      <c r="AA1065" s="12">
        <v>2.60808651527E-2</v>
      </c>
      <c r="AB1065" s="12">
        <v>0</v>
      </c>
      <c r="AC1065" s="12">
        <v>0.17594554312300001</v>
      </c>
      <c r="AE1065" s="12">
        <v>0</v>
      </c>
      <c r="AF1065" s="12">
        <v>1.4267383606499999E-2</v>
      </c>
      <c r="AG1065" s="12">
        <v>2.8012769812600001E-2</v>
      </c>
      <c r="AH1065" s="12">
        <v>0</v>
      </c>
      <c r="AI1065" s="12">
        <v>1.5468679908999999E-2</v>
      </c>
      <c r="AJ1065" s="12">
        <v>2.4300012091099998E-2</v>
      </c>
      <c r="AK1065" s="12">
        <v>4.4358738994200002E-2</v>
      </c>
      <c r="AL1065" s="12">
        <v>1.7668238850599999E-2</v>
      </c>
      <c r="AM1065" s="12">
        <v>0</v>
      </c>
      <c r="AN1065" s="12">
        <v>4.1535950125100002E-2</v>
      </c>
      <c r="AO1065" s="12">
        <v>0</v>
      </c>
      <c r="AP1065" s="12">
        <v>0.154625961797</v>
      </c>
      <c r="AR1065" s="12">
        <v>2.2578937256299999E-2</v>
      </c>
      <c r="AS1065" s="12">
        <v>0</v>
      </c>
      <c r="AT1065" s="12">
        <v>8.9764184030799998E-2</v>
      </c>
      <c r="AU1065" s="12">
        <v>0.49967990123599998</v>
      </c>
      <c r="AW1065" s="12">
        <v>2.1787918585299999E-2</v>
      </c>
      <c r="AX1065" s="12">
        <v>1.5101595664199999E-2</v>
      </c>
      <c r="AY1065" s="12">
        <v>2.4551148682499999E-2</v>
      </c>
      <c r="AZ1065" s="12">
        <v>2.3565776212300001E-2</v>
      </c>
      <c r="BA1065" s="12">
        <v>1.52211611376E-2</v>
      </c>
      <c r="BB1065" s="12">
        <v>1.7642621800300001E-2</v>
      </c>
      <c r="BD1065" s="12">
        <v>1.90932203624E-2</v>
      </c>
      <c r="BE1065" s="12">
        <v>1.1573068041000001E-2</v>
      </c>
      <c r="BF1065" s="12">
        <v>0.190350822364</v>
      </c>
      <c r="BH1065" s="12">
        <v>2.57092931952E-2</v>
      </c>
      <c r="BI1065" s="12">
        <v>0</v>
      </c>
      <c r="BJ1065" s="12">
        <v>6.9757492897400006E-2</v>
      </c>
    </row>
    <row r="1067" spans="2:62" x14ac:dyDescent="0.35">
      <c r="B1067" s="25" t="s">
        <v>257</v>
      </c>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row>
    <row r="1068" spans="2:62" x14ac:dyDescent="0.35">
      <c r="B1068" s="17" t="s">
        <v>15</v>
      </c>
    </row>
    <row r="1069" spans="2:62" x14ac:dyDescent="0.35">
      <c r="B1069" s="18" t="s">
        <v>74</v>
      </c>
      <c r="C1069" s="15">
        <v>500</v>
      </c>
      <c r="D1069" s="15">
        <v>252</v>
      </c>
      <c r="E1069" s="15">
        <v>220</v>
      </c>
      <c r="F1069" s="15">
        <v>24</v>
      </c>
      <c r="G1069" s="15">
        <v>4</v>
      </c>
      <c r="I1069" s="15">
        <v>66</v>
      </c>
      <c r="J1069" s="15">
        <v>69</v>
      </c>
      <c r="K1069" s="15">
        <v>149</v>
      </c>
      <c r="L1069" s="15">
        <v>116</v>
      </c>
      <c r="M1069" s="15">
        <v>89</v>
      </c>
      <c r="N1069" s="15">
        <v>11</v>
      </c>
      <c r="P1069" s="15">
        <v>98</v>
      </c>
      <c r="Q1069" s="15">
        <v>133</v>
      </c>
      <c r="R1069" s="15">
        <v>134</v>
      </c>
      <c r="S1069" s="15">
        <v>133</v>
      </c>
      <c r="T1069" s="15">
        <v>2</v>
      </c>
      <c r="V1069" s="15">
        <v>58</v>
      </c>
      <c r="W1069" s="15">
        <v>97</v>
      </c>
      <c r="X1069" s="15">
        <v>104</v>
      </c>
      <c r="Y1069" s="15">
        <v>62</v>
      </c>
      <c r="Z1069" s="15">
        <v>65</v>
      </c>
      <c r="AA1069" s="15">
        <v>40</v>
      </c>
      <c r="AB1069" s="15">
        <v>49</v>
      </c>
      <c r="AC1069" s="15">
        <v>25</v>
      </c>
      <c r="AE1069" s="15">
        <v>40</v>
      </c>
      <c r="AF1069" s="15">
        <v>69</v>
      </c>
      <c r="AG1069" s="15">
        <v>35</v>
      </c>
      <c r="AH1069" s="15">
        <v>44</v>
      </c>
      <c r="AI1069" s="15">
        <v>65</v>
      </c>
      <c r="AJ1069" s="15">
        <v>40</v>
      </c>
      <c r="AK1069" s="15">
        <v>44</v>
      </c>
      <c r="AL1069" s="15">
        <v>56</v>
      </c>
      <c r="AM1069" s="15">
        <v>44</v>
      </c>
      <c r="AN1069" s="15">
        <v>30</v>
      </c>
      <c r="AO1069" s="15">
        <v>10</v>
      </c>
      <c r="AP1069" s="15">
        <v>23</v>
      </c>
      <c r="AR1069" s="15">
        <v>392</v>
      </c>
      <c r="AS1069" s="15">
        <v>88</v>
      </c>
      <c r="AT1069" s="15">
        <v>18</v>
      </c>
      <c r="AU1069" s="15">
        <v>2</v>
      </c>
      <c r="AW1069" s="15">
        <v>406</v>
      </c>
      <c r="AX1069" s="15">
        <v>389</v>
      </c>
      <c r="AY1069" s="15">
        <v>348</v>
      </c>
      <c r="AZ1069" s="15">
        <v>411</v>
      </c>
      <c r="BA1069" s="15">
        <v>401</v>
      </c>
      <c r="BB1069" s="15">
        <v>385</v>
      </c>
      <c r="BD1069" s="15">
        <v>328</v>
      </c>
      <c r="BE1069" s="15">
        <v>153</v>
      </c>
      <c r="BF1069" s="15">
        <v>19</v>
      </c>
      <c r="BH1069" s="15">
        <v>341</v>
      </c>
      <c r="BI1069" s="15">
        <v>117</v>
      </c>
      <c r="BJ1069" s="15">
        <v>42</v>
      </c>
    </row>
    <row r="1070" spans="2:62" x14ac:dyDescent="0.35">
      <c r="B1070" s="19" t="s">
        <v>75</v>
      </c>
      <c r="C1070" s="10">
        <v>500</v>
      </c>
      <c r="D1070" s="10">
        <v>248</v>
      </c>
      <c r="E1070" s="10">
        <v>221</v>
      </c>
      <c r="F1070" s="10">
        <v>27</v>
      </c>
      <c r="G1070" s="10">
        <v>4</v>
      </c>
      <c r="I1070" s="10">
        <v>68</v>
      </c>
      <c r="J1070" s="10">
        <v>68</v>
      </c>
      <c r="K1070" s="10">
        <v>145</v>
      </c>
      <c r="L1070" s="10">
        <v>115</v>
      </c>
      <c r="M1070" s="10">
        <v>92</v>
      </c>
      <c r="N1070" s="10">
        <v>11</v>
      </c>
      <c r="P1070" s="10">
        <v>125</v>
      </c>
      <c r="Q1070" s="10">
        <v>125</v>
      </c>
      <c r="R1070" s="10">
        <v>125</v>
      </c>
      <c r="S1070" s="10">
        <v>125</v>
      </c>
      <c r="T1070" s="10">
        <v>2</v>
      </c>
      <c r="V1070" s="10">
        <v>68</v>
      </c>
      <c r="W1070" s="10">
        <v>105</v>
      </c>
      <c r="X1070" s="10">
        <v>101</v>
      </c>
      <c r="Y1070" s="10">
        <v>59</v>
      </c>
      <c r="Z1070" s="10">
        <v>60</v>
      </c>
      <c r="AA1070" s="10">
        <v>37</v>
      </c>
      <c r="AB1070" s="10">
        <v>44</v>
      </c>
      <c r="AC1070" s="10">
        <v>26</v>
      </c>
      <c r="AE1070" s="10">
        <v>38</v>
      </c>
      <c r="AF1070" s="10">
        <v>67</v>
      </c>
      <c r="AG1070" s="10">
        <v>34</v>
      </c>
      <c r="AH1070" s="10">
        <v>42</v>
      </c>
      <c r="AI1070" s="10">
        <v>63</v>
      </c>
      <c r="AJ1070" s="10">
        <v>38</v>
      </c>
      <c r="AK1070" s="10">
        <v>42</v>
      </c>
      <c r="AL1070" s="10">
        <v>55</v>
      </c>
      <c r="AM1070" s="10">
        <v>42</v>
      </c>
      <c r="AN1070" s="10">
        <v>42</v>
      </c>
      <c r="AO1070" s="10">
        <v>17</v>
      </c>
      <c r="AP1070" s="10">
        <v>21</v>
      </c>
      <c r="AR1070" s="10">
        <v>395</v>
      </c>
      <c r="AS1070" s="10">
        <v>84</v>
      </c>
      <c r="AT1070" s="10">
        <v>19</v>
      </c>
      <c r="AU1070" s="10">
        <v>2</v>
      </c>
      <c r="AW1070" s="10">
        <v>404</v>
      </c>
      <c r="AX1070" s="10">
        <v>385</v>
      </c>
      <c r="AY1070" s="10">
        <v>346</v>
      </c>
      <c r="AZ1070" s="10">
        <v>412</v>
      </c>
      <c r="BA1070" s="10">
        <v>399</v>
      </c>
      <c r="BB1070" s="10">
        <v>382</v>
      </c>
      <c r="BD1070" s="10">
        <v>321</v>
      </c>
      <c r="BE1070" s="10">
        <v>160</v>
      </c>
      <c r="BF1070" s="10">
        <v>19</v>
      </c>
      <c r="BH1070" s="10">
        <v>339</v>
      </c>
      <c r="BI1070" s="10">
        <v>119</v>
      </c>
      <c r="BJ1070" s="10">
        <v>42</v>
      </c>
    </row>
    <row r="1071" spans="2:62" ht="32" customHeight="1" x14ac:dyDescent="0.35">
      <c r="B1071" s="20" t="s">
        <v>237</v>
      </c>
      <c r="C1071" s="12">
        <v>0.2007496302</v>
      </c>
      <c r="D1071" s="12">
        <v>0.14663045745299999</v>
      </c>
      <c r="E1071" s="12">
        <v>0.26346713955399997</v>
      </c>
      <c r="F1071" s="12">
        <v>0.118242767567</v>
      </c>
      <c r="G1071" s="12">
        <v>0.59829807242400002</v>
      </c>
      <c r="I1071" s="12">
        <v>0.176112659028</v>
      </c>
      <c r="J1071" s="12">
        <v>0.164774510998</v>
      </c>
      <c r="K1071" s="12">
        <v>0.220516462558</v>
      </c>
      <c r="L1071" s="12">
        <v>0.20241833783099999</v>
      </c>
      <c r="M1071" s="12">
        <v>0.215275430346</v>
      </c>
      <c r="N1071" s="12">
        <v>0.176349594464</v>
      </c>
      <c r="P1071" s="12">
        <v>0.102398028916</v>
      </c>
      <c r="Q1071" s="12">
        <v>0.20730169163000001</v>
      </c>
      <c r="R1071" s="12">
        <v>0.29673504331700001</v>
      </c>
      <c r="S1071" s="12">
        <v>0.19976802588600001</v>
      </c>
      <c r="T1071" s="12">
        <v>0</v>
      </c>
      <c r="V1071" s="12">
        <v>8.7562553081900002E-2</v>
      </c>
      <c r="W1071" s="12">
        <v>0.21103339200599999</v>
      </c>
      <c r="X1071" s="12">
        <v>0.185989928055</v>
      </c>
      <c r="Y1071" s="12">
        <v>0.20742642636700001</v>
      </c>
      <c r="Z1071" s="12">
        <v>0.24193487098700001</v>
      </c>
      <c r="AA1071" s="12">
        <v>0.300971667507</v>
      </c>
      <c r="AB1071" s="12">
        <v>0.197261981847</v>
      </c>
      <c r="AC1071" s="12">
        <v>0.26510058701</v>
      </c>
      <c r="AE1071" s="12">
        <v>0.11749043050999999</v>
      </c>
      <c r="AF1071" s="12">
        <v>0.20059344773400001</v>
      </c>
      <c r="AG1071" s="12">
        <v>0.21855887373800001</v>
      </c>
      <c r="AH1071" s="12">
        <v>0.17756981782100001</v>
      </c>
      <c r="AI1071" s="12">
        <v>0.117543073282</v>
      </c>
      <c r="AJ1071" s="12">
        <v>0.172604814356</v>
      </c>
      <c r="AK1071" s="12">
        <v>0.19649661852700001</v>
      </c>
      <c r="AL1071" s="12">
        <v>0.26071030418199997</v>
      </c>
      <c r="AM1071" s="12">
        <v>0.30009772717900002</v>
      </c>
      <c r="AN1071" s="12">
        <v>0.22393682041900001</v>
      </c>
      <c r="AO1071" s="12">
        <v>0.19196228446399999</v>
      </c>
      <c r="AP1071" s="12">
        <v>0.28382871983699998</v>
      </c>
      <c r="AR1071" s="12">
        <v>0.17878334730500001</v>
      </c>
      <c r="AS1071" s="12">
        <v>0.26014425305200001</v>
      </c>
      <c r="AT1071" s="12">
        <v>0.41024433895000001</v>
      </c>
      <c r="AU1071" s="12">
        <v>0</v>
      </c>
      <c r="AW1071" s="12">
        <v>0.218264510887</v>
      </c>
      <c r="AX1071" s="12">
        <v>0.209932396691</v>
      </c>
      <c r="AY1071" s="12">
        <v>0.205030759748</v>
      </c>
      <c r="AZ1071" s="12">
        <v>0.19251714829200001</v>
      </c>
      <c r="BA1071" s="12">
        <v>0.20958137164000001</v>
      </c>
      <c r="BB1071" s="12">
        <v>0.214876198204</v>
      </c>
      <c r="BD1071" s="12">
        <v>0.24699284939800001</v>
      </c>
      <c r="BE1071" s="12">
        <v>0.115062502858</v>
      </c>
      <c r="BF1071" s="12">
        <v>0.13960473556299999</v>
      </c>
      <c r="BH1071" s="12">
        <v>0.23634091259199999</v>
      </c>
      <c r="BI1071" s="12">
        <v>0.16251142125000001</v>
      </c>
      <c r="BJ1071" s="12">
        <v>2.01554273299E-2</v>
      </c>
    </row>
    <row r="1072" spans="2:62" ht="32" customHeight="1" x14ac:dyDescent="0.35">
      <c r="B1072" s="20" t="s">
        <v>238</v>
      </c>
      <c r="C1072" s="12">
        <v>0.24802051769</v>
      </c>
      <c r="D1072" s="12">
        <v>0.22583489350399999</v>
      </c>
      <c r="E1072" s="12">
        <v>0.27365101107599998</v>
      </c>
      <c r="F1072" s="12">
        <v>0.24942515354</v>
      </c>
      <c r="G1072" s="12">
        <v>0.20185509779300001</v>
      </c>
      <c r="I1072" s="12">
        <v>0.19546411057599999</v>
      </c>
      <c r="J1072" s="12">
        <v>0.22861686164600001</v>
      </c>
      <c r="K1072" s="12">
        <v>0.26568138156400001</v>
      </c>
      <c r="L1072" s="12">
        <v>0.28477938994500002</v>
      </c>
      <c r="M1072" s="12">
        <v>0.221566622682</v>
      </c>
      <c r="N1072" s="12">
        <v>0.29278894043600001</v>
      </c>
      <c r="P1072" s="12">
        <v>0.29257707194299998</v>
      </c>
      <c r="Q1072" s="12">
        <v>0.22941703999900001</v>
      </c>
      <c r="R1072" s="12">
        <v>0.25259349875199999</v>
      </c>
      <c r="S1072" s="12">
        <v>0.21320542990899999</v>
      </c>
      <c r="T1072" s="12">
        <v>0.51673118137999996</v>
      </c>
      <c r="V1072" s="12">
        <v>0.32358523576499998</v>
      </c>
      <c r="W1072" s="12">
        <v>0.28303570694800001</v>
      </c>
      <c r="X1072" s="12">
        <v>0.22967587343900001</v>
      </c>
      <c r="Y1072" s="12">
        <v>0.29554467032199999</v>
      </c>
      <c r="Z1072" s="12">
        <v>0.21163905815199999</v>
      </c>
      <c r="AA1072" s="12">
        <v>0.17164893250499999</v>
      </c>
      <c r="AB1072" s="12">
        <v>0.209816172277</v>
      </c>
      <c r="AC1072" s="12">
        <v>0.13055418151100001</v>
      </c>
      <c r="AE1072" s="12">
        <v>0.22234256013500001</v>
      </c>
      <c r="AF1072" s="12">
        <v>0.242530079275</v>
      </c>
      <c r="AG1072" s="12">
        <v>0.311898244278</v>
      </c>
      <c r="AH1072" s="12">
        <v>0.27481611295899999</v>
      </c>
      <c r="AI1072" s="12">
        <v>0.25280984966100001</v>
      </c>
      <c r="AJ1072" s="12">
        <v>0.21204278921399999</v>
      </c>
      <c r="AK1072" s="12">
        <v>0.32016105623800001</v>
      </c>
      <c r="AL1072" s="12">
        <v>0.272747309981</v>
      </c>
      <c r="AM1072" s="12">
        <v>0.20722448584200001</v>
      </c>
      <c r="AN1072" s="12">
        <v>0.200534159298</v>
      </c>
      <c r="AO1072" s="12">
        <v>0.30624805668499999</v>
      </c>
      <c r="AP1072" s="12">
        <v>0.12781861906200001</v>
      </c>
      <c r="AR1072" s="12">
        <v>0.23211190378300001</v>
      </c>
      <c r="AS1072" s="12">
        <v>0.34958293954899999</v>
      </c>
      <c r="AT1072" s="12">
        <v>0.157221448609</v>
      </c>
      <c r="AU1072" s="12">
        <v>0</v>
      </c>
      <c r="AW1072" s="12">
        <v>0.235821628532</v>
      </c>
      <c r="AX1072" s="12">
        <v>0.23993024691100001</v>
      </c>
      <c r="AY1072" s="12">
        <v>0.254073801441</v>
      </c>
      <c r="AZ1072" s="12">
        <v>0.24733854894000001</v>
      </c>
      <c r="BA1072" s="12">
        <v>0.24983894749900001</v>
      </c>
      <c r="BB1072" s="12">
        <v>0.25715606519299999</v>
      </c>
      <c r="BD1072" s="12">
        <v>0.25701695140800002</v>
      </c>
      <c r="BE1072" s="12">
        <v>0.22205406825900001</v>
      </c>
      <c r="BF1072" s="12">
        <v>0.31384551876299999</v>
      </c>
      <c r="BH1072" s="12">
        <v>0.24762214500900001</v>
      </c>
      <c r="BI1072" s="12">
        <v>0.231522326753</v>
      </c>
      <c r="BJ1072" s="12">
        <v>0.29864589044399997</v>
      </c>
    </row>
    <row r="1073" spans="2:62" ht="32" customHeight="1" x14ac:dyDescent="0.35">
      <c r="B1073" s="20" t="s">
        <v>239</v>
      </c>
      <c r="C1073" s="12">
        <v>0.29188906630200001</v>
      </c>
      <c r="D1073" s="12">
        <v>0.321741508397</v>
      </c>
      <c r="E1073" s="12">
        <v>0.25213647526999999</v>
      </c>
      <c r="F1073" s="12">
        <v>0.35890217002000002</v>
      </c>
      <c r="G1073" s="12">
        <v>0.199846829783</v>
      </c>
      <c r="I1073" s="12">
        <v>0.29688476202500003</v>
      </c>
      <c r="J1073" s="12">
        <v>0.37845440209300002</v>
      </c>
      <c r="K1073" s="12">
        <v>0.25682611037199998</v>
      </c>
      <c r="L1073" s="12">
        <v>0.225703748998</v>
      </c>
      <c r="M1073" s="12">
        <v>0.35876503477299998</v>
      </c>
      <c r="N1073" s="12">
        <v>0.32524795233199999</v>
      </c>
      <c r="P1073" s="12">
        <v>0.30511068205500003</v>
      </c>
      <c r="Q1073" s="12">
        <v>0.28035006993299999</v>
      </c>
      <c r="R1073" s="12">
        <v>0.28346593209100002</v>
      </c>
      <c r="S1073" s="12">
        <v>0.29557486972199998</v>
      </c>
      <c r="T1073" s="12">
        <v>0.48326881861999998</v>
      </c>
      <c r="V1073" s="12">
        <v>0.25753987405399997</v>
      </c>
      <c r="W1073" s="12">
        <v>0.26689632739000002</v>
      </c>
      <c r="X1073" s="12">
        <v>0.300720245133</v>
      </c>
      <c r="Y1073" s="12">
        <v>0.33941204279100001</v>
      </c>
      <c r="Z1073" s="12">
        <v>0.27187722600699998</v>
      </c>
      <c r="AA1073" s="12">
        <v>0.32812057562399999</v>
      </c>
      <c r="AB1073" s="12">
        <v>0.24501134013600001</v>
      </c>
      <c r="AC1073" s="12">
        <v>0.41386481450399998</v>
      </c>
      <c r="AE1073" s="12">
        <v>0.39607784757600001</v>
      </c>
      <c r="AF1073" s="12">
        <v>0.29793578173399998</v>
      </c>
      <c r="AG1073" s="12">
        <v>0.32589612232100001</v>
      </c>
      <c r="AH1073" s="12">
        <v>0.38953611247499997</v>
      </c>
      <c r="AI1073" s="12">
        <v>0.21536998695699999</v>
      </c>
      <c r="AJ1073" s="12">
        <v>0.29810039792199999</v>
      </c>
      <c r="AK1073" s="12">
        <v>0.24543181121400001</v>
      </c>
      <c r="AL1073" s="12">
        <v>0.20978062907700001</v>
      </c>
      <c r="AM1073" s="12">
        <v>0.31662620239099998</v>
      </c>
      <c r="AN1073" s="12">
        <v>0.31051187479600001</v>
      </c>
      <c r="AO1073" s="12">
        <v>0.29682957082</v>
      </c>
      <c r="AP1073" s="12">
        <v>0.26939538359699999</v>
      </c>
      <c r="AR1073" s="12">
        <v>0.30968972200900002</v>
      </c>
      <c r="AS1073" s="12">
        <v>0.23436078599099999</v>
      </c>
      <c r="AT1073" s="12">
        <v>0.158157541465</v>
      </c>
      <c r="AU1073" s="12">
        <v>0.50032009876399997</v>
      </c>
      <c r="AW1073" s="12">
        <v>0.30387064006800002</v>
      </c>
      <c r="AX1073" s="12">
        <v>0.29704564861299998</v>
      </c>
      <c r="AY1073" s="12">
        <v>0.29783048997200001</v>
      </c>
      <c r="AZ1073" s="12">
        <v>0.29120626190499999</v>
      </c>
      <c r="BA1073" s="12">
        <v>0.30087358387699997</v>
      </c>
      <c r="BB1073" s="12">
        <v>0.29537908604699997</v>
      </c>
      <c r="BD1073" s="12">
        <v>0.279852472834</v>
      </c>
      <c r="BE1073" s="12">
        <v>0.31427505375100001</v>
      </c>
      <c r="BF1073" s="12">
        <v>0.30711396090400001</v>
      </c>
      <c r="BH1073" s="12">
        <v>0.26937632884899998</v>
      </c>
      <c r="BI1073" s="12">
        <v>0.35422233895799998</v>
      </c>
      <c r="BJ1073" s="12">
        <v>0.29658329527799998</v>
      </c>
    </row>
    <row r="1074" spans="2:62" ht="32" customHeight="1" x14ac:dyDescent="0.35">
      <c r="B1074" s="20" t="s">
        <v>240</v>
      </c>
      <c r="C1074" s="12">
        <v>0.23326260309300001</v>
      </c>
      <c r="D1074" s="12">
        <v>0.28007625820100002</v>
      </c>
      <c r="E1074" s="12">
        <v>0.180577510921</v>
      </c>
      <c r="F1074" s="12">
        <v>0.273429908873</v>
      </c>
      <c r="G1074" s="12">
        <v>0</v>
      </c>
      <c r="I1074" s="12">
        <v>0.28900812037899998</v>
      </c>
      <c r="J1074" s="12">
        <v>0.210841185505</v>
      </c>
      <c r="K1074" s="12">
        <v>0.24279569515400001</v>
      </c>
      <c r="L1074" s="12">
        <v>0.26362093979599999</v>
      </c>
      <c r="M1074" s="12">
        <v>0.17169166829999999</v>
      </c>
      <c r="N1074" s="12">
        <v>0.10101987099</v>
      </c>
      <c r="P1074" s="12">
        <v>0.27184821390199998</v>
      </c>
      <c r="Q1074" s="12">
        <v>0.25264200054300001</v>
      </c>
      <c r="R1074" s="12">
        <v>0.150277001966</v>
      </c>
      <c r="S1074" s="12">
        <v>0.26200642119299999</v>
      </c>
      <c r="T1074" s="12">
        <v>0</v>
      </c>
      <c r="V1074" s="12">
        <v>0.26879924325299998</v>
      </c>
      <c r="W1074" s="12">
        <v>0.22178747254799999</v>
      </c>
      <c r="X1074" s="12">
        <v>0.26025965902100001</v>
      </c>
      <c r="Y1074" s="12">
        <v>0.15761686052000001</v>
      </c>
      <c r="Z1074" s="12">
        <v>0.24331150386700001</v>
      </c>
      <c r="AA1074" s="12">
        <v>0.199258824364</v>
      </c>
      <c r="AB1074" s="12">
        <v>0.32909064292899998</v>
      </c>
      <c r="AC1074" s="12">
        <v>0.116296038928</v>
      </c>
      <c r="AE1074" s="12">
        <v>0.21549166771200001</v>
      </c>
      <c r="AF1074" s="12">
        <v>0.23041099493200001</v>
      </c>
      <c r="AG1074" s="12">
        <v>0.143646759663</v>
      </c>
      <c r="AH1074" s="12">
        <v>0.158077956745</v>
      </c>
      <c r="AI1074" s="12">
        <v>0.37985981851400002</v>
      </c>
      <c r="AJ1074" s="12">
        <v>0.295301963246</v>
      </c>
      <c r="AK1074" s="12">
        <v>0.16436703973899999</v>
      </c>
      <c r="AL1074" s="12">
        <v>0.25676175676099999</v>
      </c>
      <c r="AM1074" s="12">
        <v>0.17605158458799999</v>
      </c>
      <c r="AN1074" s="12">
        <v>0.23703432264400001</v>
      </c>
      <c r="AO1074" s="12">
        <v>0.20496008803099999</v>
      </c>
      <c r="AP1074" s="12">
        <v>0.222881518556</v>
      </c>
      <c r="AR1074" s="12">
        <v>0.256382672265</v>
      </c>
      <c r="AS1074" s="12">
        <v>0.144352884136</v>
      </c>
      <c r="AT1074" s="12">
        <v>0.17056192175900001</v>
      </c>
      <c r="AU1074" s="12">
        <v>0</v>
      </c>
      <c r="AW1074" s="12">
        <v>0.217250248556</v>
      </c>
      <c r="AX1074" s="12">
        <v>0.22401830755300001</v>
      </c>
      <c r="AY1074" s="12">
        <v>0.21972831039499999</v>
      </c>
      <c r="AZ1074" s="12">
        <v>0.24251970679000001</v>
      </c>
      <c r="BA1074" s="12">
        <v>0.21473815512300001</v>
      </c>
      <c r="BB1074" s="12">
        <v>0.20344404200499999</v>
      </c>
      <c r="BD1074" s="12">
        <v>0.18815461811500001</v>
      </c>
      <c r="BE1074" s="12">
        <v>0.33508275987300001</v>
      </c>
      <c r="BF1074" s="12">
        <v>0.140442901028</v>
      </c>
      <c r="BH1074" s="12">
        <v>0.22572163070099999</v>
      </c>
      <c r="BI1074" s="12">
        <v>0.21732674412700001</v>
      </c>
      <c r="BJ1074" s="12">
        <v>0.34055108397200001</v>
      </c>
    </row>
    <row r="1075" spans="2:62" ht="32" customHeight="1" x14ac:dyDescent="0.35">
      <c r="B1075" s="20" t="s">
        <v>42</v>
      </c>
      <c r="C1075" s="12">
        <v>2.6078182714799999E-2</v>
      </c>
      <c r="D1075" s="12">
        <v>2.5716882445800001E-2</v>
      </c>
      <c r="E1075" s="12">
        <v>3.01678631779E-2</v>
      </c>
      <c r="F1075" s="12">
        <v>0</v>
      </c>
      <c r="G1075" s="12">
        <v>0</v>
      </c>
      <c r="I1075" s="12">
        <v>4.2530347992700002E-2</v>
      </c>
      <c r="J1075" s="12">
        <v>1.7313039758400001E-2</v>
      </c>
      <c r="K1075" s="12">
        <v>1.41803503509E-2</v>
      </c>
      <c r="L1075" s="12">
        <v>2.3477583430100001E-2</v>
      </c>
      <c r="M1075" s="12">
        <v>3.2701243898199998E-2</v>
      </c>
      <c r="N1075" s="12">
        <v>0.104593641778</v>
      </c>
      <c r="P1075" s="12">
        <v>2.8066003183999998E-2</v>
      </c>
      <c r="Q1075" s="12">
        <v>3.0289197895600001E-2</v>
      </c>
      <c r="R1075" s="12">
        <v>1.6928523874000002E-2</v>
      </c>
      <c r="S1075" s="12">
        <v>2.9445253289300002E-2</v>
      </c>
      <c r="T1075" s="12">
        <v>0</v>
      </c>
      <c r="V1075" s="12">
        <v>6.2513093845999998E-2</v>
      </c>
      <c r="W1075" s="12">
        <v>1.7247101107899999E-2</v>
      </c>
      <c r="X1075" s="12">
        <v>2.3354294352799999E-2</v>
      </c>
      <c r="Y1075" s="12">
        <v>0</v>
      </c>
      <c r="Z1075" s="12">
        <v>3.1237340987200001E-2</v>
      </c>
      <c r="AA1075" s="12">
        <v>0</v>
      </c>
      <c r="AB1075" s="12">
        <v>1.8819862811599999E-2</v>
      </c>
      <c r="AC1075" s="12">
        <v>7.4184378047600003E-2</v>
      </c>
      <c r="AE1075" s="12">
        <v>4.85974940678E-2</v>
      </c>
      <c r="AF1075" s="12">
        <v>2.8529696325499999E-2</v>
      </c>
      <c r="AG1075" s="12">
        <v>0</v>
      </c>
      <c r="AH1075" s="12">
        <v>0</v>
      </c>
      <c r="AI1075" s="12">
        <v>3.4417271585599998E-2</v>
      </c>
      <c r="AJ1075" s="12">
        <v>2.1950035261599998E-2</v>
      </c>
      <c r="AK1075" s="12">
        <v>7.3543474281699994E-2</v>
      </c>
      <c r="AL1075" s="12">
        <v>0</v>
      </c>
      <c r="AM1075" s="12">
        <v>0</v>
      </c>
      <c r="AN1075" s="12">
        <v>2.79828228432E-2</v>
      </c>
      <c r="AO1075" s="12">
        <v>0</v>
      </c>
      <c r="AP1075" s="12">
        <v>9.6075758949000001E-2</v>
      </c>
      <c r="AR1075" s="12">
        <v>2.3032354637699998E-2</v>
      </c>
      <c r="AS1075" s="12">
        <v>1.1559137272400001E-2</v>
      </c>
      <c r="AT1075" s="12">
        <v>0.10381474921599999</v>
      </c>
      <c r="AU1075" s="12">
        <v>0.49967990123599998</v>
      </c>
      <c r="AW1075" s="12">
        <v>2.4792971956200002E-2</v>
      </c>
      <c r="AX1075" s="12">
        <v>2.90734002335E-2</v>
      </c>
      <c r="AY1075" s="12">
        <v>2.33366384439E-2</v>
      </c>
      <c r="AZ1075" s="12">
        <v>2.6418334073599999E-2</v>
      </c>
      <c r="BA1075" s="12">
        <v>2.4967941860400002E-2</v>
      </c>
      <c r="BB1075" s="12">
        <v>2.9144608551000002E-2</v>
      </c>
      <c r="BD1075" s="12">
        <v>2.7983108245499998E-2</v>
      </c>
      <c r="BE1075" s="12">
        <v>1.3525615259399999E-2</v>
      </c>
      <c r="BF1075" s="12">
        <v>9.8992883741199994E-2</v>
      </c>
      <c r="BH1075" s="12">
        <v>2.0938982847699999E-2</v>
      </c>
      <c r="BI1075" s="12">
        <v>3.4417168912000001E-2</v>
      </c>
      <c r="BJ1075" s="12">
        <v>4.40643029757E-2</v>
      </c>
    </row>
    <row r="1077" spans="2:62" x14ac:dyDescent="0.35">
      <c r="B1077" s="25" t="s">
        <v>258</v>
      </c>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row>
    <row r="1078" spans="2:62" x14ac:dyDescent="0.35">
      <c r="B1078" s="17" t="s">
        <v>15</v>
      </c>
    </row>
    <row r="1079" spans="2:62" x14ac:dyDescent="0.35">
      <c r="B1079" s="18" t="s">
        <v>74</v>
      </c>
      <c r="C1079" s="15">
        <v>500</v>
      </c>
      <c r="D1079" s="15">
        <v>252</v>
      </c>
      <c r="E1079" s="15">
        <v>220</v>
      </c>
      <c r="F1079" s="15">
        <v>24</v>
      </c>
      <c r="G1079" s="15">
        <v>4</v>
      </c>
      <c r="I1079" s="15">
        <v>66</v>
      </c>
      <c r="J1079" s="15">
        <v>69</v>
      </c>
      <c r="K1079" s="15">
        <v>149</v>
      </c>
      <c r="L1079" s="15">
        <v>116</v>
      </c>
      <c r="M1079" s="15">
        <v>89</v>
      </c>
      <c r="N1079" s="15">
        <v>11</v>
      </c>
      <c r="P1079" s="15">
        <v>98</v>
      </c>
      <c r="Q1079" s="15">
        <v>133</v>
      </c>
      <c r="R1079" s="15">
        <v>134</v>
      </c>
      <c r="S1079" s="15">
        <v>133</v>
      </c>
      <c r="T1079" s="15">
        <v>2</v>
      </c>
      <c r="V1079" s="15">
        <v>58</v>
      </c>
      <c r="W1079" s="15">
        <v>97</v>
      </c>
      <c r="X1079" s="15">
        <v>104</v>
      </c>
      <c r="Y1079" s="15">
        <v>62</v>
      </c>
      <c r="Z1079" s="15">
        <v>65</v>
      </c>
      <c r="AA1079" s="15">
        <v>40</v>
      </c>
      <c r="AB1079" s="15">
        <v>49</v>
      </c>
      <c r="AC1079" s="15">
        <v>25</v>
      </c>
      <c r="AE1079" s="15">
        <v>40</v>
      </c>
      <c r="AF1079" s="15">
        <v>69</v>
      </c>
      <c r="AG1079" s="15">
        <v>35</v>
      </c>
      <c r="AH1079" s="15">
        <v>44</v>
      </c>
      <c r="AI1079" s="15">
        <v>65</v>
      </c>
      <c r="AJ1079" s="15">
        <v>40</v>
      </c>
      <c r="AK1079" s="15">
        <v>44</v>
      </c>
      <c r="AL1079" s="15">
        <v>56</v>
      </c>
      <c r="AM1079" s="15">
        <v>44</v>
      </c>
      <c r="AN1079" s="15">
        <v>30</v>
      </c>
      <c r="AO1079" s="15">
        <v>10</v>
      </c>
      <c r="AP1079" s="15">
        <v>23</v>
      </c>
      <c r="AR1079" s="15">
        <v>392</v>
      </c>
      <c r="AS1079" s="15">
        <v>88</v>
      </c>
      <c r="AT1079" s="15">
        <v>18</v>
      </c>
      <c r="AU1079" s="15">
        <v>2</v>
      </c>
      <c r="AW1079" s="15">
        <v>406</v>
      </c>
      <c r="AX1079" s="15">
        <v>389</v>
      </c>
      <c r="AY1079" s="15">
        <v>348</v>
      </c>
      <c r="AZ1079" s="15">
        <v>411</v>
      </c>
      <c r="BA1079" s="15">
        <v>401</v>
      </c>
      <c r="BB1079" s="15">
        <v>385</v>
      </c>
      <c r="BD1079" s="15">
        <v>328</v>
      </c>
      <c r="BE1079" s="15">
        <v>153</v>
      </c>
      <c r="BF1079" s="15">
        <v>19</v>
      </c>
      <c r="BH1079" s="15">
        <v>341</v>
      </c>
      <c r="BI1079" s="15">
        <v>117</v>
      </c>
      <c r="BJ1079" s="15">
        <v>42</v>
      </c>
    </row>
    <row r="1080" spans="2:62" x14ac:dyDescent="0.35">
      <c r="B1080" s="19" t="s">
        <v>75</v>
      </c>
      <c r="C1080" s="10">
        <v>500</v>
      </c>
      <c r="D1080" s="10">
        <v>248</v>
      </c>
      <c r="E1080" s="10">
        <v>221</v>
      </c>
      <c r="F1080" s="10">
        <v>27</v>
      </c>
      <c r="G1080" s="10">
        <v>4</v>
      </c>
      <c r="I1080" s="10">
        <v>68</v>
      </c>
      <c r="J1080" s="10">
        <v>68</v>
      </c>
      <c r="K1080" s="10">
        <v>145</v>
      </c>
      <c r="L1080" s="10">
        <v>115</v>
      </c>
      <c r="M1080" s="10">
        <v>92</v>
      </c>
      <c r="N1080" s="10">
        <v>11</v>
      </c>
      <c r="P1080" s="10">
        <v>125</v>
      </c>
      <c r="Q1080" s="10">
        <v>125</v>
      </c>
      <c r="R1080" s="10">
        <v>125</v>
      </c>
      <c r="S1080" s="10">
        <v>125</v>
      </c>
      <c r="T1080" s="10">
        <v>2</v>
      </c>
      <c r="V1080" s="10">
        <v>68</v>
      </c>
      <c r="W1080" s="10">
        <v>105</v>
      </c>
      <c r="X1080" s="10">
        <v>101</v>
      </c>
      <c r="Y1080" s="10">
        <v>59</v>
      </c>
      <c r="Z1080" s="10">
        <v>60</v>
      </c>
      <c r="AA1080" s="10">
        <v>37</v>
      </c>
      <c r="AB1080" s="10">
        <v>44</v>
      </c>
      <c r="AC1080" s="10">
        <v>26</v>
      </c>
      <c r="AE1080" s="10">
        <v>38</v>
      </c>
      <c r="AF1080" s="10">
        <v>67</v>
      </c>
      <c r="AG1080" s="10">
        <v>34</v>
      </c>
      <c r="AH1080" s="10">
        <v>42</v>
      </c>
      <c r="AI1080" s="10">
        <v>63</v>
      </c>
      <c r="AJ1080" s="10">
        <v>38</v>
      </c>
      <c r="AK1080" s="10">
        <v>42</v>
      </c>
      <c r="AL1080" s="10">
        <v>55</v>
      </c>
      <c r="AM1080" s="10">
        <v>42</v>
      </c>
      <c r="AN1080" s="10">
        <v>42</v>
      </c>
      <c r="AO1080" s="10">
        <v>17</v>
      </c>
      <c r="AP1080" s="10">
        <v>21</v>
      </c>
      <c r="AR1080" s="10">
        <v>395</v>
      </c>
      <c r="AS1080" s="10">
        <v>84</v>
      </c>
      <c r="AT1080" s="10">
        <v>19</v>
      </c>
      <c r="AU1080" s="10">
        <v>2</v>
      </c>
      <c r="AW1080" s="10">
        <v>404</v>
      </c>
      <c r="AX1080" s="10">
        <v>385</v>
      </c>
      <c r="AY1080" s="10">
        <v>346</v>
      </c>
      <c r="AZ1080" s="10">
        <v>412</v>
      </c>
      <c r="BA1080" s="10">
        <v>399</v>
      </c>
      <c r="BB1080" s="10">
        <v>382</v>
      </c>
      <c r="BD1080" s="10">
        <v>321</v>
      </c>
      <c r="BE1080" s="10">
        <v>160</v>
      </c>
      <c r="BF1080" s="10">
        <v>19</v>
      </c>
      <c r="BH1080" s="10">
        <v>339</v>
      </c>
      <c r="BI1080" s="10">
        <v>119</v>
      </c>
      <c r="BJ1080" s="10">
        <v>42</v>
      </c>
    </row>
    <row r="1081" spans="2:62" ht="32" customHeight="1" x14ac:dyDescent="0.35">
      <c r="B1081" s="20" t="s">
        <v>237</v>
      </c>
      <c r="C1081" s="12">
        <v>0.15010464699000001</v>
      </c>
      <c r="D1081" s="12">
        <v>0.12771069648200001</v>
      </c>
      <c r="E1081" s="12">
        <v>0.18414037992400001</v>
      </c>
      <c r="F1081" s="12">
        <v>3.4168232730100001E-2</v>
      </c>
      <c r="G1081" s="12">
        <v>0.406104591954</v>
      </c>
      <c r="I1081" s="12">
        <v>7.7648427246199997E-2</v>
      </c>
      <c r="J1081" s="12">
        <v>0.19036748504000001</v>
      </c>
      <c r="K1081" s="12">
        <v>0.18553422580199999</v>
      </c>
      <c r="L1081" s="12">
        <v>0.136192418536</v>
      </c>
      <c r="M1081" s="12">
        <v>0.154134373672</v>
      </c>
      <c r="N1081" s="12">
        <v>0</v>
      </c>
      <c r="P1081" s="12">
        <v>5.36215996688E-2</v>
      </c>
      <c r="Q1081" s="12">
        <v>0.13335421126800001</v>
      </c>
      <c r="R1081" s="12">
        <v>0.23458036599900001</v>
      </c>
      <c r="S1081" s="12">
        <v>0.18125830913900001</v>
      </c>
      <c r="T1081" s="12">
        <v>0</v>
      </c>
      <c r="V1081" s="12">
        <v>4.0024956167100001E-2</v>
      </c>
      <c r="W1081" s="12">
        <v>0.110050483431</v>
      </c>
      <c r="X1081" s="12">
        <v>0.18038536308799999</v>
      </c>
      <c r="Y1081" s="12">
        <v>0.113320540506</v>
      </c>
      <c r="Z1081" s="12">
        <v>0.24116908594100001</v>
      </c>
      <c r="AA1081" s="12">
        <v>0.28410471416799998</v>
      </c>
      <c r="AB1081" s="12">
        <v>0.119839764638</v>
      </c>
      <c r="AC1081" s="12">
        <v>0.21458604532100001</v>
      </c>
      <c r="AE1081" s="12">
        <v>2.4543957376599999E-2</v>
      </c>
      <c r="AF1081" s="12">
        <v>0.16917817024199999</v>
      </c>
      <c r="AG1081" s="12">
        <v>0.12953131735599999</v>
      </c>
      <c r="AH1081" s="12">
        <v>0.124496155577</v>
      </c>
      <c r="AI1081" s="12">
        <v>0.116105624522</v>
      </c>
      <c r="AJ1081" s="12">
        <v>0.16208295679099999</v>
      </c>
      <c r="AK1081" s="12">
        <v>0.158684120713</v>
      </c>
      <c r="AL1081" s="12">
        <v>0.20208333413499999</v>
      </c>
      <c r="AM1081" s="12">
        <v>0.24666960662699999</v>
      </c>
      <c r="AN1081" s="12">
        <v>0.10395400143</v>
      </c>
      <c r="AO1081" s="12">
        <v>0.179070903787</v>
      </c>
      <c r="AP1081" s="12">
        <v>0.203343865343</v>
      </c>
      <c r="AR1081" s="12">
        <v>0.13597545505899999</v>
      </c>
      <c r="AS1081" s="12">
        <v>0.23014169359299999</v>
      </c>
      <c r="AT1081" s="12">
        <v>0.10640085113099999</v>
      </c>
      <c r="AU1081" s="12">
        <v>0</v>
      </c>
      <c r="AW1081" s="12">
        <v>0.16822499878300001</v>
      </c>
      <c r="AX1081" s="12">
        <v>0.178612026841</v>
      </c>
      <c r="AY1081" s="12">
        <v>0.16463238783299999</v>
      </c>
      <c r="AZ1081" s="12">
        <v>0.13726251838699999</v>
      </c>
      <c r="BA1081" s="12">
        <v>0.17710242017300001</v>
      </c>
      <c r="BB1081" s="12">
        <v>0.16252855953000001</v>
      </c>
      <c r="BD1081" s="12">
        <v>0.17370509341599999</v>
      </c>
      <c r="BE1081" s="12">
        <v>0.103067348928</v>
      </c>
      <c r="BF1081" s="12">
        <v>0.14654215303199999</v>
      </c>
      <c r="BH1081" s="12">
        <v>0.17593072463600001</v>
      </c>
      <c r="BI1081" s="12">
        <v>0.10672788858600001</v>
      </c>
      <c r="BJ1081" s="12">
        <v>6.3942121451700001E-2</v>
      </c>
    </row>
    <row r="1082" spans="2:62" ht="32" customHeight="1" x14ac:dyDescent="0.35">
      <c r="B1082" s="20" t="s">
        <v>238</v>
      </c>
      <c r="C1082" s="12">
        <v>0.27696947932499999</v>
      </c>
      <c r="D1082" s="12">
        <v>0.26180097179700001</v>
      </c>
      <c r="E1082" s="12">
        <v>0.30060927012100003</v>
      </c>
      <c r="F1082" s="12">
        <v>0.26805114959199999</v>
      </c>
      <c r="G1082" s="12">
        <v>0</v>
      </c>
      <c r="I1082" s="12">
        <v>0.30853464896799998</v>
      </c>
      <c r="J1082" s="12">
        <v>0.264945147188</v>
      </c>
      <c r="K1082" s="12">
        <v>0.25609734988100002</v>
      </c>
      <c r="L1082" s="12">
        <v>0.279574920053</v>
      </c>
      <c r="M1082" s="12">
        <v>0.235678509063</v>
      </c>
      <c r="N1082" s="12">
        <v>0.73147103929000001</v>
      </c>
      <c r="P1082" s="12">
        <v>0.228875830305</v>
      </c>
      <c r="Q1082" s="12">
        <v>0.29565143366500002</v>
      </c>
      <c r="R1082" s="12">
        <v>0.35269996259899999</v>
      </c>
      <c r="S1082" s="12">
        <v>0.235071544163</v>
      </c>
      <c r="T1082" s="12">
        <v>0</v>
      </c>
      <c r="V1082" s="12">
        <v>0.27508626204999997</v>
      </c>
      <c r="W1082" s="12">
        <v>0.28419191931600002</v>
      </c>
      <c r="X1082" s="12">
        <v>0.26551876102999999</v>
      </c>
      <c r="Y1082" s="12">
        <v>0.363637794997</v>
      </c>
      <c r="Z1082" s="12">
        <v>0.26987288661100001</v>
      </c>
      <c r="AA1082" s="12">
        <v>0.34120161065100002</v>
      </c>
      <c r="AB1082" s="12">
        <v>0.17559926421200001</v>
      </c>
      <c r="AC1082" s="12">
        <v>0.19677371087600001</v>
      </c>
      <c r="AE1082" s="12">
        <v>0.27874838281300002</v>
      </c>
      <c r="AF1082" s="12">
        <v>0.26746957922199999</v>
      </c>
      <c r="AG1082" s="12">
        <v>0.32221445957099998</v>
      </c>
      <c r="AH1082" s="12">
        <v>0.40413511528899998</v>
      </c>
      <c r="AI1082" s="12">
        <v>0.27846889719899998</v>
      </c>
      <c r="AJ1082" s="12">
        <v>0.22254245089899999</v>
      </c>
      <c r="AK1082" s="12">
        <v>0.41060303058300002</v>
      </c>
      <c r="AL1082" s="12">
        <v>0.23740985995800001</v>
      </c>
      <c r="AM1082" s="12">
        <v>0.232461699716</v>
      </c>
      <c r="AN1082" s="12">
        <v>0.12768070621499999</v>
      </c>
      <c r="AO1082" s="12">
        <v>0.35975069471400001</v>
      </c>
      <c r="AP1082" s="12">
        <v>0.227870332225</v>
      </c>
      <c r="AR1082" s="12">
        <v>0.260024446114</v>
      </c>
      <c r="AS1082" s="12">
        <v>0.33828857385200001</v>
      </c>
      <c r="AT1082" s="12">
        <v>0.383737095734</v>
      </c>
      <c r="AU1082" s="12">
        <v>0</v>
      </c>
      <c r="AW1082" s="12">
        <v>0.28946315871</v>
      </c>
      <c r="AX1082" s="12">
        <v>0.28672660416200002</v>
      </c>
      <c r="AY1082" s="12">
        <v>0.29777239954399998</v>
      </c>
      <c r="AZ1082" s="12">
        <v>0.26773834239599997</v>
      </c>
      <c r="BA1082" s="12">
        <v>0.28893542161199998</v>
      </c>
      <c r="BB1082" s="12">
        <v>0.29557302278699998</v>
      </c>
      <c r="BD1082" s="12">
        <v>0.29013653863</v>
      </c>
      <c r="BE1082" s="12">
        <v>0.243365095994</v>
      </c>
      <c r="BF1082" s="12">
        <v>0.33652666796399999</v>
      </c>
      <c r="BH1082" s="12">
        <v>0.30649991373500002</v>
      </c>
      <c r="BI1082" s="12">
        <v>0.21758805341099999</v>
      </c>
      <c r="BJ1082" s="12">
        <v>0.20654019496600001</v>
      </c>
    </row>
    <row r="1083" spans="2:62" ht="32" customHeight="1" x14ac:dyDescent="0.35">
      <c r="B1083" s="20" t="s">
        <v>239</v>
      </c>
      <c r="C1083" s="12">
        <v>0.28929040556199997</v>
      </c>
      <c r="D1083" s="12">
        <v>0.276684695147</v>
      </c>
      <c r="E1083" s="12">
        <v>0.29775267297300001</v>
      </c>
      <c r="F1083" s="12">
        <v>0.28572104225900002</v>
      </c>
      <c r="G1083" s="12">
        <v>0.59389540804600005</v>
      </c>
      <c r="I1083" s="12">
        <v>0.31464545665799998</v>
      </c>
      <c r="J1083" s="12">
        <v>0.33758844932100002</v>
      </c>
      <c r="K1083" s="12">
        <v>0.28508563497299999</v>
      </c>
      <c r="L1083" s="12">
        <v>0.29428212162700002</v>
      </c>
      <c r="M1083" s="12">
        <v>0.26075277579900003</v>
      </c>
      <c r="N1083" s="12">
        <v>8.3421579565100004E-2</v>
      </c>
      <c r="P1083" s="12">
        <v>0.336182389709</v>
      </c>
      <c r="Q1083" s="12">
        <v>0.302075344104</v>
      </c>
      <c r="R1083" s="12">
        <v>0.26456282499700001</v>
      </c>
      <c r="S1083" s="12">
        <v>0.25071076334300002</v>
      </c>
      <c r="T1083" s="12">
        <v>0.51673118137999996</v>
      </c>
      <c r="V1083" s="12">
        <v>0.40319811785199999</v>
      </c>
      <c r="W1083" s="12">
        <v>0.28239499494800002</v>
      </c>
      <c r="X1083" s="12">
        <v>0.23407963519399999</v>
      </c>
      <c r="Y1083" s="12">
        <v>0.35560028066799998</v>
      </c>
      <c r="Z1083" s="12">
        <v>0.24367767659799999</v>
      </c>
      <c r="AA1083" s="12">
        <v>0.17085970376500001</v>
      </c>
      <c r="AB1083" s="12">
        <v>0.33712344305300002</v>
      </c>
      <c r="AC1083" s="12">
        <v>0.27663684332900002</v>
      </c>
      <c r="AE1083" s="12">
        <v>0.35369457662600001</v>
      </c>
      <c r="AF1083" s="12">
        <v>0.257917510962</v>
      </c>
      <c r="AG1083" s="12">
        <v>0.37396112037099999</v>
      </c>
      <c r="AH1083" s="12">
        <v>0.208525158328</v>
      </c>
      <c r="AI1083" s="12">
        <v>0.294126927052</v>
      </c>
      <c r="AJ1083" s="12">
        <v>0.32007346417900001</v>
      </c>
      <c r="AK1083" s="12">
        <v>0.25813819569300001</v>
      </c>
      <c r="AL1083" s="12">
        <v>0.24739008971199999</v>
      </c>
      <c r="AM1083" s="12">
        <v>0.292676545904</v>
      </c>
      <c r="AN1083" s="12">
        <v>0.37459633950499999</v>
      </c>
      <c r="AO1083" s="12">
        <v>0.34120444593400001</v>
      </c>
      <c r="AP1083" s="12">
        <v>0.182224301339</v>
      </c>
      <c r="AR1083" s="12">
        <v>0.29849488701400001</v>
      </c>
      <c r="AS1083" s="12">
        <v>0.24687839579900001</v>
      </c>
      <c r="AT1083" s="12">
        <v>0.31399635690900002</v>
      </c>
      <c r="AU1083" s="12">
        <v>0</v>
      </c>
      <c r="AW1083" s="12">
        <v>0.27827672770099998</v>
      </c>
      <c r="AX1083" s="12">
        <v>0.26835381652700002</v>
      </c>
      <c r="AY1083" s="12">
        <v>0.27118088941000001</v>
      </c>
      <c r="AZ1083" s="12">
        <v>0.30745396832600003</v>
      </c>
      <c r="BA1083" s="12">
        <v>0.26916890618</v>
      </c>
      <c r="BB1083" s="12">
        <v>0.27110425053199999</v>
      </c>
      <c r="BD1083" s="12">
        <v>0.27874517447300001</v>
      </c>
      <c r="BE1083" s="12">
        <v>0.31760554972400001</v>
      </c>
      <c r="BF1083" s="12">
        <v>0.229870478593</v>
      </c>
      <c r="BH1083" s="12">
        <v>0.281068674327</v>
      </c>
      <c r="BI1083" s="12">
        <v>0.36547100923499998</v>
      </c>
      <c r="BJ1083" s="12">
        <v>0.137618577214</v>
      </c>
    </row>
    <row r="1084" spans="2:62" ht="32" customHeight="1" x14ac:dyDescent="0.35">
      <c r="B1084" s="20" t="s">
        <v>240</v>
      </c>
      <c r="C1084" s="12">
        <v>0.24585187645100001</v>
      </c>
      <c r="D1084" s="12">
        <v>0.30762175000000003</v>
      </c>
      <c r="E1084" s="12">
        <v>0.173248356785</v>
      </c>
      <c r="F1084" s="12">
        <v>0.31406985491</v>
      </c>
      <c r="G1084" s="12">
        <v>0</v>
      </c>
      <c r="I1084" s="12">
        <v>0.23017671356800001</v>
      </c>
      <c r="J1084" s="12">
        <v>0.187910134364</v>
      </c>
      <c r="K1084" s="12">
        <v>0.25850549260700001</v>
      </c>
      <c r="L1084" s="12">
        <v>0.275118934466</v>
      </c>
      <c r="M1084" s="12">
        <v>0.25104243500000001</v>
      </c>
      <c r="N1084" s="12">
        <v>0.18510738114399999</v>
      </c>
      <c r="P1084" s="12">
        <v>0.32847568397999999</v>
      </c>
      <c r="Q1084" s="12">
        <v>0.23923045705900001</v>
      </c>
      <c r="R1084" s="12">
        <v>0.116467868815</v>
      </c>
      <c r="S1084" s="12">
        <v>0.29544396102300002</v>
      </c>
      <c r="T1084" s="12">
        <v>0.48326881861999998</v>
      </c>
      <c r="V1084" s="12">
        <v>0.18163934327</v>
      </c>
      <c r="W1084" s="12">
        <v>0.289447123423</v>
      </c>
      <c r="X1084" s="12">
        <v>0.29860188549799999</v>
      </c>
      <c r="Y1084" s="12">
        <v>0.15329645710000001</v>
      </c>
      <c r="Z1084" s="12">
        <v>0.214358062795</v>
      </c>
      <c r="AA1084" s="12">
        <v>0.17775310626400001</v>
      </c>
      <c r="AB1084" s="12">
        <v>0.34861766528600002</v>
      </c>
      <c r="AC1084" s="12">
        <v>0.238741827051</v>
      </c>
      <c r="AE1084" s="12">
        <v>0.34301308318500001</v>
      </c>
      <c r="AF1084" s="12">
        <v>0.26402199333499998</v>
      </c>
      <c r="AG1084" s="12">
        <v>0.14628033289</v>
      </c>
      <c r="AH1084" s="12">
        <v>0.209859176412</v>
      </c>
      <c r="AI1084" s="12">
        <v>0.274846551951</v>
      </c>
      <c r="AJ1084" s="12">
        <v>0.250001005153</v>
      </c>
      <c r="AK1084" s="12">
        <v>0.172574653011</v>
      </c>
      <c r="AL1084" s="12">
        <v>0.24080154980900001</v>
      </c>
      <c r="AM1084" s="12">
        <v>0.22819214775400001</v>
      </c>
      <c r="AN1084" s="12">
        <v>0.32328724925699998</v>
      </c>
      <c r="AO1084" s="12">
        <v>0.119973955565</v>
      </c>
      <c r="AP1084" s="12">
        <v>0.29050108695600002</v>
      </c>
      <c r="AR1084" s="12">
        <v>0.26685959416600002</v>
      </c>
      <c r="AS1084" s="12">
        <v>0.162668651016</v>
      </c>
      <c r="AT1084" s="12">
        <v>0.15317269662399999</v>
      </c>
      <c r="AU1084" s="12">
        <v>0.50032009876399997</v>
      </c>
      <c r="AW1084" s="12">
        <v>0.230728597156</v>
      </c>
      <c r="AX1084" s="12">
        <v>0.237190360622</v>
      </c>
      <c r="AY1084" s="12">
        <v>0.23396533615500001</v>
      </c>
      <c r="AZ1084" s="12">
        <v>0.25265826958299997</v>
      </c>
      <c r="BA1084" s="12">
        <v>0.241960147736</v>
      </c>
      <c r="BB1084" s="12">
        <v>0.23638592516199999</v>
      </c>
      <c r="BD1084" s="12">
        <v>0.22317661902700001</v>
      </c>
      <c r="BE1084" s="12">
        <v>0.29831120729100002</v>
      </c>
      <c r="BF1084" s="12">
        <v>0.18852869159499999</v>
      </c>
      <c r="BH1084" s="12">
        <v>0.21217041524399999</v>
      </c>
      <c r="BI1084" s="12">
        <v>0.25641928280600002</v>
      </c>
      <c r="BJ1084" s="12">
        <v>0.49032088693300002</v>
      </c>
    </row>
    <row r="1085" spans="2:62" ht="32" customHeight="1" x14ac:dyDescent="0.35">
      <c r="B1085" s="20" t="s">
        <v>42</v>
      </c>
      <c r="C1085" s="12">
        <v>3.7783591672400002E-2</v>
      </c>
      <c r="D1085" s="12">
        <v>2.6181886573899998E-2</v>
      </c>
      <c r="E1085" s="12">
        <v>4.4249320196899998E-2</v>
      </c>
      <c r="F1085" s="12">
        <v>9.7989720508499994E-2</v>
      </c>
      <c r="G1085" s="12">
        <v>0</v>
      </c>
      <c r="I1085" s="12">
        <v>6.8994753561100006E-2</v>
      </c>
      <c r="J1085" s="12">
        <v>1.9188784087400001E-2</v>
      </c>
      <c r="K1085" s="12">
        <v>1.47772967369E-2</v>
      </c>
      <c r="L1085" s="12">
        <v>1.4831605318000001E-2</v>
      </c>
      <c r="M1085" s="12">
        <v>9.83919064659E-2</v>
      </c>
      <c r="N1085" s="12">
        <v>0</v>
      </c>
      <c r="P1085" s="12">
        <v>5.2844496336800002E-2</v>
      </c>
      <c r="Q1085" s="12">
        <v>2.9688553904099999E-2</v>
      </c>
      <c r="R1085" s="12">
        <v>3.1688977590099997E-2</v>
      </c>
      <c r="S1085" s="12">
        <v>3.7515422332400003E-2</v>
      </c>
      <c r="T1085" s="12">
        <v>0</v>
      </c>
      <c r="V1085" s="12">
        <v>0.10005132066</v>
      </c>
      <c r="W1085" s="12">
        <v>3.3915478881699997E-2</v>
      </c>
      <c r="X1085" s="12">
        <v>2.1414355190500001E-2</v>
      </c>
      <c r="Y1085" s="12">
        <v>1.41449267297E-2</v>
      </c>
      <c r="Z1085" s="12">
        <v>3.09222880549E-2</v>
      </c>
      <c r="AA1085" s="12">
        <v>2.60808651527E-2</v>
      </c>
      <c r="AB1085" s="12">
        <v>1.8819862811599999E-2</v>
      </c>
      <c r="AC1085" s="12">
        <v>7.3261573422500004E-2</v>
      </c>
      <c r="AE1085" s="12">
        <v>0</v>
      </c>
      <c r="AF1085" s="12">
        <v>4.1412746239500003E-2</v>
      </c>
      <c r="AG1085" s="12">
        <v>2.8012769812600001E-2</v>
      </c>
      <c r="AH1085" s="12">
        <v>5.2984394393599997E-2</v>
      </c>
      <c r="AI1085" s="12">
        <v>3.6451999275700003E-2</v>
      </c>
      <c r="AJ1085" s="12">
        <v>4.5300122976899997E-2</v>
      </c>
      <c r="AK1085" s="12">
        <v>0</v>
      </c>
      <c r="AL1085" s="12">
        <v>7.2315166387000002E-2</v>
      </c>
      <c r="AM1085" s="12">
        <v>0</v>
      </c>
      <c r="AN1085" s="12">
        <v>7.0481703593400002E-2</v>
      </c>
      <c r="AO1085" s="12">
        <v>0</v>
      </c>
      <c r="AP1085" s="12">
        <v>9.6060414137000005E-2</v>
      </c>
      <c r="AR1085" s="12">
        <v>3.8645617647099999E-2</v>
      </c>
      <c r="AS1085" s="12">
        <v>2.2022685740099999E-2</v>
      </c>
      <c r="AT1085" s="12">
        <v>4.2692999602299997E-2</v>
      </c>
      <c r="AU1085" s="12">
        <v>0.49967990123599998</v>
      </c>
      <c r="AW1085" s="12">
        <v>3.3306517650199999E-2</v>
      </c>
      <c r="AX1085" s="12">
        <v>2.9117191847700001E-2</v>
      </c>
      <c r="AY1085" s="12">
        <v>3.2448987058999998E-2</v>
      </c>
      <c r="AZ1085" s="12">
        <v>3.4886901308199998E-2</v>
      </c>
      <c r="BA1085" s="12">
        <v>2.2833104299100002E-2</v>
      </c>
      <c r="BB1085" s="12">
        <v>3.4408241989999998E-2</v>
      </c>
      <c r="BD1085" s="12">
        <v>3.4236574453599997E-2</v>
      </c>
      <c r="BE1085" s="12">
        <v>3.7650798063E-2</v>
      </c>
      <c r="BF1085" s="12">
        <v>9.8532008816899996E-2</v>
      </c>
      <c r="BH1085" s="12">
        <v>2.4330272057900001E-2</v>
      </c>
      <c r="BI1085" s="12">
        <v>5.3793765960499999E-2</v>
      </c>
      <c r="BJ1085" s="12">
        <v>0.101578219436</v>
      </c>
    </row>
    <row r="1087" spans="2:62" x14ac:dyDescent="0.35">
      <c r="B1087" s="25" t="s">
        <v>259</v>
      </c>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row>
    <row r="1088" spans="2:62" x14ac:dyDescent="0.35">
      <c r="B1088" s="17" t="s">
        <v>15</v>
      </c>
    </row>
    <row r="1089" spans="2:62" x14ac:dyDescent="0.35">
      <c r="B1089" s="18" t="s">
        <v>74</v>
      </c>
      <c r="C1089" s="15">
        <v>500</v>
      </c>
      <c r="D1089" s="15">
        <v>252</v>
      </c>
      <c r="E1089" s="15">
        <v>220</v>
      </c>
      <c r="F1089" s="15">
        <v>24</v>
      </c>
      <c r="G1089" s="15">
        <v>4</v>
      </c>
      <c r="I1089" s="15">
        <v>66</v>
      </c>
      <c r="J1089" s="15">
        <v>69</v>
      </c>
      <c r="K1089" s="15">
        <v>149</v>
      </c>
      <c r="L1089" s="15">
        <v>116</v>
      </c>
      <c r="M1089" s="15">
        <v>89</v>
      </c>
      <c r="N1089" s="15">
        <v>11</v>
      </c>
      <c r="P1089" s="15">
        <v>98</v>
      </c>
      <c r="Q1089" s="15">
        <v>133</v>
      </c>
      <c r="R1089" s="15">
        <v>134</v>
      </c>
      <c r="S1089" s="15">
        <v>133</v>
      </c>
      <c r="T1089" s="15">
        <v>2</v>
      </c>
      <c r="V1089" s="15">
        <v>58</v>
      </c>
      <c r="W1089" s="15">
        <v>97</v>
      </c>
      <c r="X1089" s="15">
        <v>104</v>
      </c>
      <c r="Y1089" s="15">
        <v>62</v>
      </c>
      <c r="Z1089" s="15">
        <v>65</v>
      </c>
      <c r="AA1089" s="15">
        <v>40</v>
      </c>
      <c r="AB1089" s="15">
        <v>49</v>
      </c>
      <c r="AC1089" s="15">
        <v>25</v>
      </c>
      <c r="AE1089" s="15">
        <v>40</v>
      </c>
      <c r="AF1089" s="15">
        <v>69</v>
      </c>
      <c r="AG1089" s="15">
        <v>35</v>
      </c>
      <c r="AH1089" s="15">
        <v>44</v>
      </c>
      <c r="AI1089" s="15">
        <v>65</v>
      </c>
      <c r="AJ1089" s="15">
        <v>40</v>
      </c>
      <c r="AK1089" s="15">
        <v>44</v>
      </c>
      <c r="AL1089" s="15">
        <v>56</v>
      </c>
      <c r="AM1089" s="15">
        <v>44</v>
      </c>
      <c r="AN1089" s="15">
        <v>30</v>
      </c>
      <c r="AO1089" s="15">
        <v>10</v>
      </c>
      <c r="AP1089" s="15">
        <v>23</v>
      </c>
      <c r="AR1089" s="15">
        <v>392</v>
      </c>
      <c r="AS1089" s="15">
        <v>88</v>
      </c>
      <c r="AT1089" s="15">
        <v>18</v>
      </c>
      <c r="AU1089" s="15">
        <v>2</v>
      </c>
      <c r="AW1089" s="15">
        <v>406</v>
      </c>
      <c r="AX1089" s="15">
        <v>389</v>
      </c>
      <c r="AY1089" s="15">
        <v>348</v>
      </c>
      <c r="AZ1089" s="15">
        <v>411</v>
      </c>
      <c r="BA1089" s="15">
        <v>401</v>
      </c>
      <c r="BB1089" s="15">
        <v>385</v>
      </c>
      <c r="BD1089" s="15">
        <v>328</v>
      </c>
      <c r="BE1089" s="15">
        <v>153</v>
      </c>
      <c r="BF1089" s="15">
        <v>19</v>
      </c>
      <c r="BH1089" s="15">
        <v>341</v>
      </c>
      <c r="BI1089" s="15">
        <v>117</v>
      </c>
      <c r="BJ1089" s="15">
        <v>42</v>
      </c>
    </row>
    <row r="1090" spans="2:62" x14ac:dyDescent="0.35">
      <c r="B1090" s="19" t="s">
        <v>75</v>
      </c>
      <c r="C1090" s="10">
        <v>500</v>
      </c>
      <c r="D1090" s="10">
        <v>248</v>
      </c>
      <c r="E1090" s="10">
        <v>221</v>
      </c>
      <c r="F1090" s="10">
        <v>27</v>
      </c>
      <c r="G1090" s="10">
        <v>4</v>
      </c>
      <c r="I1090" s="10">
        <v>68</v>
      </c>
      <c r="J1090" s="10">
        <v>68</v>
      </c>
      <c r="K1090" s="10">
        <v>145</v>
      </c>
      <c r="L1090" s="10">
        <v>115</v>
      </c>
      <c r="M1090" s="10">
        <v>92</v>
      </c>
      <c r="N1090" s="10">
        <v>11</v>
      </c>
      <c r="P1090" s="10">
        <v>125</v>
      </c>
      <c r="Q1090" s="10">
        <v>125</v>
      </c>
      <c r="R1090" s="10">
        <v>125</v>
      </c>
      <c r="S1090" s="10">
        <v>125</v>
      </c>
      <c r="T1090" s="10">
        <v>2</v>
      </c>
      <c r="V1090" s="10">
        <v>68</v>
      </c>
      <c r="W1090" s="10">
        <v>105</v>
      </c>
      <c r="X1090" s="10">
        <v>101</v>
      </c>
      <c r="Y1090" s="10">
        <v>59</v>
      </c>
      <c r="Z1090" s="10">
        <v>60</v>
      </c>
      <c r="AA1090" s="10">
        <v>37</v>
      </c>
      <c r="AB1090" s="10">
        <v>44</v>
      </c>
      <c r="AC1090" s="10">
        <v>26</v>
      </c>
      <c r="AE1090" s="10">
        <v>38</v>
      </c>
      <c r="AF1090" s="10">
        <v>67</v>
      </c>
      <c r="AG1090" s="10">
        <v>34</v>
      </c>
      <c r="AH1090" s="10">
        <v>42</v>
      </c>
      <c r="AI1090" s="10">
        <v>63</v>
      </c>
      <c r="AJ1090" s="10">
        <v>38</v>
      </c>
      <c r="AK1090" s="10">
        <v>42</v>
      </c>
      <c r="AL1090" s="10">
        <v>55</v>
      </c>
      <c r="AM1090" s="10">
        <v>42</v>
      </c>
      <c r="AN1090" s="10">
        <v>42</v>
      </c>
      <c r="AO1090" s="10">
        <v>17</v>
      </c>
      <c r="AP1090" s="10">
        <v>21</v>
      </c>
      <c r="AR1090" s="10">
        <v>395</v>
      </c>
      <c r="AS1090" s="10">
        <v>84</v>
      </c>
      <c r="AT1090" s="10">
        <v>19</v>
      </c>
      <c r="AU1090" s="10">
        <v>2</v>
      </c>
      <c r="AW1090" s="10">
        <v>404</v>
      </c>
      <c r="AX1090" s="10">
        <v>385</v>
      </c>
      <c r="AY1090" s="10">
        <v>346</v>
      </c>
      <c r="AZ1090" s="10">
        <v>412</v>
      </c>
      <c r="BA1090" s="10">
        <v>399</v>
      </c>
      <c r="BB1090" s="10">
        <v>382</v>
      </c>
      <c r="BD1090" s="10">
        <v>321</v>
      </c>
      <c r="BE1090" s="10">
        <v>160</v>
      </c>
      <c r="BF1090" s="10">
        <v>19</v>
      </c>
      <c r="BH1090" s="10">
        <v>339</v>
      </c>
      <c r="BI1090" s="10">
        <v>119</v>
      </c>
      <c r="BJ1090" s="10">
        <v>42</v>
      </c>
    </row>
    <row r="1091" spans="2:62" ht="32" customHeight="1" x14ac:dyDescent="0.35">
      <c r="B1091" s="20" t="s">
        <v>71</v>
      </c>
      <c r="C1091" s="12">
        <v>0.75143898908999995</v>
      </c>
      <c r="D1091" s="12">
        <v>0.79354234226099996</v>
      </c>
      <c r="E1091" s="12">
        <v>0.71959275958699997</v>
      </c>
      <c r="F1091" s="12">
        <v>0.58365488019800005</v>
      </c>
      <c r="G1091" s="12">
        <v>1</v>
      </c>
      <c r="I1091" s="12">
        <v>0.74231862569100004</v>
      </c>
      <c r="J1091" s="12">
        <v>0.71104734524400004</v>
      </c>
      <c r="K1091" s="12">
        <v>0.783858455881</v>
      </c>
      <c r="L1091" s="12">
        <v>0.74480617378500003</v>
      </c>
      <c r="M1091" s="12">
        <v>0.74518769048300004</v>
      </c>
      <c r="N1091" s="12">
        <v>0.750820806974</v>
      </c>
      <c r="P1091" s="12">
        <v>0.63295628544799998</v>
      </c>
      <c r="Q1091" s="12">
        <v>0.77038684831100002</v>
      </c>
      <c r="R1091" s="12">
        <v>0.79745154739699997</v>
      </c>
      <c r="S1091" s="12">
        <v>0.80099386417999996</v>
      </c>
      <c r="T1091" s="12">
        <v>1</v>
      </c>
      <c r="V1091" s="12">
        <v>0.60913858794800002</v>
      </c>
      <c r="W1091" s="12">
        <v>0.70144572470199995</v>
      </c>
      <c r="X1091" s="12">
        <v>0.73995532608000003</v>
      </c>
      <c r="Y1091" s="12">
        <v>0.77965165352599997</v>
      </c>
      <c r="Z1091" s="12">
        <v>0.83071563812899996</v>
      </c>
      <c r="AA1091" s="12">
        <v>0.92820790180199997</v>
      </c>
      <c r="AB1091" s="12">
        <v>0.859491442765</v>
      </c>
      <c r="AC1091" s="12">
        <v>0.685971628773</v>
      </c>
      <c r="AE1091" s="12">
        <v>0.66459060218199995</v>
      </c>
      <c r="AF1091" s="12">
        <v>0.78564835880100004</v>
      </c>
      <c r="AG1091" s="12">
        <v>0.66935450409200004</v>
      </c>
      <c r="AH1091" s="12">
        <v>0.73710297225300003</v>
      </c>
      <c r="AI1091" s="12">
        <v>0.76115548817300005</v>
      </c>
      <c r="AJ1091" s="12">
        <v>0.69870321368400001</v>
      </c>
      <c r="AK1091" s="12">
        <v>0.85292125482100001</v>
      </c>
      <c r="AL1091" s="12">
        <v>0.88176368689499995</v>
      </c>
      <c r="AM1091" s="12">
        <v>0.691860642922</v>
      </c>
      <c r="AN1091" s="12">
        <v>0.634145818177</v>
      </c>
      <c r="AO1091" s="12">
        <v>0.79161395373200005</v>
      </c>
      <c r="AP1091" s="12">
        <v>0.80387252788800001</v>
      </c>
      <c r="AR1091" s="12">
        <v>0.75405040850799998</v>
      </c>
      <c r="AS1091" s="12">
        <v>0.73944409551900003</v>
      </c>
      <c r="AT1091" s="12">
        <v>0.72564097111400006</v>
      </c>
      <c r="AU1091" s="12">
        <v>1</v>
      </c>
      <c r="AW1091" s="12">
        <v>0.76180990493300005</v>
      </c>
      <c r="AX1091" s="12">
        <v>0.77402861036699999</v>
      </c>
      <c r="AY1091" s="12">
        <v>0.75878364007099997</v>
      </c>
      <c r="AZ1091" s="12">
        <v>0.74081914926900005</v>
      </c>
      <c r="BA1091" s="12">
        <v>0.75199709205300003</v>
      </c>
      <c r="BB1091" s="12">
        <v>0.753203168837</v>
      </c>
      <c r="BD1091" s="12">
        <v>0.77128228805999999</v>
      </c>
      <c r="BE1091" s="12">
        <v>0.70509273863999999</v>
      </c>
      <c r="BF1091" s="12">
        <v>0.80527039210700002</v>
      </c>
      <c r="BH1091" s="12">
        <v>0.78759466249700005</v>
      </c>
      <c r="BI1091" s="12">
        <v>0.67762442473899998</v>
      </c>
      <c r="BJ1091" s="12">
        <v>0.66839821484799999</v>
      </c>
    </row>
    <row r="1092" spans="2:62" ht="32" customHeight="1" x14ac:dyDescent="0.35">
      <c r="B1092" s="20" t="s">
        <v>72</v>
      </c>
      <c r="C1092" s="12">
        <v>0.24856101090999999</v>
      </c>
      <c r="D1092" s="12">
        <v>0.20645765773899999</v>
      </c>
      <c r="E1092" s="12">
        <v>0.28040724041300003</v>
      </c>
      <c r="F1092" s="12">
        <v>0.41634511980200001</v>
      </c>
      <c r="G1092" s="12">
        <v>0</v>
      </c>
      <c r="I1092" s="12">
        <v>0.25768137430900001</v>
      </c>
      <c r="J1092" s="12">
        <v>0.28895265475600002</v>
      </c>
      <c r="K1092" s="12">
        <v>0.216141544119</v>
      </c>
      <c r="L1092" s="12">
        <v>0.25519382621499997</v>
      </c>
      <c r="M1092" s="12">
        <v>0.25481230951700001</v>
      </c>
      <c r="N1092" s="12">
        <v>0.249179193026</v>
      </c>
      <c r="P1092" s="12">
        <v>0.36704371455200002</v>
      </c>
      <c r="Q1092" s="12">
        <v>0.22961315168900001</v>
      </c>
      <c r="R1092" s="12">
        <v>0.202548452603</v>
      </c>
      <c r="S1092" s="12">
        <v>0.19900613582000001</v>
      </c>
      <c r="T1092" s="12">
        <v>0</v>
      </c>
      <c r="V1092" s="12">
        <v>0.39086141205199998</v>
      </c>
      <c r="W1092" s="12">
        <v>0.29855427529799999</v>
      </c>
      <c r="X1092" s="12">
        <v>0.26004467392000002</v>
      </c>
      <c r="Y1092" s="12">
        <v>0.22034834647400001</v>
      </c>
      <c r="Z1092" s="12">
        <v>0.16928436187099999</v>
      </c>
      <c r="AA1092" s="12">
        <v>7.1792098197699994E-2</v>
      </c>
      <c r="AB1092" s="12">
        <v>0.140508557235</v>
      </c>
      <c r="AC1092" s="12">
        <v>0.314028371227</v>
      </c>
      <c r="AE1092" s="12">
        <v>0.335409397818</v>
      </c>
      <c r="AF1092" s="12">
        <v>0.21435164119899999</v>
      </c>
      <c r="AG1092" s="12">
        <v>0.33064549590800002</v>
      </c>
      <c r="AH1092" s="12">
        <v>0.26289702774700002</v>
      </c>
      <c r="AI1092" s="12">
        <v>0.23884451182700001</v>
      </c>
      <c r="AJ1092" s="12">
        <v>0.30129678631599999</v>
      </c>
      <c r="AK1092" s="12">
        <v>0.14707874517899999</v>
      </c>
      <c r="AL1092" s="12">
        <v>0.118236313105</v>
      </c>
      <c r="AM1092" s="12">
        <v>0.308139357078</v>
      </c>
      <c r="AN1092" s="12">
        <v>0.365854181823</v>
      </c>
      <c r="AO1092" s="12">
        <v>0.208386046268</v>
      </c>
      <c r="AP1092" s="12">
        <v>0.19612747211199999</v>
      </c>
      <c r="AR1092" s="12">
        <v>0.24594959149199999</v>
      </c>
      <c r="AS1092" s="12">
        <v>0.26055590448100002</v>
      </c>
      <c r="AT1092" s="12">
        <v>0.274359028886</v>
      </c>
      <c r="AU1092" s="12">
        <v>0</v>
      </c>
      <c r="AW1092" s="12">
        <v>0.23819009506700001</v>
      </c>
      <c r="AX1092" s="12">
        <v>0.22597138963300001</v>
      </c>
      <c r="AY1092" s="12">
        <v>0.24121635992900001</v>
      </c>
      <c r="AZ1092" s="12">
        <v>0.259180850731</v>
      </c>
      <c r="BA1092" s="12">
        <v>0.248002907947</v>
      </c>
      <c r="BB1092" s="12">
        <v>0.246796831163</v>
      </c>
      <c r="BD1092" s="12">
        <v>0.22871771194000001</v>
      </c>
      <c r="BE1092" s="12">
        <v>0.29490726136000001</v>
      </c>
      <c r="BF1092" s="12">
        <v>0.19472960789300001</v>
      </c>
      <c r="BH1092" s="12">
        <v>0.212405337503</v>
      </c>
      <c r="BI1092" s="12">
        <v>0.32237557526100002</v>
      </c>
      <c r="BJ1092" s="12">
        <v>0.33160178515200001</v>
      </c>
    </row>
  </sheetData>
  <mergeCells count="124">
    <mergeCell ref="B1037:BJ1037"/>
    <mergeCell ref="B1047:BJ1047"/>
    <mergeCell ref="B1057:BJ1057"/>
    <mergeCell ref="B1067:BJ1067"/>
    <mergeCell ref="B1077:BJ1077"/>
    <mergeCell ref="B1087:BJ1087"/>
    <mergeCell ref="B947:BJ947"/>
    <mergeCell ref="B957:BJ957"/>
    <mergeCell ref="B967:BJ967"/>
    <mergeCell ref="B977:BJ977"/>
    <mergeCell ref="B987:BJ987"/>
    <mergeCell ref="B997:BJ997"/>
    <mergeCell ref="B1007:BJ1007"/>
    <mergeCell ref="B1017:BJ1017"/>
    <mergeCell ref="B1027:BJ1027"/>
    <mergeCell ref="B853:BJ853"/>
    <mergeCell ref="B864:BJ864"/>
    <mergeCell ref="B875:BJ875"/>
    <mergeCell ref="B886:BJ886"/>
    <mergeCell ref="B897:BJ897"/>
    <mergeCell ref="B907:BJ907"/>
    <mergeCell ref="B917:BJ917"/>
    <mergeCell ref="B927:BJ927"/>
    <mergeCell ref="B937:BJ937"/>
    <mergeCell ref="B755:BJ755"/>
    <mergeCell ref="B766:BJ766"/>
    <mergeCell ref="B777:BJ777"/>
    <mergeCell ref="B788:BJ788"/>
    <mergeCell ref="B798:BJ798"/>
    <mergeCell ref="B809:BJ809"/>
    <mergeCell ref="B820:BJ820"/>
    <mergeCell ref="B831:BJ831"/>
    <mergeCell ref="B842:BJ842"/>
    <mergeCell ref="B656:BJ656"/>
    <mergeCell ref="B667:BJ667"/>
    <mergeCell ref="B678:BJ678"/>
    <mergeCell ref="B689:BJ689"/>
    <mergeCell ref="B700:BJ700"/>
    <mergeCell ref="B711:BJ711"/>
    <mergeCell ref="B722:BJ722"/>
    <mergeCell ref="B733:BJ733"/>
    <mergeCell ref="B744:BJ744"/>
    <mergeCell ref="B583:BJ583"/>
    <mergeCell ref="B590:BJ590"/>
    <mergeCell ref="B597:BJ597"/>
    <mergeCell ref="B604:BJ604"/>
    <mergeCell ref="B611:BJ611"/>
    <mergeCell ref="B618:BJ618"/>
    <mergeCell ref="B625:BJ625"/>
    <mergeCell ref="B634:BJ634"/>
    <mergeCell ref="B645:BJ645"/>
    <mergeCell ref="B492:BJ492"/>
    <mergeCell ref="B503:BJ503"/>
    <mergeCell ref="B514:BJ514"/>
    <mergeCell ref="B525:BJ525"/>
    <mergeCell ref="B536:BJ536"/>
    <mergeCell ref="B547:BJ547"/>
    <mergeCell ref="B558:BJ558"/>
    <mergeCell ref="B567:BJ567"/>
    <mergeCell ref="B576:BJ576"/>
    <mergeCell ref="B393:BJ393"/>
    <mergeCell ref="B404:BJ404"/>
    <mergeCell ref="B415:BJ415"/>
    <mergeCell ref="B426:BJ426"/>
    <mergeCell ref="B437:BJ437"/>
    <mergeCell ref="B448:BJ448"/>
    <mergeCell ref="B459:BJ459"/>
    <mergeCell ref="B470:BJ470"/>
    <mergeCell ref="B481:BJ481"/>
    <mergeCell ref="B294:BJ294"/>
    <mergeCell ref="B305:BJ305"/>
    <mergeCell ref="B316:BJ316"/>
    <mergeCell ref="B327:BJ327"/>
    <mergeCell ref="B338:BJ338"/>
    <mergeCell ref="B349:BJ349"/>
    <mergeCell ref="B360:BJ360"/>
    <mergeCell ref="B371:BJ371"/>
    <mergeCell ref="B382:BJ382"/>
    <mergeCell ref="B225:BJ225"/>
    <mergeCell ref="B231:BJ231"/>
    <mergeCell ref="B237:BJ237"/>
    <mergeCell ref="B243:BJ243"/>
    <mergeCell ref="B249:BJ249"/>
    <mergeCell ref="B255:BJ255"/>
    <mergeCell ref="B261:BJ261"/>
    <mergeCell ref="B272:BJ272"/>
    <mergeCell ref="B283:BJ283"/>
    <mergeCell ref="B155:BJ155"/>
    <mergeCell ref="B166:BJ166"/>
    <mergeCell ref="B177:BJ177"/>
    <mergeCell ref="B184:BJ184"/>
    <mergeCell ref="B191:BJ191"/>
    <mergeCell ref="B198:BJ198"/>
    <mergeCell ref="B205:BJ205"/>
    <mergeCell ref="B212:BJ212"/>
    <mergeCell ref="B219:BJ219"/>
    <mergeCell ref="B86:BJ86"/>
    <mergeCell ref="B92:BJ92"/>
    <mergeCell ref="B98:BJ98"/>
    <mergeCell ref="B104:BJ104"/>
    <mergeCell ref="B110:BJ110"/>
    <mergeCell ref="B116:BJ116"/>
    <mergeCell ref="B122:BJ122"/>
    <mergeCell ref="B133:BJ133"/>
    <mergeCell ref="B144:BJ144"/>
    <mergeCell ref="B9:BJ9"/>
    <mergeCell ref="B20:BJ20"/>
    <mergeCell ref="B27:BJ27"/>
    <mergeCell ref="B38:BJ38"/>
    <mergeCell ref="B46:BJ46"/>
    <mergeCell ref="B54:BJ54"/>
    <mergeCell ref="B62:BJ62"/>
    <mergeCell ref="B70:BJ70"/>
    <mergeCell ref="B78:BJ78"/>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40" customHeight="1" x14ac:dyDescent="0.35">
      <c r="D2" s="22" t="s">
        <v>73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46" customHeight="1" x14ac:dyDescent="0.35">
      <c r="B9" s="11" t="s">
        <v>76</v>
      </c>
      <c r="C9" s="12">
        <v>0.22590999725499999</v>
      </c>
      <c r="D9" s="12">
        <v>0.179639131801</v>
      </c>
      <c r="E9" s="12">
        <v>0.26507643766799999</v>
      </c>
      <c r="F9" s="12">
        <v>0.269950428086</v>
      </c>
      <c r="G9" s="12">
        <v>0.59389540804600005</v>
      </c>
      <c r="I9" s="12">
        <v>0.35681030241299999</v>
      </c>
      <c r="J9" s="12">
        <v>0.32391914835399999</v>
      </c>
      <c r="K9" s="12">
        <v>0.207089994331</v>
      </c>
      <c r="L9" s="12">
        <v>0.10815429813499999</v>
      </c>
      <c r="M9" s="12">
        <v>0.242898716348</v>
      </c>
      <c r="N9" s="12">
        <v>0.15682679775700001</v>
      </c>
      <c r="P9" s="12">
        <v>0.114109066016</v>
      </c>
      <c r="Q9" s="12">
        <v>0.21353620426299999</v>
      </c>
      <c r="R9" s="12">
        <v>0.20738534990800001</v>
      </c>
      <c r="S9" s="12">
        <v>0.37221523537899998</v>
      </c>
      <c r="T9" s="12">
        <v>0</v>
      </c>
      <c r="V9" s="12">
        <v>0.14057390525899999</v>
      </c>
      <c r="W9" s="12">
        <v>0.162462131495</v>
      </c>
      <c r="X9" s="12">
        <v>0.22636019977800001</v>
      </c>
      <c r="Y9" s="12">
        <v>0.21236814065099999</v>
      </c>
      <c r="Z9" s="12">
        <v>0.15356545193000001</v>
      </c>
      <c r="AA9" s="12">
        <v>0.35766127688499999</v>
      </c>
      <c r="AB9" s="12">
        <v>0.36941069309899999</v>
      </c>
      <c r="AC9" s="12">
        <v>0.46960702075400002</v>
      </c>
      <c r="AE9" s="12">
        <v>0.22877845195800001</v>
      </c>
      <c r="AF9" s="12">
        <v>0.23433954043999999</v>
      </c>
      <c r="AG9" s="12">
        <v>0.188587692369</v>
      </c>
      <c r="AH9" s="12">
        <v>0.14946892745500001</v>
      </c>
      <c r="AI9" s="12">
        <v>0.21935788497399999</v>
      </c>
      <c r="AJ9" s="12">
        <v>0.23168309185899999</v>
      </c>
      <c r="AK9" s="12">
        <v>0.26718441458100001</v>
      </c>
      <c r="AL9" s="12">
        <v>0.20485691638299999</v>
      </c>
      <c r="AM9" s="12">
        <v>0.293133632995</v>
      </c>
      <c r="AN9" s="12">
        <v>0.239686235261</v>
      </c>
      <c r="AO9" s="12">
        <v>0.22126192421900001</v>
      </c>
      <c r="AP9" s="12">
        <v>0.22954272109500001</v>
      </c>
      <c r="AR9" s="12">
        <v>0.22175355953600001</v>
      </c>
      <c r="AS9" s="12">
        <v>0.22042426767500001</v>
      </c>
      <c r="AT9" s="12">
        <v>0.30694265717899999</v>
      </c>
      <c r="AU9" s="12">
        <v>0.49967990123599998</v>
      </c>
      <c r="AW9" s="12">
        <v>0.22461637274499999</v>
      </c>
      <c r="AX9" s="12">
        <v>0.23215089928300001</v>
      </c>
      <c r="AY9" s="12">
        <v>0.221346362401</v>
      </c>
      <c r="AZ9" s="12">
        <v>0.22744513594400001</v>
      </c>
      <c r="BA9" s="12">
        <v>0.24044777392899999</v>
      </c>
      <c r="BB9" s="12">
        <v>0.23516472577</v>
      </c>
      <c r="BD9" s="12">
        <v>0.230461618645</v>
      </c>
      <c r="BE9" s="12">
        <v>0.17850522144100001</v>
      </c>
      <c r="BF9" s="12">
        <v>0.54569955223599997</v>
      </c>
      <c r="BH9" s="12">
        <v>0.222109327823</v>
      </c>
      <c r="BI9" s="12">
        <v>0.245125369043</v>
      </c>
      <c r="BJ9" s="12">
        <v>0.20174297128599999</v>
      </c>
    </row>
    <row r="10" spans="2:62" ht="46" customHeight="1" x14ac:dyDescent="0.35">
      <c r="B10" s="11" t="s">
        <v>77</v>
      </c>
      <c r="C10" s="12">
        <v>6.4000384067200003E-2</v>
      </c>
      <c r="D10" s="12">
        <v>3.5486385979699997E-2</v>
      </c>
      <c r="E10" s="12">
        <v>8.0247733515800002E-2</v>
      </c>
      <c r="F10" s="12">
        <v>0.20426267498600001</v>
      </c>
      <c r="G10" s="12">
        <v>0</v>
      </c>
      <c r="I10" s="12">
        <v>2.7067304176799999E-2</v>
      </c>
      <c r="J10" s="12">
        <v>0.10871453881400001</v>
      </c>
      <c r="K10" s="12">
        <v>2.3401000911399999E-2</v>
      </c>
      <c r="L10" s="12">
        <v>9.67235710251E-2</v>
      </c>
      <c r="M10" s="12">
        <v>6.8280265197300002E-2</v>
      </c>
      <c r="N10" s="12">
        <v>0.169417410194</v>
      </c>
      <c r="P10" s="12">
        <v>4.0978647856100003E-2</v>
      </c>
      <c r="Q10" s="12">
        <v>7.0312554155900001E-2</v>
      </c>
      <c r="R10" s="12">
        <v>7.1209588321600001E-2</v>
      </c>
      <c r="S10" s="12">
        <v>6.6808585215399993E-2</v>
      </c>
      <c r="T10" s="12">
        <v>0.48326881861999998</v>
      </c>
      <c r="V10" s="12">
        <v>7.4366043874800003E-2</v>
      </c>
      <c r="W10" s="12">
        <v>4.5041265320699998E-2</v>
      </c>
      <c r="X10" s="12">
        <v>8.4077250416599997E-2</v>
      </c>
      <c r="Y10" s="12">
        <v>7.6549545209200001E-2</v>
      </c>
      <c r="Z10" s="12">
        <v>0.109004150498</v>
      </c>
      <c r="AA10" s="12">
        <v>2.3578663577499999E-2</v>
      </c>
      <c r="AB10" s="12">
        <v>1.8576279392299999E-2</v>
      </c>
      <c r="AC10" s="12">
        <v>3.7016295230200003E-2</v>
      </c>
      <c r="AE10" s="12">
        <v>7.2160236413500001E-2</v>
      </c>
      <c r="AF10" s="12">
        <v>0.10440061952</v>
      </c>
      <c r="AG10" s="12">
        <v>0</v>
      </c>
      <c r="AH10" s="12">
        <v>5.1659760888399998E-2</v>
      </c>
      <c r="AI10" s="12">
        <v>9.8315723629200005E-2</v>
      </c>
      <c r="AJ10" s="12">
        <v>2.3350087715299998E-2</v>
      </c>
      <c r="AK10" s="12">
        <v>6.6102345722600001E-2</v>
      </c>
      <c r="AL10" s="12">
        <v>3.3615886725800001E-2</v>
      </c>
      <c r="AM10" s="12">
        <v>6.32616079415E-2</v>
      </c>
      <c r="AN10" s="12">
        <v>3.2227482629399999E-2</v>
      </c>
      <c r="AO10" s="12">
        <v>0</v>
      </c>
      <c r="AP10" s="12">
        <v>0.208357704236</v>
      </c>
      <c r="AR10" s="12">
        <v>6.1449330450100002E-2</v>
      </c>
      <c r="AS10" s="12">
        <v>8.0850952139799995E-2</v>
      </c>
      <c r="AT10" s="12">
        <v>0</v>
      </c>
      <c r="AU10" s="12">
        <v>0.50032009876399997</v>
      </c>
      <c r="AW10" s="12">
        <v>6.36240537785E-2</v>
      </c>
      <c r="AX10" s="12">
        <v>6.1830365326000003E-2</v>
      </c>
      <c r="AY10" s="12">
        <v>6.9356329458999999E-2</v>
      </c>
      <c r="AZ10" s="12">
        <v>6.7985787499399999E-2</v>
      </c>
      <c r="BA10" s="12">
        <v>6.2928648671899998E-2</v>
      </c>
      <c r="BB10" s="12">
        <v>5.7965661396100002E-2</v>
      </c>
      <c r="BD10" s="12">
        <v>6.5956659254500005E-2</v>
      </c>
      <c r="BE10" s="12">
        <v>5.5514672635300001E-2</v>
      </c>
      <c r="BF10" s="12">
        <v>0.10205151750499999</v>
      </c>
      <c r="BH10" s="12">
        <v>5.4237274492599997E-2</v>
      </c>
      <c r="BI10" s="12">
        <v>8.6741709167700007E-2</v>
      </c>
      <c r="BJ10" s="12">
        <v>7.8357201384299996E-2</v>
      </c>
    </row>
    <row r="11" spans="2:62" ht="46" customHeight="1" x14ac:dyDescent="0.35">
      <c r="B11" s="11" t="s">
        <v>78</v>
      </c>
      <c r="C11" s="12">
        <v>0.19428783658099999</v>
      </c>
      <c r="D11" s="12">
        <v>0.21867444917600001</v>
      </c>
      <c r="E11" s="12">
        <v>0.17309184713600001</v>
      </c>
      <c r="F11" s="12">
        <v>0.14233564423600001</v>
      </c>
      <c r="G11" s="12">
        <v>0.20185509779300001</v>
      </c>
      <c r="I11" s="12">
        <v>0.19685577318</v>
      </c>
      <c r="J11" s="12">
        <v>0.14172850970199999</v>
      </c>
      <c r="K11" s="12">
        <v>0.23815996171100001</v>
      </c>
      <c r="L11" s="12">
        <v>0.21389110613699999</v>
      </c>
      <c r="M11" s="12">
        <v>0.14514020048199999</v>
      </c>
      <c r="N11" s="12">
        <v>0.13014789120299999</v>
      </c>
      <c r="P11" s="12">
        <v>4.8538929860899999E-2</v>
      </c>
      <c r="Q11" s="12">
        <v>0.20011627271999999</v>
      </c>
      <c r="R11" s="12">
        <v>0.27401270163899999</v>
      </c>
      <c r="S11" s="12">
        <v>0.25758457102400001</v>
      </c>
      <c r="T11" s="12">
        <v>0</v>
      </c>
      <c r="V11" s="12">
        <v>5.1165735189799999E-2</v>
      </c>
      <c r="W11" s="12">
        <v>0.15554104341800001</v>
      </c>
      <c r="X11" s="12">
        <v>0.21035060665800001</v>
      </c>
      <c r="Y11" s="12">
        <v>0.26665128372300001</v>
      </c>
      <c r="Z11" s="12">
        <v>0.24531306726900001</v>
      </c>
      <c r="AA11" s="12">
        <v>0.23671870026200001</v>
      </c>
      <c r="AB11" s="12">
        <v>0.32559896618200002</v>
      </c>
      <c r="AC11" s="12">
        <v>9.4855817726000005E-2</v>
      </c>
      <c r="AE11" s="12">
        <v>0.21459793566300001</v>
      </c>
      <c r="AF11" s="12">
        <v>0.17858220175799999</v>
      </c>
      <c r="AG11" s="12">
        <v>0.28217556674200001</v>
      </c>
      <c r="AH11" s="12">
        <v>0.25849511350600002</v>
      </c>
      <c r="AI11" s="12">
        <v>0.219166489499</v>
      </c>
      <c r="AJ11" s="12">
        <v>9.93667993074E-2</v>
      </c>
      <c r="AK11" s="12">
        <v>0.149928748774</v>
      </c>
      <c r="AL11" s="12">
        <v>0.136139423171</v>
      </c>
      <c r="AM11" s="12">
        <v>0.211526992474</v>
      </c>
      <c r="AN11" s="12">
        <v>0.17016337226299999</v>
      </c>
      <c r="AO11" s="12">
        <v>0.346827880187</v>
      </c>
      <c r="AP11" s="12">
        <v>0.16681730805200001</v>
      </c>
      <c r="AR11" s="12">
        <v>0.19297263216999999</v>
      </c>
      <c r="AS11" s="12">
        <v>0.20714159312899999</v>
      </c>
      <c r="AT11" s="12">
        <v>0.18470378398500001</v>
      </c>
      <c r="AU11" s="12">
        <v>0</v>
      </c>
      <c r="AW11" s="12">
        <v>0.20207643080900001</v>
      </c>
      <c r="AX11" s="12">
        <v>0.20043667522899999</v>
      </c>
      <c r="AY11" s="12">
        <v>0.21911724380600001</v>
      </c>
      <c r="AZ11" s="12">
        <v>0.206429712918</v>
      </c>
      <c r="BA11" s="12">
        <v>0.205494015803</v>
      </c>
      <c r="BB11" s="12">
        <v>0.19615599340500001</v>
      </c>
      <c r="BD11" s="12">
        <v>0.213828800638</v>
      </c>
      <c r="BE11" s="12">
        <v>0.166552020882</v>
      </c>
      <c r="BF11" s="12">
        <v>9.7613506107399994E-2</v>
      </c>
      <c r="BH11" s="12">
        <v>0.20552385712599999</v>
      </c>
      <c r="BI11" s="12">
        <v>0.17217907341499999</v>
      </c>
      <c r="BJ11" s="12">
        <v>0.16609683492300001</v>
      </c>
    </row>
    <row r="12" spans="2:62" ht="60" customHeight="1" x14ac:dyDescent="0.35">
      <c r="B12" s="11" t="s">
        <v>79</v>
      </c>
      <c r="C12" s="12">
        <v>0.243822335951</v>
      </c>
      <c r="D12" s="12">
        <v>0.17665264456099999</v>
      </c>
      <c r="E12" s="12">
        <v>0.313213426884</v>
      </c>
      <c r="F12" s="12">
        <v>0.29921196138400002</v>
      </c>
      <c r="G12" s="12">
        <v>0.20424949416099999</v>
      </c>
      <c r="I12" s="12">
        <v>0.29100896963900003</v>
      </c>
      <c r="J12" s="12">
        <v>0.22017814509799999</v>
      </c>
      <c r="K12" s="12">
        <v>0.236395607777</v>
      </c>
      <c r="L12" s="12">
        <v>0.28695063911399998</v>
      </c>
      <c r="M12" s="12">
        <v>0.18172930150200001</v>
      </c>
      <c r="N12" s="12">
        <v>0.260683238885</v>
      </c>
      <c r="P12" s="12">
        <v>0.140081973591</v>
      </c>
      <c r="Q12" s="12">
        <v>0.24684335587600001</v>
      </c>
      <c r="R12" s="12">
        <v>0.32358251946299998</v>
      </c>
      <c r="S12" s="12">
        <v>0.26042545545500001</v>
      </c>
      <c r="T12" s="12">
        <v>0.51673118137999996</v>
      </c>
      <c r="V12" s="12">
        <v>0.20591371466700001</v>
      </c>
      <c r="W12" s="12">
        <v>0.17661052073700001</v>
      </c>
      <c r="X12" s="12">
        <v>0.18594682347399999</v>
      </c>
      <c r="Y12" s="12">
        <v>0.25326626031400001</v>
      </c>
      <c r="Z12" s="12">
        <v>0.37030860652100001</v>
      </c>
      <c r="AA12" s="12">
        <v>0.33664145830300002</v>
      </c>
      <c r="AB12" s="12">
        <v>0.267129334316</v>
      </c>
      <c r="AC12" s="12">
        <v>0.35322208157700002</v>
      </c>
      <c r="AE12" s="12">
        <v>0.21699106612800001</v>
      </c>
      <c r="AF12" s="12">
        <v>0.15437537618399999</v>
      </c>
      <c r="AG12" s="12">
        <v>0.30430709090000002</v>
      </c>
      <c r="AH12" s="12">
        <v>0.26331355440300003</v>
      </c>
      <c r="AI12" s="12">
        <v>0.19434456031299999</v>
      </c>
      <c r="AJ12" s="12">
        <v>0.229783243108</v>
      </c>
      <c r="AK12" s="12">
        <v>0.30674446881</v>
      </c>
      <c r="AL12" s="12">
        <v>0.30669317912900002</v>
      </c>
      <c r="AM12" s="12">
        <v>0.23385053443199999</v>
      </c>
      <c r="AN12" s="12">
        <v>0.36657071009600001</v>
      </c>
      <c r="AO12" s="12">
        <v>9.4084771320799995E-2</v>
      </c>
      <c r="AP12" s="12">
        <v>0.22122299033000001</v>
      </c>
      <c r="AR12" s="12">
        <v>0.22124055175999999</v>
      </c>
      <c r="AS12" s="12">
        <v>0.35348518824300001</v>
      </c>
      <c r="AT12" s="12">
        <v>0.25313895111399998</v>
      </c>
      <c r="AU12" s="12">
        <v>0</v>
      </c>
      <c r="AW12" s="12">
        <v>0.25406664758800002</v>
      </c>
      <c r="AX12" s="12">
        <v>0.25282188935299998</v>
      </c>
      <c r="AY12" s="12">
        <v>0.236898317681</v>
      </c>
      <c r="AZ12" s="12">
        <v>0.22515757588300001</v>
      </c>
      <c r="BA12" s="12">
        <v>0.251266434747</v>
      </c>
      <c r="BB12" s="12">
        <v>0.24737011124399999</v>
      </c>
      <c r="BD12" s="12">
        <v>0.28009759887000002</v>
      </c>
      <c r="BE12" s="12">
        <v>0.18093881313999999</v>
      </c>
      <c r="BF12" s="12">
        <v>0.15962963397400001</v>
      </c>
      <c r="BH12" s="12">
        <v>0.258451194893</v>
      </c>
      <c r="BI12" s="12">
        <v>0.232089095473</v>
      </c>
      <c r="BJ12" s="12">
        <v>0.15815493081199999</v>
      </c>
    </row>
    <row r="13" spans="2:62" ht="32" customHeight="1" x14ac:dyDescent="0.35">
      <c r="B13" s="11" t="s">
        <v>80</v>
      </c>
      <c r="C13" s="12">
        <v>8.7853132582400004E-2</v>
      </c>
      <c r="D13" s="12">
        <v>0.131902529996</v>
      </c>
      <c r="E13" s="12">
        <v>4.6510073354099998E-2</v>
      </c>
      <c r="F13" s="12">
        <v>3.6004386566699999E-2</v>
      </c>
      <c r="G13" s="12">
        <v>0</v>
      </c>
      <c r="I13" s="12">
        <v>3.4927831407600002E-2</v>
      </c>
      <c r="J13" s="12">
        <v>2.75616432847E-2</v>
      </c>
      <c r="K13" s="12">
        <v>0.119922052202</v>
      </c>
      <c r="L13" s="12">
        <v>0.11748443683699999</v>
      </c>
      <c r="M13" s="12">
        <v>8.4962349361699996E-2</v>
      </c>
      <c r="N13" s="12">
        <v>7.7311149192600001E-2</v>
      </c>
      <c r="P13" s="12">
        <v>0.18665668639399999</v>
      </c>
      <c r="Q13" s="12">
        <v>9.4501897177699995E-2</v>
      </c>
      <c r="R13" s="12">
        <v>4.3255233905299999E-2</v>
      </c>
      <c r="S13" s="12">
        <v>2.8400982173500001E-2</v>
      </c>
      <c r="T13" s="12">
        <v>0</v>
      </c>
      <c r="V13" s="12">
        <v>0.117335327979</v>
      </c>
      <c r="W13" s="12">
        <v>0.12945435421199999</v>
      </c>
      <c r="X13" s="12">
        <v>0.13975741787500001</v>
      </c>
      <c r="Y13" s="12">
        <v>7.5575524666600002E-2</v>
      </c>
      <c r="Z13" s="12">
        <v>3.5543884150299999E-2</v>
      </c>
      <c r="AA13" s="12">
        <v>2.21414160326E-2</v>
      </c>
      <c r="AB13" s="12">
        <v>1.9284727010199999E-2</v>
      </c>
      <c r="AC13" s="12">
        <v>0</v>
      </c>
      <c r="AE13" s="12">
        <v>7.1661615570199996E-2</v>
      </c>
      <c r="AF13" s="12">
        <v>0.16697326134099999</v>
      </c>
      <c r="AG13" s="12">
        <v>2.5303744040900002E-2</v>
      </c>
      <c r="AH13" s="12">
        <v>0.121500995551</v>
      </c>
      <c r="AI13" s="12">
        <v>9.1279539539400004E-2</v>
      </c>
      <c r="AJ13" s="12">
        <v>0.10625077689200001</v>
      </c>
      <c r="AK13" s="12">
        <v>4.4358738994200002E-2</v>
      </c>
      <c r="AL13" s="12">
        <v>9.8563647774499996E-2</v>
      </c>
      <c r="AM13" s="12">
        <v>2.04758368166E-2</v>
      </c>
      <c r="AN13" s="12">
        <v>7.9006064381799995E-2</v>
      </c>
      <c r="AO13" s="12">
        <v>0</v>
      </c>
      <c r="AP13" s="12">
        <v>0.13507444794000001</v>
      </c>
      <c r="AR13" s="12">
        <v>9.2170271038000004E-2</v>
      </c>
      <c r="AS13" s="12">
        <v>7.99869830408E-2</v>
      </c>
      <c r="AT13" s="12">
        <v>4.28207252424E-2</v>
      </c>
      <c r="AU13" s="12">
        <v>0</v>
      </c>
      <c r="AW13" s="12">
        <v>7.8161537183599999E-2</v>
      </c>
      <c r="AX13" s="12">
        <v>7.7128756110299998E-2</v>
      </c>
      <c r="AY13" s="12">
        <v>8.6715310876799997E-2</v>
      </c>
      <c r="AZ13" s="12">
        <v>8.8615648161700006E-2</v>
      </c>
      <c r="BA13" s="12">
        <v>8.7938877852799996E-2</v>
      </c>
      <c r="BB13" s="12">
        <v>7.8210161566600003E-2</v>
      </c>
      <c r="BD13" s="12">
        <v>6.2452949998299999E-2</v>
      </c>
      <c r="BE13" s="12">
        <v>0.14391559937599999</v>
      </c>
      <c r="BF13" s="12">
        <v>4.6222471961600002E-2</v>
      </c>
      <c r="BH13" s="12">
        <v>9.0780897927900006E-2</v>
      </c>
      <c r="BI13" s="12">
        <v>4.83919252782E-2</v>
      </c>
      <c r="BJ13" s="12">
        <v>0.17727878144600001</v>
      </c>
    </row>
    <row r="14" spans="2:62" ht="32" customHeight="1" x14ac:dyDescent="0.35">
      <c r="B14" s="11" t="s">
        <v>81</v>
      </c>
      <c r="C14" s="12">
        <v>0.18412631356299999</v>
      </c>
      <c r="D14" s="12">
        <v>0.25764485848699997</v>
      </c>
      <c r="E14" s="12">
        <v>0.121860481442</v>
      </c>
      <c r="F14" s="12">
        <v>4.8234904741700002E-2</v>
      </c>
      <c r="G14" s="12">
        <v>0</v>
      </c>
      <c r="I14" s="12">
        <v>9.3329819183600005E-2</v>
      </c>
      <c r="J14" s="12">
        <v>0.17789801474700001</v>
      </c>
      <c r="K14" s="12">
        <v>0.175031383067</v>
      </c>
      <c r="L14" s="12">
        <v>0.176795948752</v>
      </c>
      <c r="M14" s="12">
        <v>0.27698916710999999</v>
      </c>
      <c r="N14" s="12">
        <v>0.205613512768</v>
      </c>
      <c r="P14" s="12">
        <v>0.469634696282</v>
      </c>
      <c r="Q14" s="12">
        <v>0.17468971580699999</v>
      </c>
      <c r="R14" s="12">
        <v>8.0554606762800005E-2</v>
      </c>
      <c r="S14" s="12">
        <v>1.45651707531E-2</v>
      </c>
      <c r="T14" s="12">
        <v>0</v>
      </c>
      <c r="V14" s="12">
        <v>0.410645273029</v>
      </c>
      <c r="W14" s="12">
        <v>0.33089068481799999</v>
      </c>
      <c r="X14" s="12">
        <v>0.153507701798</v>
      </c>
      <c r="Y14" s="12">
        <v>0.11558924543599999</v>
      </c>
      <c r="Z14" s="12">
        <v>8.62648396319E-2</v>
      </c>
      <c r="AA14" s="12">
        <v>2.3258484939199998E-2</v>
      </c>
      <c r="AB14" s="12">
        <v>0</v>
      </c>
      <c r="AC14" s="12">
        <v>4.5298784713200001E-2</v>
      </c>
      <c r="AE14" s="12">
        <v>0.19581069426799999</v>
      </c>
      <c r="AF14" s="12">
        <v>0.16132900075699999</v>
      </c>
      <c r="AG14" s="12">
        <v>0.199625905948</v>
      </c>
      <c r="AH14" s="12">
        <v>0.155561648197</v>
      </c>
      <c r="AI14" s="12">
        <v>0.177535802046</v>
      </c>
      <c r="AJ14" s="12">
        <v>0.30956600111900001</v>
      </c>
      <c r="AK14" s="12">
        <v>0.16568128311899999</v>
      </c>
      <c r="AL14" s="12">
        <v>0.22013094681600001</v>
      </c>
      <c r="AM14" s="12">
        <v>0.17775139534000001</v>
      </c>
      <c r="AN14" s="12">
        <v>0.11234613536800001</v>
      </c>
      <c r="AO14" s="12">
        <v>0.33782542427200002</v>
      </c>
      <c r="AP14" s="12">
        <v>3.8984828346799998E-2</v>
      </c>
      <c r="AR14" s="12">
        <v>0.21041365504599999</v>
      </c>
      <c r="AS14" s="12">
        <v>5.8111015772000001E-2</v>
      </c>
      <c r="AT14" s="12">
        <v>0.21239388247999999</v>
      </c>
      <c r="AU14" s="12">
        <v>0</v>
      </c>
      <c r="AW14" s="12">
        <v>0.17745495789599999</v>
      </c>
      <c r="AX14" s="12">
        <v>0.17563141469900001</v>
      </c>
      <c r="AY14" s="12">
        <v>0.166566435776</v>
      </c>
      <c r="AZ14" s="12">
        <v>0.18436613959299999</v>
      </c>
      <c r="BA14" s="12">
        <v>0.15192424899699999</v>
      </c>
      <c r="BB14" s="12">
        <v>0.18513334661899999</v>
      </c>
      <c r="BD14" s="12">
        <v>0.14720237259400001</v>
      </c>
      <c r="BE14" s="12">
        <v>0.27457367252499998</v>
      </c>
      <c r="BF14" s="12">
        <v>4.8783318216499998E-2</v>
      </c>
      <c r="BH14" s="12">
        <v>0.16889744773699999</v>
      </c>
      <c r="BI14" s="12">
        <v>0.215472827624</v>
      </c>
      <c r="BJ14" s="12">
        <v>0.21836928015000001</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J15"/>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40" customHeight="1" x14ac:dyDescent="0.35">
      <c r="D2" s="22" t="s">
        <v>82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83</v>
      </c>
      <c r="C9" s="12">
        <v>0.43610217293300002</v>
      </c>
      <c r="D9" s="12">
        <v>0.30226461560700002</v>
      </c>
      <c r="E9" s="12">
        <v>0.555497336033</v>
      </c>
      <c r="F9" s="12">
        <v>0.629211740352</v>
      </c>
      <c r="G9" s="12">
        <v>0.79814490220699996</v>
      </c>
      <c r="I9" s="12">
        <v>0.59208484241500003</v>
      </c>
      <c r="J9" s="12">
        <v>0.46039862173899998</v>
      </c>
      <c r="K9" s="12">
        <v>0.34136402140900002</v>
      </c>
      <c r="L9" s="12">
        <v>0.395207166527</v>
      </c>
      <c r="M9" s="12">
        <v>0.50544994688800005</v>
      </c>
      <c r="N9" s="12">
        <v>0.423604282208</v>
      </c>
      <c r="P9" s="12">
        <v>0.366599725268</v>
      </c>
      <c r="Q9" s="12">
        <v>0.45612393615699998</v>
      </c>
      <c r="R9" s="12">
        <v>0.39436973465500003</v>
      </c>
      <c r="S9" s="12">
        <v>0.526028334278</v>
      </c>
      <c r="T9" s="12">
        <v>0.51673118137999996</v>
      </c>
      <c r="V9" s="12">
        <v>0.47211263165299999</v>
      </c>
      <c r="W9" s="12">
        <v>0.39207878558600001</v>
      </c>
      <c r="X9" s="12">
        <v>0.41037585358299999</v>
      </c>
      <c r="Y9" s="12">
        <v>0.40631126426899999</v>
      </c>
      <c r="Z9" s="12">
        <v>0.43488753305099997</v>
      </c>
      <c r="AA9" s="12">
        <v>0.33578305096400002</v>
      </c>
      <c r="AB9" s="12">
        <v>0.55109765183600001</v>
      </c>
      <c r="AC9" s="12">
        <v>0.638244598035</v>
      </c>
      <c r="AE9" s="12">
        <v>0.42695718963899998</v>
      </c>
      <c r="AF9" s="12">
        <v>0.39155916061099999</v>
      </c>
      <c r="AG9" s="12">
        <v>0.49125037195499999</v>
      </c>
      <c r="AH9" s="12">
        <v>0.388643129097</v>
      </c>
      <c r="AI9" s="12">
        <v>0.53032093585100004</v>
      </c>
      <c r="AJ9" s="12">
        <v>0.391889230895</v>
      </c>
      <c r="AK9" s="12">
        <v>0.41655046447499999</v>
      </c>
      <c r="AL9" s="12">
        <v>0.39003995290299998</v>
      </c>
      <c r="AM9" s="12">
        <v>0.395476676064</v>
      </c>
      <c r="AN9" s="12">
        <v>0.53320525350699999</v>
      </c>
      <c r="AO9" s="12">
        <v>0.217804532133</v>
      </c>
      <c r="AP9" s="12">
        <v>0.61925689251500005</v>
      </c>
      <c r="AR9" s="12">
        <v>0.42205398908300001</v>
      </c>
      <c r="AS9" s="12">
        <v>0.53614926992099998</v>
      </c>
      <c r="AT9" s="12">
        <v>0.28330538583800002</v>
      </c>
      <c r="AU9" s="12">
        <v>0.49967990123599998</v>
      </c>
      <c r="AW9" s="12">
        <v>0.44049548222099999</v>
      </c>
      <c r="AX9" s="12">
        <v>0.435309838896</v>
      </c>
      <c r="AY9" s="12">
        <v>0.46852783183500002</v>
      </c>
      <c r="AZ9" s="12">
        <v>0.43808563269400003</v>
      </c>
      <c r="BA9" s="12">
        <v>0.43129215847199998</v>
      </c>
      <c r="BB9" s="12">
        <v>0.44380675031</v>
      </c>
      <c r="BD9" s="12">
        <v>0.44901108332900003</v>
      </c>
      <c r="BE9" s="12">
        <v>0.41631576556900002</v>
      </c>
      <c r="BF9" s="12">
        <v>0.38447716176899999</v>
      </c>
      <c r="BH9" s="12">
        <v>0.42962263616000002</v>
      </c>
      <c r="BI9" s="12">
        <v>0.47460485881499997</v>
      </c>
      <c r="BJ9" s="12">
        <v>0.378408535647</v>
      </c>
    </row>
    <row r="10" spans="2:62" ht="32" customHeight="1" x14ac:dyDescent="0.35">
      <c r="B10" s="11" t="s">
        <v>84</v>
      </c>
      <c r="C10" s="12">
        <v>0.56389782706699998</v>
      </c>
      <c r="D10" s="12">
        <v>0.69773538439299998</v>
      </c>
      <c r="E10" s="12">
        <v>0.444502663967</v>
      </c>
      <c r="F10" s="12">
        <v>0.370788259648</v>
      </c>
      <c r="G10" s="12">
        <v>0.20185509779300001</v>
      </c>
      <c r="I10" s="12">
        <v>0.40791515758500002</v>
      </c>
      <c r="J10" s="12">
        <v>0.53960137826099996</v>
      </c>
      <c r="K10" s="12">
        <v>0.65863597859099998</v>
      </c>
      <c r="L10" s="12">
        <v>0.60479283347299995</v>
      </c>
      <c r="M10" s="12">
        <v>0.49455005311200001</v>
      </c>
      <c r="N10" s="12">
        <v>0.57639571779200005</v>
      </c>
      <c r="P10" s="12">
        <v>0.633400274732</v>
      </c>
      <c r="Q10" s="12">
        <v>0.54387606384300002</v>
      </c>
      <c r="R10" s="12">
        <v>0.60563026534499997</v>
      </c>
      <c r="S10" s="12">
        <v>0.473971665722</v>
      </c>
      <c r="T10" s="12">
        <v>0.48326881861999998</v>
      </c>
      <c r="V10" s="12">
        <v>0.52788736834700001</v>
      </c>
      <c r="W10" s="12">
        <v>0.60792121441400004</v>
      </c>
      <c r="X10" s="12">
        <v>0.58962414641700001</v>
      </c>
      <c r="Y10" s="12">
        <v>0.59368873573100001</v>
      </c>
      <c r="Z10" s="12">
        <v>0.56511246694899997</v>
      </c>
      <c r="AA10" s="12">
        <v>0.66421694903600004</v>
      </c>
      <c r="AB10" s="12">
        <v>0.44890234816399999</v>
      </c>
      <c r="AC10" s="12">
        <v>0.361755401965</v>
      </c>
      <c r="AE10" s="12">
        <v>0.57304281036100002</v>
      </c>
      <c r="AF10" s="12">
        <v>0.60844083938899995</v>
      </c>
      <c r="AG10" s="12">
        <v>0.50874962804500001</v>
      </c>
      <c r="AH10" s="12">
        <v>0.61135687090299995</v>
      </c>
      <c r="AI10" s="12">
        <v>0.46967906414900001</v>
      </c>
      <c r="AJ10" s="12">
        <v>0.60811076910499995</v>
      </c>
      <c r="AK10" s="12">
        <v>0.58344953552500001</v>
      </c>
      <c r="AL10" s="12">
        <v>0.60996004709700002</v>
      </c>
      <c r="AM10" s="12">
        <v>0.60452332393599995</v>
      </c>
      <c r="AN10" s="12">
        <v>0.46679474649300001</v>
      </c>
      <c r="AO10" s="12">
        <v>0.782195467867</v>
      </c>
      <c r="AP10" s="12">
        <v>0.38074310748500001</v>
      </c>
      <c r="AR10" s="12">
        <v>0.57794601091700004</v>
      </c>
      <c r="AS10" s="12">
        <v>0.46385073007900002</v>
      </c>
      <c r="AT10" s="12">
        <v>0.71669461416199998</v>
      </c>
      <c r="AU10" s="12">
        <v>0.50032009876399997</v>
      </c>
      <c r="AW10" s="12">
        <v>0.55950451777900001</v>
      </c>
      <c r="AX10" s="12">
        <v>0.56469016110400005</v>
      </c>
      <c r="AY10" s="12">
        <v>0.53147216816499998</v>
      </c>
      <c r="AZ10" s="12">
        <v>0.56191436730599997</v>
      </c>
      <c r="BA10" s="12">
        <v>0.56870784152800002</v>
      </c>
      <c r="BB10" s="12">
        <v>0.55619324968999995</v>
      </c>
      <c r="BD10" s="12">
        <v>0.55098891667100003</v>
      </c>
      <c r="BE10" s="12">
        <v>0.58368423443100004</v>
      </c>
      <c r="BF10" s="12">
        <v>0.61552283823099996</v>
      </c>
      <c r="BH10" s="12">
        <v>0.57037736384000004</v>
      </c>
      <c r="BI10" s="12">
        <v>0.52539514118499997</v>
      </c>
      <c r="BJ10" s="12">
        <v>0.62159146435299995</v>
      </c>
    </row>
    <row r="12" spans="2:62" x14ac:dyDescent="0.35">
      <c r="B12" t="s">
        <v>260</v>
      </c>
    </row>
    <row r="13" spans="2:62" x14ac:dyDescent="0.35">
      <c r="B13" t="s">
        <v>9</v>
      </c>
    </row>
    <row r="15" spans="2:62" x14ac:dyDescent="0.35">
      <c r="B15"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40" customHeight="1" x14ac:dyDescent="0.35">
      <c r="D2" s="22" t="s">
        <v>85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86</v>
      </c>
      <c r="C9" s="12">
        <v>7.7031428364600002E-2</v>
      </c>
      <c r="D9" s="12">
        <v>2.01097877873E-2</v>
      </c>
      <c r="E9" s="12">
        <v>0.13385001365800001</v>
      </c>
      <c r="F9" s="12">
        <v>8.24031374717E-2</v>
      </c>
      <c r="G9" s="12">
        <v>0.39404857826299999</v>
      </c>
      <c r="I9" s="12">
        <v>6.8889545914399997E-2</v>
      </c>
      <c r="J9" s="12">
        <v>2.80730912221E-2</v>
      </c>
      <c r="K9" s="12">
        <v>2.7162501061500002E-2</v>
      </c>
      <c r="L9" s="12">
        <v>0.15328138799499999</v>
      </c>
      <c r="M9" s="12">
        <v>0.11186970902899999</v>
      </c>
      <c r="N9" s="12">
        <v>0</v>
      </c>
      <c r="P9" s="12">
        <v>8.5327286765899998E-2</v>
      </c>
      <c r="Q9" s="12">
        <v>0.105900659464</v>
      </c>
      <c r="R9" s="12">
        <v>9.5434566096399998E-2</v>
      </c>
      <c r="S9" s="12">
        <v>2.2692739693200001E-2</v>
      </c>
      <c r="T9" s="12">
        <v>0</v>
      </c>
      <c r="V9" s="12">
        <v>0.13078268375800001</v>
      </c>
      <c r="W9" s="12">
        <v>6.6508809920799994E-2</v>
      </c>
      <c r="X9" s="12">
        <v>0.10417161391099999</v>
      </c>
      <c r="Y9" s="12">
        <v>8.4256433886699997E-2</v>
      </c>
      <c r="Z9" s="12">
        <v>7.4075246132099995E-2</v>
      </c>
      <c r="AA9" s="12">
        <v>0</v>
      </c>
      <c r="AB9" s="12">
        <v>0</v>
      </c>
      <c r="AC9" s="12">
        <v>0.10423510155</v>
      </c>
      <c r="AE9" s="12">
        <v>0.17274657276499999</v>
      </c>
      <c r="AF9" s="12">
        <v>9.0122799018399993E-2</v>
      </c>
      <c r="AG9" s="12">
        <v>8.4008441032900005E-2</v>
      </c>
      <c r="AH9" s="12">
        <v>6.4584863532000006E-2</v>
      </c>
      <c r="AI9" s="12">
        <v>7.6716714763299998E-2</v>
      </c>
      <c r="AJ9" s="12">
        <v>2.3350087715299998E-2</v>
      </c>
      <c r="AK9" s="12">
        <v>9.5714640394800002E-2</v>
      </c>
      <c r="AL9" s="12">
        <v>3.3615886725800001E-2</v>
      </c>
      <c r="AM9" s="12">
        <v>0.105099477905</v>
      </c>
      <c r="AN9" s="12">
        <v>4.1535950125100002E-2</v>
      </c>
      <c r="AO9" s="12">
        <v>0</v>
      </c>
      <c r="AP9" s="12">
        <v>0.126146230192</v>
      </c>
      <c r="AR9" s="12">
        <v>6.5542431913400007E-2</v>
      </c>
      <c r="AS9" s="12">
        <v>8.1957287358300004E-2</v>
      </c>
      <c r="AT9" s="12">
        <v>0.247309539341</v>
      </c>
      <c r="AU9" s="12">
        <v>0.49967990123599998</v>
      </c>
      <c r="AW9" s="12">
        <v>8.7661165671099994E-2</v>
      </c>
      <c r="AX9" s="12">
        <v>7.1640393758400006E-2</v>
      </c>
      <c r="AY9" s="12">
        <v>9.3373293818100001E-2</v>
      </c>
      <c r="AZ9" s="12">
        <v>7.9389291521200001E-2</v>
      </c>
      <c r="BA9" s="12">
        <v>6.8024903377100002E-2</v>
      </c>
      <c r="BB9" s="12">
        <v>8.3085742577800006E-2</v>
      </c>
      <c r="BD9" s="12">
        <v>8.89244015902E-2</v>
      </c>
      <c r="BE9" s="12">
        <v>3.9613872069600001E-2</v>
      </c>
      <c r="BF9" s="12">
        <v>0.18988994743900001</v>
      </c>
      <c r="BH9" s="12">
        <v>9.03739080365E-2</v>
      </c>
      <c r="BI9" s="12">
        <v>5.7908828638699998E-2</v>
      </c>
      <c r="BJ9" s="12">
        <v>2.30785736102E-2</v>
      </c>
    </row>
    <row r="10" spans="2:62" ht="32" customHeight="1" x14ac:dyDescent="0.35">
      <c r="B10" s="11" t="s">
        <v>87</v>
      </c>
      <c r="C10" s="12">
        <v>0.304942659379</v>
      </c>
      <c r="D10" s="12">
        <v>0.27306809035200003</v>
      </c>
      <c r="E10" s="12">
        <v>0.35792325714700002</v>
      </c>
      <c r="F10" s="12">
        <v>0.17938807530100001</v>
      </c>
      <c r="G10" s="12">
        <v>0.20424949416099999</v>
      </c>
      <c r="I10" s="12">
        <v>0.198025968986</v>
      </c>
      <c r="J10" s="12">
        <v>0.25647195266200001</v>
      </c>
      <c r="K10" s="12">
        <v>0.37280839887299999</v>
      </c>
      <c r="L10" s="12">
        <v>0.31174504613600001</v>
      </c>
      <c r="M10" s="12">
        <v>0.29813112337100001</v>
      </c>
      <c r="N10" s="12">
        <v>0.35278949988699998</v>
      </c>
      <c r="P10" s="12">
        <v>0.19933213609</v>
      </c>
      <c r="Q10" s="12">
        <v>0.296770259822</v>
      </c>
      <c r="R10" s="12">
        <v>0.38076817137199997</v>
      </c>
      <c r="S10" s="12">
        <v>0.34005371407000001</v>
      </c>
      <c r="T10" s="12">
        <v>0.48326881861999998</v>
      </c>
      <c r="V10" s="12">
        <v>0.25017273772499998</v>
      </c>
      <c r="W10" s="12">
        <v>0.31754800176600001</v>
      </c>
      <c r="X10" s="12">
        <v>0.20990620839599999</v>
      </c>
      <c r="Y10" s="12">
        <v>0.39598807528699997</v>
      </c>
      <c r="Z10" s="12">
        <v>0.30427329341600001</v>
      </c>
      <c r="AA10" s="12">
        <v>0.47511758012799998</v>
      </c>
      <c r="AB10" s="12">
        <v>0.42861688730899999</v>
      </c>
      <c r="AC10" s="12">
        <v>0.108866950977</v>
      </c>
      <c r="AE10" s="12">
        <v>0.31228334448400002</v>
      </c>
      <c r="AF10" s="12">
        <v>0.23038360410700001</v>
      </c>
      <c r="AG10" s="12">
        <v>0.21488059832299999</v>
      </c>
      <c r="AH10" s="12">
        <v>0.39204015831099998</v>
      </c>
      <c r="AI10" s="12">
        <v>0.21311394576500001</v>
      </c>
      <c r="AJ10" s="12">
        <v>0.24168457987799999</v>
      </c>
      <c r="AK10" s="12">
        <v>0.31433869110700002</v>
      </c>
      <c r="AL10" s="12">
        <v>0.326630388966</v>
      </c>
      <c r="AM10" s="12">
        <v>0.40310917611000002</v>
      </c>
      <c r="AN10" s="12">
        <v>0.39022603344500001</v>
      </c>
      <c r="AO10" s="12">
        <v>0.27127573631099999</v>
      </c>
      <c r="AP10" s="12">
        <v>0.47442698262100003</v>
      </c>
      <c r="AR10" s="12">
        <v>0.307706191367</v>
      </c>
      <c r="AS10" s="12">
        <v>0.27661796769899999</v>
      </c>
      <c r="AT10" s="12">
        <v>0.35177666061399998</v>
      </c>
      <c r="AU10" s="12">
        <v>0.50032009876399997</v>
      </c>
      <c r="AW10" s="12">
        <v>0.32486903841699999</v>
      </c>
      <c r="AX10" s="12">
        <v>0.31569115520199997</v>
      </c>
      <c r="AY10" s="12">
        <v>0.32230779753299998</v>
      </c>
      <c r="AZ10" s="12">
        <v>0.30276402034</v>
      </c>
      <c r="BA10" s="12">
        <v>0.33637020479500002</v>
      </c>
      <c r="BB10" s="12">
        <v>0.30885084877699998</v>
      </c>
      <c r="BD10" s="12">
        <v>0.35280919583100001</v>
      </c>
      <c r="BE10" s="12">
        <v>0.214120143978</v>
      </c>
      <c r="BF10" s="12">
        <v>0.25943737266900002</v>
      </c>
      <c r="BH10" s="12">
        <v>0.32552928383099999</v>
      </c>
      <c r="BI10" s="12">
        <v>0.30007468718899999</v>
      </c>
      <c r="BJ10" s="12">
        <v>0.150950896477</v>
      </c>
    </row>
    <row r="11" spans="2:62" ht="32" customHeight="1" x14ac:dyDescent="0.35">
      <c r="B11" s="11" t="s">
        <v>88</v>
      </c>
      <c r="C11" s="12">
        <v>0.24321847533099999</v>
      </c>
      <c r="D11" s="12">
        <v>0.20759150327100001</v>
      </c>
      <c r="E11" s="12">
        <v>0.28470686774499998</v>
      </c>
      <c r="F11" s="12">
        <v>0.23767207872900001</v>
      </c>
      <c r="G11" s="12">
        <v>0.199846829783</v>
      </c>
      <c r="I11" s="12">
        <v>0.23144616163199999</v>
      </c>
      <c r="J11" s="12">
        <v>0.30380382764399999</v>
      </c>
      <c r="K11" s="12">
        <v>0.210522820666</v>
      </c>
      <c r="L11" s="12">
        <v>0.28540284937400001</v>
      </c>
      <c r="M11" s="12">
        <v>0.20693645228300001</v>
      </c>
      <c r="N11" s="12">
        <v>0.23413794695000001</v>
      </c>
      <c r="P11" s="12">
        <v>0.17635545306600001</v>
      </c>
      <c r="Q11" s="12">
        <v>0.22007544476400001</v>
      </c>
      <c r="R11" s="12">
        <v>0.244662050012</v>
      </c>
      <c r="S11" s="12">
        <v>0.33566308960800001</v>
      </c>
      <c r="T11" s="12">
        <v>0</v>
      </c>
      <c r="V11" s="12">
        <v>0.18223871599899999</v>
      </c>
      <c r="W11" s="12">
        <v>0.115514766984</v>
      </c>
      <c r="X11" s="12">
        <v>0.31847916712000002</v>
      </c>
      <c r="Y11" s="12">
        <v>0.28847495129200001</v>
      </c>
      <c r="Z11" s="12">
        <v>0.32104096702899998</v>
      </c>
      <c r="AA11" s="12">
        <v>0.31747644811600001</v>
      </c>
      <c r="AB11" s="12">
        <v>0.25601305981099998</v>
      </c>
      <c r="AC11" s="12">
        <v>0.212654251972</v>
      </c>
      <c r="AE11" s="12">
        <v>0.28202919245800001</v>
      </c>
      <c r="AF11" s="12">
        <v>0.18430259229400001</v>
      </c>
      <c r="AG11" s="12">
        <v>0.25927727709300002</v>
      </c>
      <c r="AH11" s="12">
        <v>0.14946892745500001</v>
      </c>
      <c r="AI11" s="12">
        <v>0.208995384003</v>
      </c>
      <c r="AJ11" s="12">
        <v>0.247324986306</v>
      </c>
      <c r="AK11" s="12">
        <v>0.330745703319</v>
      </c>
      <c r="AL11" s="12">
        <v>0.20378890822599999</v>
      </c>
      <c r="AM11" s="12">
        <v>0.28057437159600002</v>
      </c>
      <c r="AN11" s="12">
        <v>0.37805254860800003</v>
      </c>
      <c r="AO11" s="12">
        <v>0.214058726886</v>
      </c>
      <c r="AP11" s="12">
        <v>0.22538285571300001</v>
      </c>
      <c r="AR11" s="12">
        <v>0.21762881000000001</v>
      </c>
      <c r="AS11" s="12">
        <v>0.36645935085499998</v>
      </c>
      <c r="AT11" s="12">
        <v>0.25495054524999999</v>
      </c>
      <c r="AU11" s="12">
        <v>0</v>
      </c>
      <c r="AW11" s="12">
        <v>0.24773835992400001</v>
      </c>
      <c r="AX11" s="12">
        <v>0.24603442458300001</v>
      </c>
      <c r="AY11" s="12">
        <v>0.24148503416200001</v>
      </c>
      <c r="AZ11" s="12">
        <v>0.242381584855</v>
      </c>
      <c r="BA11" s="12">
        <v>0.24761502481799999</v>
      </c>
      <c r="BB11" s="12">
        <v>0.26626534152199999</v>
      </c>
      <c r="BD11" s="12">
        <v>0.268587432239</v>
      </c>
      <c r="BE11" s="12">
        <v>0.19861537449800001</v>
      </c>
      <c r="BF11" s="12">
        <v>0.18957025422400001</v>
      </c>
      <c r="BH11" s="12">
        <v>0.27743302217499999</v>
      </c>
      <c r="BI11" s="12">
        <v>0.17515638938299999</v>
      </c>
      <c r="BJ11" s="12">
        <v>0.15949734256199999</v>
      </c>
    </row>
    <row r="12" spans="2:62" ht="32" customHeight="1" x14ac:dyDescent="0.35">
      <c r="B12" s="11" t="s">
        <v>89</v>
      </c>
      <c r="C12" s="12">
        <v>0.155964900569</v>
      </c>
      <c r="D12" s="12">
        <v>0.199260228969</v>
      </c>
      <c r="E12" s="12">
        <v>0.116774978076</v>
      </c>
      <c r="F12" s="12">
        <v>0.10458957977</v>
      </c>
      <c r="G12" s="12">
        <v>0</v>
      </c>
      <c r="I12" s="12">
        <v>0.214687365012</v>
      </c>
      <c r="J12" s="12">
        <v>0.16297199909400001</v>
      </c>
      <c r="K12" s="12">
        <v>0.15387781314999999</v>
      </c>
      <c r="L12" s="12">
        <v>0.13304102245499999</v>
      </c>
      <c r="M12" s="12">
        <v>0.14622792616399999</v>
      </c>
      <c r="N12" s="12">
        <v>0.10101987099</v>
      </c>
      <c r="P12" s="12">
        <v>0.18548282759000001</v>
      </c>
      <c r="Q12" s="12">
        <v>0.13701699651999999</v>
      </c>
      <c r="R12" s="12">
        <v>0.148344946734</v>
      </c>
      <c r="S12" s="12">
        <v>0.14725645386700001</v>
      </c>
      <c r="T12" s="12">
        <v>0.51673118137999996</v>
      </c>
      <c r="V12" s="12">
        <v>0.135842050682</v>
      </c>
      <c r="W12" s="12">
        <v>0.16149671601099999</v>
      </c>
      <c r="X12" s="12">
        <v>0.155156741968</v>
      </c>
      <c r="Y12" s="12">
        <v>9.0976099933599994E-2</v>
      </c>
      <c r="Z12" s="12">
        <v>0.17949465368</v>
      </c>
      <c r="AA12" s="12">
        <v>0.16723508561700001</v>
      </c>
      <c r="AB12" s="12">
        <v>0.17659143614700001</v>
      </c>
      <c r="AC12" s="12">
        <v>0.232125090418</v>
      </c>
      <c r="AE12" s="12">
        <v>5.6831058865300002E-2</v>
      </c>
      <c r="AF12" s="12">
        <v>0.25566991676</v>
      </c>
      <c r="AG12" s="12">
        <v>0.30058242214499997</v>
      </c>
      <c r="AH12" s="12">
        <v>0.14777594111199999</v>
      </c>
      <c r="AI12" s="12">
        <v>0.15805642403799999</v>
      </c>
      <c r="AJ12" s="12">
        <v>0.131388564056</v>
      </c>
      <c r="AK12" s="12">
        <v>0.138765105049</v>
      </c>
      <c r="AL12" s="12">
        <v>0.15255604455399999</v>
      </c>
      <c r="AM12" s="12">
        <v>8.7626058443099994E-2</v>
      </c>
      <c r="AN12" s="12">
        <v>9.2460704645900005E-2</v>
      </c>
      <c r="AO12" s="12">
        <v>0.119973955565</v>
      </c>
      <c r="AP12" s="12">
        <v>0.174043931475</v>
      </c>
      <c r="AR12" s="12">
        <v>0.163170218309</v>
      </c>
      <c r="AS12" s="12">
        <v>0.13784422430500001</v>
      </c>
      <c r="AT12" s="12">
        <v>0.103270255192</v>
      </c>
      <c r="AU12" s="12">
        <v>0</v>
      </c>
      <c r="AW12" s="12">
        <v>0.14637212555500001</v>
      </c>
      <c r="AX12" s="12">
        <v>0.15651638658600001</v>
      </c>
      <c r="AY12" s="12">
        <v>0.146649807085</v>
      </c>
      <c r="AZ12" s="12">
        <v>0.157432209228</v>
      </c>
      <c r="BA12" s="12">
        <v>0.16389732982300001</v>
      </c>
      <c r="BB12" s="12">
        <v>0.15480982191600001</v>
      </c>
      <c r="BD12" s="12">
        <v>0.15963509555399999</v>
      </c>
      <c r="BE12" s="12">
        <v>0.15582915685900001</v>
      </c>
      <c r="BF12" s="12">
        <v>9.5390474856799995E-2</v>
      </c>
      <c r="BH12" s="12">
        <v>0.13271955409899999</v>
      </c>
      <c r="BI12" s="12">
        <v>0.195921053111</v>
      </c>
      <c r="BJ12" s="12">
        <v>0.230893095356</v>
      </c>
    </row>
    <row r="13" spans="2:62" ht="32" customHeight="1" x14ac:dyDescent="0.35">
      <c r="B13" s="11" t="s">
        <v>90</v>
      </c>
      <c r="C13" s="12">
        <v>0.15507135304899999</v>
      </c>
      <c r="D13" s="12">
        <v>0.20875523315399999</v>
      </c>
      <c r="E13" s="12">
        <v>8.9767136284900004E-2</v>
      </c>
      <c r="F13" s="12">
        <v>0.189493732809</v>
      </c>
      <c r="G13" s="12">
        <v>0.20185509779300001</v>
      </c>
      <c r="I13" s="12">
        <v>0.22753025208700001</v>
      </c>
      <c r="J13" s="12">
        <v>0.161549148127</v>
      </c>
      <c r="K13" s="12">
        <v>0.15173872182600001</v>
      </c>
      <c r="L13" s="12">
        <v>8.9356014226300004E-2</v>
      </c>
      <c r="M13" s="12">
        <v>0.19418845618800001</v>
      </c>
      <c r="N13" s="12">
        <v>7.7311149192600001E-2</v>
      </c>
      <c r="P13" s="12">
        <v>0.210239402508</v>
      </c>
      <c r="Q13" s="12">
        <v>0.18898849281899999</v>
      </c>
      <c r="R13" s="12">
        <v>0.103287622866</v>
      </c>
      <c r="S13" s="12">
        <v>0.120245068191</v>
      </c>
      <c r="T13" s="12">
        <v>0</v>
      </c>
      <c r="V13" s="12">
        <v>0.14610876021499999</v>
      </c>
      <c r="W13" s="12">
        <v>0.23301127349199999</v>
      </c>
      <c r="X13" s="12">
        <v>0.16932203636000001</v>
      </c>
      <c r="Y13" s="12">
        <v>0.124631861944</v>
      </c>
      <c r="Z13" s="12">
        <v>0.104889668038</v>
      </c>
      <c r="AA13" s="12">
        <v>4.0170886139099998E-2</v>
      </c>
      <c r="AB13" s="12">
        <v>0.11995875392200001</v>
      </c>
      <c r="AC13" s="12">
        <v>0.21791942268600001</v>
      </c>
      <c r="AE13" s="12">
        <v>0.151565874051</v>
      </c>
      <c r="AF13" s="12">
        <v>0.145673902519</v>
      </c>
      <c r="AG13" s="12">
        <v>0.116936679278</v>
      </c>
      <c r="AH13" s="12">
        <v>0.21811486709399999</v>
      </c>
      <c r="AI13" s="12">
        <v>0.225899847307</v>
      </c>
      <c r="AJ13" s="12">
        <v>0.198742235106</v>
      </c>
      <c r="AK13" s="12">
        <v>9.2153422351499995E-2</v>
      </c>
      <c r="AL13" s="12">
        <v>0.196811756797</v>
      </c>
      <c r="AM13" s="12">
        <v>7.8246885920799994E-2</v>
      </c>
      <c r="AN13" s="12">
        <v>9.77247631752E-2</v>
      </c>
      <c r="AO13" s="12">
        <v>0.30624805668499999</v>
      </c>
      <c r="AP13" s="12">
        <v>0</v>
      </c>
      <c r="AR13" s="12">
        <v>0.17806435025199999</v>
      </c>
      <c r="AS13" s="12">
        <v>7.6482303387100006E-2</v>
      </c>
      <c r="AT13" s="12">
        <v>4.2692999602299997E-2</v>
      </c>
      <c r="AU13" s="12">
        <v>0</v>
      </c>
      <c r="AW13" s="12">
        <v>0.15152624124</v>
      </c>
      <c r="AX13" s="12">
        <v>0.16006652157199999</v>
      </c>
      <c r="AY13" s="12">
        <v>0.15509204557699999</v>
      </c>
      <c r="AZ13" s="12">
        <v>0.15713240884400001</v>
      </c>
      <c r="BA13" s="12">
        <v>0.141996626929</v>
      </c>
      <c r="BB13" s="12">
        <v>0.141836906663</v>
      </c>
      <c r="BD13" s="12">
        <v>0.103434881605</v>
      </c>
      <c r="BE13" s="12">
        <v>0.25655381671100003</v>
      </c>
      <c r="BF13" s="12">
        <v>0.17484240115800001</v>
      </c>
      <c r="BH13" s="12">
        <v>0.12911370492300001</v>
      </c>
      <c r="BI13" s="12">
        <v>0.181690985799</v>
      </c>
      <c r="BJ13" s="12">
        <v>0.29042589793399998</v>
      </c>
    </row>
    <row r="14" spans="2:62" ht="32" customHeight="1" x14ac:dyDescent="0.35">
      <c r="B14" s="11" t="s">
        <v>91</v>
      </c>
      <c r="C14" s="12">
        <v>6.3771183307199997E-2</v>
      </c>
      <c r="D14" s="12">
        <v>9.1215156466200001E-2</v>
      </c>
      <c r="E14" s="12">
        <v>1.6977747089499999E-2</v>
      </c>
      <c r="F14" s="12">
        <v>0.206453395919</v>
      </c>
      <c r="G14" s="12">
        <v>0</v>
      </c>
      <c r="I14" s="12">
        <v>5.9420706369499997E-2</v>
      </c>
      <c r="J14" s="12">
        <v>8.7129981250900004E-2</v>
      </c>
      <c r="K14" s="12">
        <v>8.3889744423399998E-2</v>
      </c>
      <c r="L14" s="12">
        <v>2.71736798127E-2</v>
      </c>
      <c r="M14" s="12">
        <v>4.2646332964100003E-2</v>
      </c>
      <c r="N14" s="12">
        <v>0.23474153298100001</v>
      </c>
      <c r="P14" s="12">
        <v>0.14326289398</v>
      </c>
      <c r="Q14" s="12">
        <v>5.1248146611400001E-2</v>
      </c>
      <c r="R14" s="12">
        <v>2.7502642919900001E-2</v>
      </c>
      <c r="S14" s="12">
        <v>3.4088934570399999E-2</v>
      </c>
      <c r="T14" s="12">
        <v>0</v>
      </c>
      <c r="V14" s="12">
        <v>0.15485505162099999</v>
      </c>
      <c r="W14" s="12">
        <v>0.105920431826</v>
      </c>
      <c r="X14" s="12">
        <v>4.2964232244999997E-2</v>
      </c>
      <c r="Y14" s="12">
        <v>1.5672577657399999E-2</v>
      </c>
      <c r="Z14" s="12">
        <v>1.6226171704900001E-2</v>
      </c>
      <c r="AA14" s="12">
        <v>0</v>
      </c>
      <c r="AB14" s="12">
        <v>1.8819862811599999E-2</v>
      </c>
      <c r="AC14" s="12">
        <v>0.124199182396</v>
      </c>
      <c r="AE14" s="12">
        <v>2.4543957376599999E-2</v>
      </c>
      <c r="AF14" s="12">
        <v>9.3847185301100006E-2</v>
      </c>
      <c r="AG14" s="12">
        <v>2.4314582128000001E-2</v>
      </c>
      <c r="AH14" s="12">
        <v>2.8015242495800001E-2</v>
      </c>
      <c r="AI14" s="12">
        <v>0.11721768412399999</v>
      </c>
      <c r="AJ14" s="12">
        <v>0.15750954693899999</v>
      </c>
      <c r="AK14" s="12">
        <v>2.8282437778200002E-2</v>
      </c>
      <c r="AL14" s="12">
        <v>8.6597014731499999E-2</v>
      </c>
      <c r="AM14" s="12">
        <v>4.5344030025000003E-2</v>
      </c>
      <c r="AN14" s="12">
        <v>0</v>
      </c>
      <c r="AO14" s="12">
        <v>8.8443524552799996E-2</v>
      </c>
      <c r="AP14" s="12">
        <v>0</v>
      </c>
      <c r="AR14" s="12">
        <v>6.7887998159500001E-2</v>
      </c>
      <c r="AS14" s="12">
        <v>6.0638866394999998E-2</v>
      </c>
      <c r="AT14" s="12">
        <v>0</v>
      </c>
      <c r="AU14" s="12">
        <v>0</v>
      </c>
      <c r="AW14" s="12">
        <v>4.1833069192999998E-2</v>
      </c>
      <c r="AX14" s="12">
        <v>5.00511182993E-2</v>
      </c>
      <c r="AY14" s="12">
        <v>4.1092021824300003E-2</v>
      </c>
      <c r="AZ14" s="12">
        <v>6.0900485212199998E-2</v>
      </c>
      <c r="BA14" s="12">
        <v>4.2095910257599997E-2</v>
      </c>
      <c r="BB14" s="12">
        <v>4.5151338545499999E-2</v>
      </c>
      <c r="BD14" s="12">
        <v>2.6608993180200002E-2</v>
      </c>
      <c r="BE14" s="12">
        <v>0.13526763588400001</v>
      </c>
      <c r="BF14" s="12">
        <v>9.08695496523E-2</v>
      </c>
      <c r="BH14" s="12">
        <v>4.4830526935699999E-2</v>
      </c>
      <c r="BI14" s="12">
        <v>8.9248055879599997E-2</v>
      </c>
      <c r="BJ14" s="12">
        <v>0.145154194061</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H14"/>
  <sheetViews>
    <sheetView showGridLines="0" workbookViewId="0">
      <selection activeCell="B14" sqref="B14"/>
    </sheetView>
  </sheetViews>
  <sheetFormatPr defaultColWidth="8.81640625" defaultRowHeight="14.5" x14ac:dyDescent="0.35"/>
  <cols>
    <col min="1" max="1" width="5" customWidth="1"/>
    <col min="2" max="2" width="25" customWidth="1"/>
    <col min="3" max="8" width="10" customWidth="1"/>
  </cols>
  <sheetData>
    <row r="2" spans="2:8" ht="54" customHeight="1" x14ac:dyDescent="0.35">
      <c r="D2" s="22" t="s">
        <v>261</v>
      </c>
      <c r="E2" s="23"/>
      <c r="F2" s="23"/>
      <c r="G2" s="23"/>
      <c r="H2" s="23"/>
    </row>
    <row r="6" spans="2:8" ht="32" customHeight="1" x14ac:dyDescent="0.35">
      <c r="C6" s="14" t="s">
        <v>262</v>
      </c>
      <c r="D6" s="14" t="s">
        <v>263</v>
      </c>
      <c r="E6" s="14" t="s">
        <v>264</v>
      </c>
      <c r="F6" s="14" t="s">
        <v>265</v>
      </c>
      <c r="G6" s="14" t="s">
        <v>266</v>
      </c>
      <c r="H6" s="14" t="s">
        <v>267</v>
      </c>
    </row>
    <row r="7" spans="2:8" ht="28" customHeight="1" x14ac:dyDescent="0.35">
      <c r="B7" s="11" t="s">
        <v>71</v>
      </c>
      <c r="C7" s="12">
        <v>0.80722759301900004</v>
      </c>
      <c r="D7" s="12">
        <v>0.77055802952600005</v>
      </c>
      <c r="E7" s="12">
        <v>0.69285080778100006</v>
      </c>
      <c r="F7" s="12">
        <v>0.82410154459499996</v>
      </c>
      <c r="G7" s="12">
        <v>0.79732552516099997</v>
      </c>
      <c r="H7" s="12">
        <v>0.76457622398699998</v>
      </c>
    </row>
    <row r="8" spans="2:8" ht="28" customHeight="1" x14ac:dyDescent="0.35">
      <c r="B8" s="11" t="s">
        <v>72</v>
      </c>
      <c r="C8" s="12">
        <v>0.16995585858600001</v>
      </c>
      <c r="D8" s="12">
        <v>0.206374511219</v>
      </c>
      <c r="E8" s="12">
        <v>0.24288465397100001</v>
      </c>
      <c r="F8" s="12">
        <v>0.161002595448</v>
      </c>
      <c r="G8" s="12">
        <v>0.174876777845</v>
      </c>
      <c r="H8" s="12">
        <v>0.214444866357</v>
      </c>
    </row>
    <row r="9" spans="2:8" ht="28" customHeight="1" x14ac:dyDescent="0.35">
      <c r="B9" s="11" t="s">
        <v>42</v>
      </c>
      <c r="C9" s="12">
        <v>2.28165483954E-2</v>
      </c>
      <c r="D9" s="12">
        <v>2.3067459255400002E-2</v>
      </c>
      <c r="E9" s="12">
        <v>6.4264538247100003E-2</v>
      </c>
      <c r="F9" s="12">
        <v>1.4895859956999999E-2</v>
      </c>
      <c r="G9" s="12">
        <v>2.77976969944E-2</v>
      </c>
      <c r="H9" s="12">
        <v>2.0978909655800002E-2</v>
      </c>
    </row>
    <row r="11" spans="2:8" x14ac:dyDescent="0.35">
      <c r="B11" t="s">
        <v>260</v>
      </c>
    </row>
    <row r="12" spans="2:8" x14ac:dyDescent="0.35">
      <c r="B12" t="s">
        <v>9</v>
      </c>
    </row>
    <row r="14" spans="2:8" x14ac:dyDescent="0.35">
      <c r="B14" s="4" t="str">
        <f>HYPERLINK("#Contents!A1","Return to Contents")</f>
        <v>Return to Contents</v>
      </c>
    </row>
  </sheetData>
  <mergeCells count="1">
    <mergeCell ref="D2:H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J16"/>
  <sheetViews>
    <sheetView showGridLines="0" topLeftCell="B1"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54" customHeight="1" x14ac:dyDescent="0.35">
      <c r="D2" s="22" t="s">
        <v>92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71</v>
      </c>
      <c r="C9" s="12">
        <v>0.80722759301900004</v>
      </c>
      <c r="D9" s="12">
        <v>0.76214022730499997</v>
      </c>
      <c r="E9" s="12">
        <v>0.87333338838100005</v>
      </c>
      <c r="F9" s="12">
        <v>0.64710124760700005</v>
      </c>
      <c r="G9" s="12">
        <v>1</v>
      </c>
      <c r="I9" s="12">
        <v>0.68635390306699995</v>
      </c>
      <c r="J9" s="12">
        <v>0.90334595136200002</v>
      </c>
      <c r="K9" s="12">
        <v>0.73543001598199997</v>
      </c>
      <c r="L9" s="12">
        <v>0.882504254456</v>
      </c>
      <c r="M9" s="12">
        <v>0.83369857152000004</v>
      </c>
      <c r="N9" s="12">
        <v>0.89540635822199999</v>
      </c>
      <c r="P9" s="12">
        <v>0.67113123161800003</v>
      </c>
      <c r="Q9" s="12">
        <v>0.77181674650999998</v>
      </c>
      <c r="R9" s="12">
        <v>0.91473339032800005</v>
      </c>
      <c r="S9" s="12">
        <v>0.86815206342399998</v>
      </c>
      <c r="T9" s="12">
        <v>1</v>
      </c>
      <c r="V9" s="12">
        <v>0.71111138078799996</v>
      </c>
      <c r="W9" s="12">
        <v>0.74923410031899995</v>
      </c>
      <c r="X9" s="12">
        <v>0.85657554293399996</v>
      </c>
      <c r="Y9" s="12">
        <v>0.80102283765399995</v>
      </c>
      <c r="Z9" s="12">
        <v>0.84215740890599999</v>
      </c>
      <c r="AA9" s="12">
        <v>0.94448391593799996</v>
      </c>
      <c r="AB9" s="12">
        <v>0.861941570238</v>
      </c>
      <c r="AC9" s="12">
        <v>0.74423823708299996</v>
      </c>
      <c r="AE9" s="12">
        <v>0.82726222979700004</v>
      </c>
      <c r="AF9" s="12">
        <v>0.82306278179900005</v>
      </c>
      <c r="AG9" s="12">
        <v>0.75435859075300005</v>
      </c>
      <c r="AH9" s="12">
        <v>0.85838205993600003</v>
      </c>
      <c r="AI9" s="12">
        <v>0.65572927542600001</v>
      </c>
      <c r="AJ9" s="12">
        <v>0.78701592290099998</v>
      </c>
      <c r="AK9" s="12">
        <v>0.84227752423900004</v>
      </c>
      <c r="AL9" s="12">
        <v>0.76193736700699999</v>
      </c>
      <c r="AM9" s="12">
        <v>0.84585723332700002</v>
      </c>
      <c r="AN9" s="12">
        <v>0.92404027968500002</v>
      </c>
      <c r="AO9" s="12">
        <v>0.88002604443499999</v>
      </c>
      <c r="AP9" s="12">
        <v>0.87218138093800002</v>
      </c>
      <c r="AR9" s="12">
        <v>0.78664832178400002</v>
      </c>
      <c r="AS9" s="12">
        <v>0.88047877983400002</v>
      </c>
      <c r="AT9" s="12">
        <v>0.88991232408800003</v>
      </c>
      <c r="AU9" s="12">
        <v>1</v>
      </c>
      <c r="AW9" s="12">
        <v>1</v>
      </c>
      <c r="AX9" s="12">
        <v>0.92731950679499997</v>
      </c>
      <c r="AY9" s="12">
        <v>0.91288456462800005</v>
      </c>
      <c r="AZ9" s="12">
        <v>0.838345642103</v>
      </c>
      <c r="BA9" s="12">
        <v>0.83641742372700001</v>
      </c>
      <c r="BB9" s="12">
        <v>0.843048870379</v>
      </c>
      <c r="BD9" s="12">
        <v>0.88200674068600005</v>
      </c>
      <c r="BE9" s="12">
        <v>0.65668117178899998</v>
      </c>
      <c r="BF9" s="12">
        <v>0.80853433792100005</v>
      </c>
      <c r="BH9" s="12">
        <v>0.84613386938500001</v>
      </c>
      <c r="BI9" s="12">
        <v>0.745243248862</v>
      </c>
      <c r="BJ9" s="12">
        <v>0.66777333831200003</v>
      </c>
    </row>
    <row r="10" spans="2:62" ht="32" customHeight="1" x14ac:dyDescent="0.35">
      <c r="B10" s="11" t="s">
        <v>72</v>
      </c>
      <c r="C10" s="12">
        <v>0.16995585858600001</v>
      </c>
      <c r="D10" s="12">
        <v>0.22127740887399999</v>
      </c>
      <c r="E10" s="12">
        <v>0.109884367117</v>
      </c>
      <c r="F10" s="12">
        <v>0.21889184430700001</v>
      </c>
      <c r="G10" s="12">
        <v>0</v>
      </c>
      <c r="I10" s="12">
        <v>0.25269468049499999</v>
      </c>
      <c r="J10" s="12">
        <v>6.4463184707099996E-2</v>
      </c>
      <c r="K10" s="12">
        <v>0.250434745673</v>
      </c>
      <c r="L10" s="12">
        <v>0.109140044681</v>
      </c>
      <c r="M10" s="12">
        <v>0.14391768059500001</v>
      </c>
      <c r="N10" s="12">
        <v>0.104593641778</v>
      </c>
      <c r="P10" s="12">
        <v>0.28868731691799998</v>
      </c>
      <c r="Q10" s="12">
        <v>0.199140691895</v>
      </c>
      <c r="R10" s="12">
        <v>7.8174529980400004E-2</v>
      </c>
      <c r="S10" s="12">
        <v>0.116533649004</v>
      </c>
      <c r="T10" s="12">
        <v>0</v>
      </c>
      <c r="V10" s="12">
        <v>0.25205748048799997</v>
      </c>
      <c r="W10" s="12">
        <v>0.23812293092299999</v>
      </c>
      <c r="X10" s="12">
        <v>0.126316756099</v>
      </c>
      <c r="Y10" s="12">
        <v>0.16756578872399999</v>
      </c>
      <c r="Z10" s="12">
        <v>0.14178027493500001</v>
      </c>
      <c r="AA10" s="12">
        <v>2.3558667664699998E-2</v>
      </c>
      <c r="AB10" s="12">
        <v>0.138058429762</v>
      </c>
      <c r="AC10" s="12">
        <v>0.184513052239</v>
      </c>
      <c r="AE10" s="12">
        <v>0.147204397637</v>
      </c>
      <c r="AF10" s="12">
        <v>0.176937218201</v>
      </c>
      <c r="AG10" s="12">
        <v>0.21762863943499999</v>
      </c>
      <c r="AH10" s="12">
        <v>0.110603378016</v>
      </c>
      <c r="AI10" s="12">
        <v>0.30433331588899998</v>
      </c>
      <c r="AJ10" s="12">
        <v>0.165342613783</v>
      </c>
      <c r="AK10" s="12">
        <v>0.15772247576100001</v>
      </c>
      <c r="AL10" s="12">
        <v>0.18279121304599999</v>
      </c>
      <c r="AM10" s="12">
        <v>0.13366692985600001</v>
      </c>
      <c r="AN10" s="12">
        <v>7.5959720314500004E-2</v>
      </c>
      <c r="AO10" s="12">
        <v>0.119973955565</v>
      </c>
      <c r="AP10" s="12">
        <v>0.12781861906200001</v>
      </c>
      <c r="AR10" s="12">
        <v>0.18689562842499999</v>
      </c>
      <c r="AS10" s="12">
        <v>0.119521220166</v>
      </c>
      <c r="AT10" s="12">
        <v>6.0449529949500001E-2</v>
      </c>
      <c r="AU10" s="12">
        <v>0</v>
      </c>
      <c r="AW10" s="12">
        <v>0</v>
      </c>
      <c r="AX10" s="12">
        <v>6.20970867306E-2</v>
      </c>
      <c r="AY10" s="12">
        <v>8.3297937882599996E-2</v>
      </c>
      <c r="AZ10" s="12">
        <v>0.138952497939</v>
      </c>
      <c r="BA10" s="12">
        <v>0.14259834813899999</v>
      </c>
      <c r="BB10" s="12">
        <v>0.14154114766199999</v>
      </c>
      <c r="BD10" s="12">
        <v>0.104789138717</v>
      </c>
      <c r="BE10" s="12">
        <v>0.30433718720500003</v>
      </c>
      <c r="BF10" s="12">
        <v>0.142174599264</v>
      </c>
      <c r="BH10" s="12">
        <v>0.13944186805600001</v>
      </c>
      <c r="BI10" s="12">
        <v>0.22274608980300001</v>
      </c>
      <c r="BJ10" s="12">
        <v>0.267336950716</v>
      </c>
    </row>
    <row r="11" spans="2:62" ht="32" customHeight="1" x14ac:dyDescent="0.35">
      <c r="B11" s="11" t="s">
        <v>42</v>
      </c>
      <c r="C11" s="12">
        <v>2.28165483954E-2</v>
      </c>
      <c r="D11" s="12">
        <v>1.65823638209E-2</v>
      </c>
      <c r="E11" s="12">
        <v>1.67822445014E-2</v>
      </c>
      <c r="F11" s="12">
        <v>0.13400690808599999</v>
      </c>
      <c r="G11" s="12">
        <v>0</v>
      </c>
      <c r="I11" s="12">
        <v>6.0951416438199998E-2</v>
      </c>
      <c r="J11" s="12">
        <v>3.2190863930999999E-2</v>
      </c>
      <c r="K11" s="12">
        <v>1.4135238345E-2</v>
      </c>
      <c r="L11" s="12">
        <v>8.3557008629000003E-3</v>
      </c>
      <c r="M11" s="12">
        <v>2.23837478846E-2</v>
      </c>
      <c r="N11" s="12">
        <v>0</v>
      </c>
      <c r="P11" s="12">
        <v>4.0181451463900002E-2</v>
      </c>
      <c r="Q11" s="12">
        <v>2.9042561594899999E-2</v>
      </c>
      <c r="R11" s="12">
        <v>7.0920796914400001E-3</v>
      </c>
      <c r="S11" s="12">
        <v>1.53142875724E-2</v>
      </c>
      <c r="T11" s="12">
        <v>0</v>
      </c>
      <c r="V11" s="12">
        <v>3.6831138724799997E-2</v>
      </c>
      <c r="W11" s="12">
        <v>1.26429687584E-2</v>
      </c>
      <c r="X11" s="12">
        <v>1.7107700966600001E-2</v>
      </c>
      <c r="Y11" s="12">
        <v>3.1411373622900002E-2</v>
      </c>
      <c r="Z11" s="12">
        <v>1.6062316158900001E-2</v>
      </c>
      <c r="AA11" s="12">
        <v>3.1957416397599997E-2</v>
      </c>
      <c r="AB11" s="12">
        <v>0</v>
      </c>
      <c r="AC11" s="12">
        <v>7.1248710678499999E-2</v>
      </c>
      <c r="AE11" s="12">
        <v>2.55333725654E-2</v>
      </c>
      <c r="AF11" s="12">
        <v>0</v>
      </c>
      <c r="AG11" s="12">
        <v>2.8012769812600001E-2</v>
      </c>
      <c r="AH11" s="12">
        <v>3.1014562047799999E-2</v>
      </c>
      <c r="AI11" s="12">
        <v>3.9937408684600002E-2</v>
      </c>
      <c r="AJ11" s="12">
        <v>4.76414633154E-2</v>
      </c>
      <c r="AK11" s="12">
        <v>0</v>
      </c>
      <c r="AL11" s="12">
        <v>5.5271419947200001E-2</v>
      </c>
      <c r="AM11" s="12">
        <v>2.04758368166E-2</v>
      </c>
      <c r="AN11" s="12">
        <v>0</v>
      </c>
      <c r="AO11" s="12">
        <v>0</v>
      </c>
      <c r="AP11" s="12">
        <v>0</v>
      </c>
      <c r="AR11" s="12">
        <v>2.6456049790900001E-2</v>
      </c>
      <c r="AS11" s="12">
        <v>0</v>
      </c>
      <c r="AT11" s="12">
        <v>4.9638145962000002E-2</v>
      </c>
      <c r="AU11" s="12">
        <v>0</v>
      </c>
      <c r="AW11" s="12">
        <v>0</v>
      </c>
      <c r="AX11" s="12">
        <v>1.0583406474100001E-2</v>
      </c>
      <c r="AY11" s="12">
        <v>3.8174974897399998E-3</v>
      </c>
      <c r="AZ11" s="12">
        <v>2.2701859957600001E-2</v>
      </c>
      <c r="BA11" s="12">
        <v>2.09842281335E-2</v>
      </c>
      <c r="BB11" s="12">
        <v>1.5409981958599999E-2</v>
      </c>
      <c r="BD11" s="12">
        <v>1.3204120597299999E-2</v>
      </c>
      <c r="BE11" s="12">
        <v>3.8981641006499999E-2</v>
      </c>
      <c r="BF11" s="12">
        <v>4.9291062815200001E-2</v>
      </c>
      <c r="BH11" s="12">
        <v>1.44242625588E-2</v>
      </c>
      <c r="BI11" s="12">
        <v>3.2010661335600002E-2</v>
      </c>
      <c r="BJ11" s="12">
        <v>6.4889710972200004E-2</v>
      </c>
    </row>
    <row r="13" spans="2:62" x14ac:dyDescent="0.35">
      <c r="B13" t="s">
        <v>260</v>
      </c>
    </row>
    <row r="14" spans="2:62" x14ac:dyDescent="0.35">
      <c r="B14" t="s">
        <v>9</v>
      </c>
    </row>
    <row r="16" spans="2:62" x14ac:dyDescent="0.35">
      <c r="B16"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J16"/>
  <sheetViews>
    <sheetView showGridLines="0" topLeftCell="B1" workbookViewId="0">
      <selection activeCell="B16" sqref="B16"/>
    </sheetView>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54" customHeight="1" x14ac:dyDescent="0.35">
      <c r="D2" s="22" t="s">
        <v>93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71</v>
      </c>
      <c r="C9" s="12">
        <v>0.77055802952600005</v>
      </c>
      <c r="D9" s="12">
        <v>0.77912067997000001</v>
      </c>
      <c r="E9" s="12">
        <v>0.78172825530400003</v>
      </c>
      <c r="F9" s="12">
        <v>0.62645562975199998</v>
      </c>
      <c r="G9" s="12">
        <v>0.60595142173700001</v>
      </c>
      <c r="I9" s="12">
        <v>0.71778357915699997</v>
      </c>
      <c r="J9" s="12">
        <v>0.83322257605700001</v>
      </c>
      <c r="K9" s="12">
        <v>0.77123852819700001</v>
      </c>
      <c r="L9" s="12">
        <v>0.74673882874899999</v>
      </c>
      <c r="M9" s="12">
        <v>0.77328961751299996</v>
      </c>
      <c r="N9" s="12">
        <v>0.92268885080700003</v>
      </c>
      <c r="P9" s="12">
        <v>0.64535731830900001</v>
      </c>
      <c r="Q9" s="12">
        <v>0.75613280734400001</v>
      </c>
      <c r="R9" s="12">
        <v>0.84075561153900003</v>
      </c>
      <c r="S9" s="12">
        <v>0.83632413880099998</v>
      </c>
      <c r="T9" s="12">
        <v>1</v>
      </c>
      <c r="V9" s="12">
        <v>0.59281176251099998</v>
      </c>
      <c r="W9" s="12">
        <v>0.77180760684500005</v>
      </c>
      <c r="X9" s="12">
        <v>0.80553166210899996</v>
      </c>
      <c r="Y9" s="12">
        <v>0.73222667405899999</v>
      </c>
      <c r="Z9" s="12">
        <v>0.85336471895400001</v>
      </c>
      <c r="AA9" s="12">
        <v>0.859208383041</v>
      </c>
      <c r="AB9" s="12">
        <v>0.85906895210900003</v>
      </c>
      <c r="AC9" s="12">
        <v>0.71249582374999998</v>
      </c>
      <c r="AE9" s="12">
        <v>0.74164274270200004</v>
      </c>
      <c r="AF9" s="12">
        <v>0.77008364121200001</v>
      </c>
      <c r="AG9" s="12">
        <v>0.73269101040600004</v>
      </c>
      <c r="AH9" s="12">
        <v>0.83500194621500001</v>
      </c>
      <c r="AI9" s="12">
        <v>0.73817970547400003</v>
      </c>
      <c r="AJ9" s="12">
        <v>0.70875274729100002</v>
      </c>
      <c r="AK9" s="12">
        <v>0.826997787604</v>
      </c>
      <c r="AL9" s="12">
        <v>0.734559946716</v>
      </c>
      <c r="AM9" s="12">
        <v>0.79971248705200004</v>
      </c>
      <c r="AN9" s="12">
        <v>0.79255270564000002</v>
      </c>
      <c r="AO9" s="12">
        <v>0.88002604443499999</v>
      </c>
      <c r="AP9" s="12">
        <v>0.75505028561800003</v>
      </c>
      <c r="AR9" s="12">
        <v>0.76187266522099995</v>
      </c>
      <c r="AS9" s="12">
        <v>0.80083983469099995</v>
      </c>
      <c r="AT9" s="12">
        <v>0.793567843419</v>
      </c>
      <c r="AU9" s="12">
        <v>1</v>
      </c>
      <c r="AW9" s="12">
        <v>0.88519458214400004</v>
      </c>
      <c r="AX9" s="12">
        <v>1</v>
      </c>
      <c r="AY9" s="12">
        <v>0.89735054039499995</v>
      </c>
      <c r="AZ9" s="12">
        <v>0.82193856292</v>
      </c>
      <c r="BA9" s="12">
        <v>0.80308582074199997</v>
      </c>
      <c r="BB9" s="12">
        <v>0.82017848481400002</v>
      </c>
      <c r="BD9" s="12">
        <v>0.81083848054800001</v>
      </c>
      <c r="BE9" s="12">
        <v>0.69045994150199996</v>
      </c>
      <c r="BF9" s="12">
        <v>0.76294276470400002</v>
      </c>
      <c r="BH9" s="12">
        <v>0.79473297166800005</v>
      </c>
      <c r="BI9" s="12">
        <v>0.72667158294199996</v>
      </c>
      <c r="BJ9" s="12">
        <v>0.69933102182899998</v>
      </c>
    </row>
    <row r="10" spans="2:62" ht="32" customHeight="1" x14ac:dyDescent="0.35">
      <c r="B10" s="11" t="s">
        <v>72</v>
      </c>
      <c r="C10" s="12">
        <v>0.206374511219</v>
      </c>
      <c r="D10" s="12">
        <v>0.216058274179</v>
      </c>
      <c r="E10" s="12">
        <v>0.18879902227500001</v>
      </c>
      <c r="F10" s="12">
        <v>0.23075733737000001</v>
      </c>
      <c r="G10" s="12">
        <v>0.39404857826299999</v>
      </c>
      <c r="I10" s="12">
        <v>0.22279309860499999</v>
      </c>
      <c r="J10" s="12">
        <v>0.13458656001200001</v>
      </c>
      <c r="K10" s="12">
        <v>0.22876147180299999</v>
      </c>
      <c r="L10" s="12">
        <v>0.244959678224</v>
      </c>
      <c r="M10" s="12">
        <v>0.18900392925699999</v>
      </c>
      <c r="N10" s="12">
        <v>0</v>
      </c>
      <c r="P10" s="12">
        <v>0.31431817412800001</v>
      </c>
      <c r="Q10" s="12">
        <v>0.21330073550799999</v>
      </c>
      <c r="R10" s="12">
        <v>0.14506022907800001</v>
      </c>
      <c r="S10" s="12">
        <v>0.15611295660800001</v>
      </c>
      <c r="T10" s="12">
        <v>0</v>
      </c>
      <c r="V10" s="12">
        <v>0.30541500463799998</v>
      </c>
      <c r="W10" s="12">
        <v>0.22819239315500001</v>
      </c>
      <c r="X10" s="12">
        <v>0.18499645428399999</v>
      </c>
      <c r="Y10" s="12">
        <v>0.23696301299</v>
      </c>
      <c r="Z10" s="12">
        <v>0.14663528104599999</v>
      </c>
      <c r="AA10" s="12">
        <v>0.140791616959</v>
      </c>
      <c r="AB10" s="12">
        <v>0.140931047891</v>
      </c>
      <c r="AC10" s="12">
        <v>0.21625546557100001</v>
      </c>
      <c r="AE10" s="12">
        <v>0.232823884733</v>
      </c>
      <c r="AF10" s="12">
        <v>0.21565404606899999</v>
      </c>
      <c r="AG10" s="12">
        <v>0.23929621978099999</v>
      </c>
      <c r="AH10" s="12">
        <v>0.133983491737</v>
      </c>
      <c r="AI10" s="12">
        <v>0.22740302294</v>
      </c>
      <c r="AJ10" s="12">
        <v>0.24454707727800001</v>
      </c>
      <c r="AK10" s="12">
        <v>0.173002212396</v>
      </c>
      <c r="AL10" s="12">
        <v>0.265440053284</v>
      </c>
      <c r="AM10" s="12">
        <v>0.16952737771099999</v>
      </c>
      <c r="AN10" s="12">
        <v>0.20744729436000001</v>
      </c>
      <c r="AO10" s="12">
        <v>0.119973955565</v>
      </c>
      <c r="AP10" s="12">
        <v>0.143225612349</v>
      </c>
      <c r="AR10" s="12">
        <v>0.211145516235</v>
      </c>
      <c r="AS10" s="12">
        <v>0.18863596086000001</v>
      </c>
      <c r="AT10" s="12">
        <v>0.206432156581</v>
      </c>
      <c r="AU10" s="12">
        <v>0</v>
      </c>
      <c r="AW10" s="12">
        <v>0.104779158981</v>
      </c>
      <c r="AX10" s="12">
        <v>0</v>
      </c>
      <c r="AY10" s="12">
        <v>9.3602085843999996E-2</v>
      </c>
      <c r="AZ10" s="12">
        <v>0.15243556758099999</v>
      </c>
      <c r="BA10" s="12">
        <v>0.17319448796600001</v>
      </c>
      <c r="BB10" s="12">
        <v>0.16447831076800001</v>
      </c>
      <c r="BD10" s="12">
        <v>0.16603677503399999</v>
      </c>
      <c r="BE10" s="12">
        <v>0.289724483634</v>
      </c>
      <c r="BF10" s="12">
        <v>0.187766172481</v>
      </c>
      <c r="BH10" s="12">
        <v>0.18149386329299999</v>
      </c>
      <c r="BI10" s="12">
        <v>0.244232987692</v>
      </c>
      <c r="BJ10" s="12">
        <v>0.30066897817100002</v>
      </c>
    </row>
    <row r="11" spans="2:62" ht="32" customHeight="1" x14ac:dyDescent="0.35">
      <c r="B11" s="11" t="s">
        <v>42</v>
      </c>
      <c r="C11" s="12">
        <v>2.3067459255400002E-2</v>
      </c>
      <c r="D11" s="12">
        <v>4.8210458507399996E-3</v>
      </c>
      <c r="E11" s="12">
        <v>2.9472722421199998E-2</v>
      </c>
      <c r="F11" s="12">
        <v>0.14278703287799999</v>
      </c>
      <c r="G11" s="12">
        <v>0</v>
      </c>
      <c r="I11" s="12">
        <v>5.9423322238299998E-2</v>
      </c>
      <c r="J11" s="12">
        <v>3.2190863930999999E-2</v>
      </c>
      <c r="K11" s="12">
        <v>0</v>
      </c>
      <c r="L11" s="12">
        <v>8.3014930263300007E-3</v>
      </c>
      <c r="M11" s="12">
        <v>3.77064532296E-2</v>
      </c>
      <c r="N11" s="12">
        <v>7.7311149192600001E-2</v>
      </c>
      <c r="P11" s="12">
        <v>4.03245075631E-2</v>
      </c>
      <c r="Q11" s="12">
        <v>3.05664571479E-2</v>
      </c>
      <c r="R11" s="12">
        <v>1.41841593829E-2</v>
      </c>
      <c r="S11" s="12">
        <v>7.5629045907099996E-3</v>
      </c>
      <c r="T11" s="12">
        <v>0</v>
      </c>
      <c r="V11" s="12">
        <v>0.101773232851</v>
      </c>
      <c r="W11" s="12">
        <v>0</v>
      </c>
      <c r="X11" s="12">
        <v>9.4718836065100006E-3</v>
      </c>
      <c r="Y11" s="12">
        <v>3.08103129516E-2</v>
      </c>
      <c r="Z11" s="12">
        <v>0</v>
      </c>
      <c r="AA11" s="12">
        <v>0</v>
      </c>
      <c r="AB11" s="12">
        <v>0</v>
      </c>
      <c r="AC11" s="12">
        <v>7.1248710678499999E-2</v>
      </c>
      <c r="AE11" s="12">
        <v>2.55333725654E-2</v>
      </c>
      <c r="AF11" s="12">
        <v>1.4262312718999999E-2</v>
      </c>
      <c r="AG11" s="12">
        <v>2.8012769812600001E-2</v>
      </c>
      <c r="AH11" s="12">
        <v>3.1014562047799999E-2</v>
      </c>
      <c r="AI11" s="12">
        <v>3.4417271585599998E-2</v>
      </c>
      <c r="AJ11" s="12">
        <v>4.6700175430599997E-2</v>
      </c>
      <c r="AK11" s="12">
        <v>0</v>
      </c>
      <c r="AL11" s="12">
        <v>0</v>
      </c>
      <c r="AM11" s="12">
        <v>3.0760135236800001E-2</v>
      </c>
      <c r="AN11" s="12">
        <v>0</v>
      </c>
      <c r="AO11" s="12">
        <v>0</v>
      </c>
      <c r="AP11" s="12">
        <v>0.101724102033</v>
      </c>
      <c r="AR11" s="12">
        <v>2.6981818544600002E-2</v>
      </c>
      <c r="AS11" s="12">
        <v>1.0524204448899999E-2</v>
      </c>
      <c r="AT11" s="12">
        <v>0</v>
      </c>
      <c r="AU11" s="12">
        <v>0</v>
      </c>
      <c r="AW11" s="12">
        <v>1.00262588747E-2</v>
      </c>
      <c r="AX11" s="12">
        <v>0</v>
      </c>
      <c r="AY11" s="12">
        <v>9.0473737611999998E-3</v>
      </c>
      <c r="AZ11" s="12">
        <v>2.56258694991E-2</v>
      </c>
      <c r="BA11" s="12">
        <v>2.3719691292200001E-2</v>
      </c>
      <c r="BB11" s="12">
        <v>1.53432044178E-2</v>
      </c>
      <c r="BD11" s="12">
        <v>2.3124744418200002E-2</v>
      </c>
      <c r="BE11" s="12">
        <v>1.9815574863699999E-2</v>
      </c>
      <c r="BF11" s="12">
        <v>4.9291062815200001E-2</v>
      </c>
      <c r="BH11" s="12">
        <v>2.3773165039E-2</v>
      </c>
      <c r="BI11" s="12">
        <v>2.90954293663E-2</v>
      </c>
      <c r="BJ11" s="12">
        <v>0</v>
      </c>
    </row>
    <row r="13" spans="2:62" x14ac:dyDescent="0.35">
      <c r="B13" t="s">
        <v>260</v>
      </c>
    </row>
    <row r="14" spans="2:62" x14ac:dyDescent="0.35">
      <c r="B14" t="s">
        <v>9</v>
      </c>
    </row>
    <row r="16" spans="2:62" x14ac:dyDescent="0.35">
      <c r="B16"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J16"/>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54" customHeight="1" x14ac:dyDescent="0.35">
      <c r="D2" s="22" t="s">
        <v>94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71</v>
      </c>
      <c r="C9" s="12">
        <v>0.69285080778100006</v>
      </c>
      <c r="D9" s="12">
        <v>0.68007029848199996</v>
      </c>
      <c r="E9" s="12">
        <v>0.71417069571400005</v>
      </c>
      <c r="F9" s="12">
        <v>0.68459160423300003</v>
      </c>
      <c r="G9" s="12">
        <v>0.39404857826299999</v>
      </c>
      <c r="I9" s="12">
        <v>0.60558033915700005</v>
      </c>
      <c r="J9" s="12">
        <v>0.73313542612899996</v>
      </c>
      <c r="K9" s="12">
        <v>0.65389657839699999</v>
      </c>
      <c r="L9" s="12">
        <v>0.75196014568400005</v>
      </c>
      <c r="M9" s="12">
        <v>0.69901269515800002</v>
      </c>
      <c r="N9" s="12">
        <v>0.82166897981700004</v>
      </c>
      <c r="P9" s="12">
        <v>0.59960738545000003</v>
      </c>
      <c r="Q9" s="12">
        <v>0.68122488416299998</v>
      </c>
      <c r="R9" s="12">
        <v>0.73414630328800001</v>
      </c>
      <c r="S9" s="12">
        <v>0.75976990499700003</v>
      </c>
      <c r="T9" s="12">
        <v>0.48326881861999998</v>
      </c>
      <c r="V9" s="12">
        <v>0.51352253700799999</v>
      </c>
      <c r="W9" s="12">
        <v>0.70789719600900003</v>
      </c>
      <c r="X9" s="12">
        <v>0.71154012355999996</v>
      </c>
      <c r="Y9" s="12">
        <v>0.68315981587399999</v>
      </c>
      <c r="Z9" s="12">
        <v>0.75076414514800005</v>
      </c>
      <c r="AA9" s="12">
        <v>0.751407496156</v>
      </c>
      <c r="AB9" s="12">
        <v>0.78077811684800003</v>
      </c>
      <c r="AC9" s="12">
        <v>0.68302186609899995</v>
      </c>
      <c r="AE9" s="12">
        <v>0.71461225599099998</v>
      </c>
      <c r="AF9" s="12">
        <v>0.70632035560200002</v>
      </c>
      <c r="AG9" s="12">
        <v>0.58413873844599995</v>
      </c>
      <c r="AH9" s="12">
        <v>0.82412678850200005</v>
      </c>
      <c r="AI9" s="12">
        <v>0.63759024360600003</v>
      </c>
      <c r="AJ9" s="12">
        <v>0.51550307380600002</v>
      </c>
      <c r="AK9" s="12">
        <v>0.62571780056399995</v>
      </c>
      <c r="AL9" s="12">
        <v>0.72230734129499996</v>
      </c>
      <c r="AM9" s="12">
        <v>0.66152446541400001</v>
      </c>
      <c r="AN9" s="12">
        <v>0.78737167983699996</v>
      </c>
      <c r="AO9" s="12">
        <v>0.79158251988200001</v>
      </c>
      <c r="AP9" s="12">
        <v>0.85927720897600002</v>
      </c>
      <c r="AR9" s="12">
        <v>0.69192783978600003</v>
      </c>
      <c r="AS9" s="12">
        <v>0.68533051721299998</v>
      </c>
      <c r="AT9" s="12">
        <v>0.71371805372200003</v>
      </c>
      <c r="AU9" s="12">
        <v>1</v>
      </c>
      <c r="AW9" s="12">
        <v>0.78353715046899997</v>
      </c>
      <c r="AX9" s="12">
        <v>0.80685687897900005</v>
      </c>
      <c r="AY9" s="12">
        <v>1</v>
      </c>
      <c r="AZ9" s="12">
        <v>0.716850766385</v>
      </c>
      <c r="BA9" s="12">
        <v>0.73754709212900005</v>
      </c>
      <c r="BB9" s="12">
        <v>0.76298112703700005</v>
      </c>
      <c r="BD9" s="12">
        <v>0.73973550487399997</v>
      </c>
      <c r="BE9" s="12">
        <v>0.60492837967900004</v>
      </c>
      <c r="BF9" s="12">
        <v>0.63960816016199995</v>
      </c>
      <c r="BH9" s="12">
        <v>0.71417582120699996</v>
      </c>
      <c r="BI9" s="12">
        <v>0.68795887899300001</v>
      </c>
      <c r="BJ9" s="12">
        <v>0.53290317777899998</v>
      </c>
    </row>
    <row r="10" spans="2:62" ht="32" customHeight="1" x14ac:dyDescent="0.35">
      <c r="B10" s="11" t="s">
        <v>72</v>
      </c>
      <c r="C10" s="12">
        <v>0.24288465397100001</v>
      </c>
      <c r="D10" s="12">
        <v>0.28359746336199998</v>
      </c>
      <c r="E10" s="12">
        <v>0.19704010806399999</v>
      </c>
      <c r="F10" s="12">
        <v>0.184484591329</v>
      </c>
      <c r="G10" s="12">
        <v>0.60595142173700001</v>
      </c>
      <c r="I10" s="12">
        <v>0.22256932773099999</v>
      </c>
      <c r="J10" s="12">
        <v>0.179677332824</v>
      </c>
      <c r="K10" s="12">
        <v>0.30984650908</v>
      </c>
      <c r="L10" s="12">
        <v>0.20632893903800001</v>
      </c>
      <c r="M10" s="12">
        <v>0.25273670895099998</v>
      </c>
      <c r="N10" s="12">
        <v>0.17833102018300001</v>
      </c>
      <c r="P10" s="12">
        <v>0.36107200106300003</v>
      </c>
      <c r="Q10" s="12">
        <v>0.22476644973599999</v>
      </c>
      <c r="R10" s="12">
        <v>0.218852171899</v>
      </c>
      <c r="S10" s="12">
        <v>0.16247698681</v>
      </c>
      <c r="T10" s="12">
        <v>0.51673118137999996</v>
      </c>
      <c r="V10" s="12">
        <v>0.375882125126</v>
      </c>
      <c r="W10" s="12">
        <v>0.27441393293900002</v>
      </c>
      <c r="X10" s="12">
        <v>0.24583211687000001</v>
      </c>
      <c r="Y10" s="12">
        <v>0.25452535024599998</v>
      </c>
      <c r="Z10" s="12">
        <v>0.16629947528899999</v>
      </c>
      <c r="AA10" s="12">
        <v>0.20842161770500001</v>
      </c>
      <c r="AB10" s="12">
        <v>0.156793789908</v>
      </c>
      <c r="AC10" s="12">
        <v>0.102921624175</v>
      </c>
      <c r="AE10" s="12">
        <v>0.25985437144399998</v>
      </c>
      <c r="AF10" s="12">
        <v>0.25226231770000002</v>
      </c>
      <c r="AG10" s="12">
        <v>0.35983572192800001</v>
      </c>
      <c r="AH10" s="12">
        <v>0.122003170077</v>
      </c>
      <c r="AI10" s="12">
        <v>0.26673345467100001</v>
      </c>
      <c r="AJ10" s="12">
        <v>0.41350537516300001</v>
      </c>
      <c r="AK10" s="12">
        <v>0.28510559683699999</v>
      </c>
      <c r="AL10" s="12">
        <v>0.261738731291</v>
      </c>
      <c r="AM10" s="12">
        <v>0.24793427674400001</v>
      </c>
      <c r="AN10" s="12">
        <v>0.14942216613100001</v>
      </c>
      <c r="AO10" s="12">
        <v>0.119973955565</v>
      </c>
      <c r="AP10" s="12">
        <v>0</v>
      </c>
      <c r="AR10" s="12">
        <v>0.238398936678</v>
      </c>
      <c r="AS10" s="12">
        <v>0.25948968008500001</v>
      </c>
      <c r="AT10" s="12">
        <v>0.28628194627800002</v>
      </c>
      <c r="AU10" s="12">
        <v>0</v>
      </c>
      <c r="AW10" s="12">
        <v>0.162297454456</v>
      </c>
      <c r="AX10" s="12">
        <v>0.13745209289900001</v>
      </c>
      <c r="AY10" s="12">
        <v>0</v>
      </c>
      <c r="AZ10" s="12">
        <v>0.214204153678</v>
      </c>
      <c r="BA10" s="12">
        <v>0.19957819541300001</v>
      </c>
      <c r="BB10" s="12">
        <v>0.17505996343300001</v>
      </c>
      <c r="BD10" s="12">
        <v>0.19914283488199999</v>
      </c>
      <c r="BE10" s="12">
        <v>0.34862649201599999</v>
      </c>
      <c r="BF10" s="12">
        <v>9.4308262527800002E-2</v>
      </c>
      <c r="BH10" s="12">
        <v>0.21730929397400001</v>
      </c>
      <c r="BI10" s="12">
        <v>0.25987722712900002</v>
      </c>
      <c r="BJ10" s="12">
        <v>0.40276438091700001</v>
      </c>
    </row>
    <row r="11" spans="2:62" ht="32" customHeight="1" x14ac:dyDescent="0.35">
      <c r="B11" s="11" t="s">
        <v>42</v>
      </c>
      <c r="C11" s="12">
        <v>6.4264538247100003E-2</v>
      </c>
      <c r="D11" s="12">
        <v>3.6332238155600001E-2</v>
      </c>
      <c r="E11" s="12">
        <v>8.8789196222199995E-2</v>
      </c>
      <c r="F11" s="12">
        <v>0.130923804438</v>
      </c>
      <c r="G11" s="12">
        <v>0</v>
      </c>
      <c r="I11" s="12">
        <v>0.17185033311199999</v>
      </c>
      <c r="J11" s="12">
        <v>8.7187241047100003E-2</v>
      </c>
      <c r="K11" s="12">
        <v>3.6256912523300003E-2</v>
      </c>
      <c r="L11" s="12">
        <v>4.1710915278399999E-2</v>
      </c>
      <c r="M11" s="12">
        <v>4.8250595891200003E-2</v>
      </c>
      <c r="N11" s="12">
        <v>0</v>
      </c>
      <c r="P11" s="12">
        <v>3.9320613487E-2</v>
      </c>
      <c r="Q11" s="12">
        <v>9.4008666101000005E-2</v>
      </c>
      <c r="R11" s="12">
        <v>4.70015248129E-2</v>
      </c>
      <c r="S11" s="12">
        <v>7.7753108193800005E-2</v>
      </c>
      <c r="T11" s="12">
        <v>0</v>
      </c>
      <c r="V11" s="12">
        <v>0.110595337865</v>
      </c>
      <c r="W11" s="12">
        <v>1.76888710519E-2</v>
      </c>
      <c r="X11" s="12">
        <v>4.2627759570100003E-2</v>
      </c>
      <c r="Y11" s="12">
        <v>6.2314833879599997E-2</v>
      </c>
      <c r="Z11" s="12">
        <v>8.2936379562999998E-2</v>
      </c>
      <c r="AA11" s="12">
        <v>4.0170886139099998E-2</v>
      </c>
      <c r="AB11" s="12">
        <v>6.2428093243999998E-2</v>
      </c>
      <c r="AC11" s="12">
        <v>0.21405650972699999</v>
      </c>
      <c r="AE11" s="12">
        <v>2.55333725654E-2</v>
      </c>
      <c r="AF11" s="12">
        <v>4.1417326698299999E-2</v>
      </c>
      <c r="AG11" s="12">
        <v>5.6025539625200002E-2</v>
      </c>
      <c r="AH11" s="12">
        <v>5.3870041420999999E-2</v>
      </c>
      <c r="AI11" s="12">
        <v>9.5676301722499996E-2</v>
      </c>
      <c r="AJ11" s="12">
        <v>7.0991551030699998E-2</v>
      </c>
      <c r="AK11" s="12">
        <v>8.9176602599099999E-2</v>
      </c>
      <c r="AL11" s="12">
        <v>1.5953927413700001E-2</v>
      </c>
      <c r="AM11" s="12">
        <v>9.0541257842299994E-2</v>
      </c>
      <c r="AN11" s="12">
        <v>6.3206154031899997E-2</v>
      </c>
      <c r="AO11" s="12">
        <v>8.8443524552799996E-2</v>
      </c>
      <c r="AP11" s="12">
        <v>0.14072279102400001</v>
      </c>
      <c r="AR11" s="12">
        <v>6.9673223536699996E-2</v>
      </c>
      <c r="AS11" s="12">
        <v>5.5179802701400001E-2</v>
      </c>
      <c r="AT11" s="12">
        <v>0</v>
      </c>
      <c r="AU11" s="12">
        <v>0</v>
      </c>
      <c r="AW11" s="12">
        <v>5.4165395074999997E-2</v>
      </c>
      <c r="AX11" s="12">
        <v>5.5691028121300001E-2</v>
      </c>
      <c r="AY11" s="12">
        <v>0</v>
      </c>
      <c r="AZ11" s="12">
        <v>6.8945079937399997E-2</v>
      </c>
      <c r="BA11" s="12">
        <v>6.2874712458100002E-2</v>
      </c>
      <c r="BB11" s="12">
        <v>6.1958909529600002E-2</v>
      </c>
      <c r="BD11" s="12">
        <v>6.1121660243600003E-2</v>
      </c>
      <c r="BE11" s="12">
        <v>4.6445128305300003E-2</v>
      </c>
      <c r="BF11" s="12">
        <v>0.26608357730999999</v>
      </c>
      <c r="BH11" s="12">
        <v>6.8514884818399999E-2</v>
      </c>
      <c r="BI11" s="12">
        <v>5.2163893878499998E-2</v>
      </c>
      <c r="BJ11" s="12">
        <v>6.4332441304899998E-2</v>
      </c>
    </row>
    <row r="13" spans="2:62" x14ac:dyDescent="0.35">
      <c r="B13" t="s">
        <v>260</v>
      </c>
    </row>
    <row r="14" spans="2:62" x14ac:dyDescent="0.35">
      <c r="B14" t="s">
        <v>9</v>
      </c>
    </row>
    <row r="16" spans="2:62" x14ac:dyDescent="0.35">
      <c r="B16"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J16"/>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54" customHeight="1" x14ac:dyDescent="0.35">
      <c r="D2" s="22" t="s">
        <v>95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71</v>
      </c>
      <c r="C9" s="12">
        <v>0.82410154459499996</v>
      </c>
      <c r="D9" s="12">
        <v>0.82827626533200005</v>
      </c>
      <c r="E9" s="12">
        <v>0.79456804289000005</v>
      </c>
      <c r="F9" s="12">
        <v>1</v>
      </c>
      <c r="G9" s="12">
        <v>1</v>
      </c>
      <c r="I9" s="12">
        <v>0.92873222678300005</v>
      </c>
      <c r="J9" s="12">
        <v>0.87235679806099997</v>
      </c>
      <c r="K9" s="12">
        <v>0.84209700391499998</v>
      </c>
      <c r="L9" s="12">
        <v>0.74705806972300004</v>
      </c>
      <c r="M9" s="12">
        <v>0.78087395900099998</v>
      </c>
      <c r="N9" s="12">
        <v>0.81131884806800003</v>
      </c>
      <c r="P9" s="12">
        <v>0.81093421282900002</v>
      </c>
      <c r="Q9" s="12">
        <v>0.853208376672</v>
      </c>
      <c r="R9" s="12">
        <v>0.78149637581099995</v>
      </c>
      <c r="S9" s="12">
        <v>0.85567331069899999</v>
      </c>
      <c r="T9" s="12">
        <v>0.51673118137999996</v>
      </c>
      <c r="V9" s="12">
        <v>0.74496741080700002</v>
      </c>
      <c r="W9" s="12">
        <v>0.87858452894600003</v>
      </c>
      <c r="X9" s="12">
        <v>0.87940828040899999</v>
      </c>
      <c r="Y9" s="12">
        <v>0.76591327403800002</v>
      </c>
      <c r="Z9" s="12">
        <v>0.72880687517999998</v>
      </c>
      <c r="AA9" s="12">
        <v>0.94272560253100002</v>
      </c>
      <c r="AB9" s="12">
        <v>0.798643219658</v>
      </c>
      <c r="AC9" s="12">
        <v>0.82309315052300003</v>
      </c>
      <c r="AE9" s="12">
        <v>0.92010481963199997</v>
      </c>
      <c r="AF9" s="12">
        <v>0.79750798461799999</v>
      </c>
      <c r="AG9" s="12">
        <v>0.91335798574000004</v>
      </c>
      <c r="AH9" s="12">
        <v>0.85089208522500004</v>
      </c>
      <c r="AI9" s="12">
        <v>0.80318113948299996</v>
      </c>
      <c r="AJ9" s="12">
        <v>0.76970340120500003</v>
      </c>
      <c r="AK9" s="12">
        <v>0.76045967911300005</v>
      </c>
      <c r="AL9" s="12">
        <v>0.760310270304</v>
      </c>
      <c r="AM9" s="12">
        <v>0.84023605533000001</v>
      </c>
      <c r="AN9" s="12">
        <v>0.88878190728100004</v>
      </c>
      <c r="AO9" s="12">
        <v>0.88002604443499999</v>
      </c>
      <c r="AP9" s="12">
        <v>0.78745322492600001</v>
      </c>
      <c r="AR9" s="12">
        <v>0.82547363940899998</v>
      </c>
      <c r="AS9" s="12">
        <v>0.81040346554599996</v>
      </c>
      <c r="AT9" s="12">
        <v>0.88738657715000002</v>
      </c>
      <c r="AU9" s="12">
        <v>0.49967990123599998</v>
      </c>
      <c r="AW9" s="12">
        <v>0.855870072501</v>
      </c>
      <c r="AX9" s="12">
        <v>0.87905234039500002</v>
      </c>
      <c r="AY9" s="12">
        <v>0.85264795420200001</v>
      </c>
      <c r="AZ9" s="12">
        <v>1</v>
      </c>
      <c r="BA9" s="12">
        <v>0.86531880343699996</v>
      </c>
      <c r="BB9" s="12">
        <v>0.82341007272099997</v>
      </c>
      <c r="BD9" s="12">
        <v>0.84102844823199996</v>
      </c>
      <c r="BE9" s="12">
        <v>0.79230878062700005</v>
      </c>
      <c r="BF9" s="12">
        <v>0.80529641005099994</v>
      </c>
      <c r="BH9" s="12">
        <v>0.84064898572500002</v>
      </c>
      <c r="BI9" s="12">
        <v>0.78158882076400005</v>
      </c>
      <c r="BJ9" s="12">
        <v>0.81116411978799996</v>
      </c>
    </row>
    <row r="10" spans="2:62" ht="32" customHeight="1" x14ac:dyDescent="0.35">
      <c r="B10" s="11" t="s">
        <v>72</v>
      </c>
      <c r="C10" s="12">
        <v>0.161002595448</v>
      </c>
      <c r="D10" s="12">
        <v>0.16820685066300001</v>
      </c>
      <c r="E10" s="12">
        <v>0.17567281111399999</v>
      </c>
      <c r="F10" s="12">
        <v>0</v>
      </c>
      <c r="G10" s="12">
        <v>0</v>
      </c>
      <c r="I10" s="12">
        <v>7.1267773217499997E-2</v>
      </c>
      <c r="J10" s="12">
        <v>0.113519578685</v>
      </c>
      <c r="K10" s="12">
        <v>0.15190582882600001</v>
      </c>
      <c r="L10" s="12">
        <v>0.22948669577399999</v>
      </c>
      <c r="M10" s="12">
        <v>0.187446570772</v>
      </c>
      <c r="N10" s="12">
        <v>0.188681151932</v>
      </c>
      <c r="P10" s="12">
        <v>0.17430721711300001</v>
      </c>
      <c r="Q10" s="12">
        <v>0.124263571059</v>
      </c>
      <c r="R10" s="12">
        <v>0.211503336608</v>
      </c>
      <c r="S10" s="12">
        <v>0.12879239884300001</v>
      </c>
      <c r="T10" s="12">
        <v>0.48326881861999998</v>
      </c>
      <c r="V10" s="12">
        <v>0.19942766231100001</v>
      </c>
      <c r="W10" s="12">
        <v>0.121415471054</v>
      </c>
      <c r="X10" s="12">
        <v>0.10337309156799999</v>
      </c>
      <c r="Y10" s="12">
        <v>0.234086725962</v>
      </c>
      <c r="Z10" s="12">
        <v>0.25496695311599998</v>
      </c>
      <c r="AA10" s="12">
        <v>5.7274397469400003E-2</v>
      </c>
      <c r="AB10" s="12">
        <v>0.201356780342</v>
      </c>
      <c r="AC10" s="12">
        <v>0.139937919405</v>
      </c>
      <c r="AE10" s="12">
        <v>7.9895180367700006E-2</v>
      </c>
      <c r="AF10" s="12">
        <v>0.17396231905599999</v>
      </c>
      <c r="AG10" s="12">
        <v>8.6642014259800004E-2</v>
      </c>
      <c r="AH10" s="12">
        <v>0.14910791477499999</v>
      </c>
      <c r="AI10" s="12">
        <v>0.16588699834100001</v>
      </c>
      <c r="AJ10" s="12">
        <v>0.230296598795</v>
      </c>
      <c r="AK10" s="12">
        <v>0.239540320887</v>
      </c>
      <c r="AL10" s="12">
        <v>0.223735802283</v>
      </c>
      <c r="AM10" s="12">
        <v>0.15976394466999999</v>
      </c>
      <c r="AN10" s="12">
        <v>6.7485855034099998E-2</v>
      </c>
      <c r="AO10" s="12">
        <v>0.119973955565</v>
      </c>
      <c r="AP10" s="12">
        <v>0.171060609571</v>
      </c>
      <c r="AR10" s="12">
        <v>0.15808816164299999</v>
      </c>
      <c r="AS10" s="12">
        <v>0.17816452507800001</v>
      </c>
      <c r="AT10" s="12">
        <v>0.11261342285000001</v>
      </c>
      <c r="AU10" s="12">
        <v>0.50032009876399997</v>
      </c>
      <c r="AW10" s="12">
        <v>0.13025136284800001</v>
      </c>
      <c r="AX10" s="12">
        <v>0.111445574755</v>
      </c>
      <c r="AY10" s="12">
        <v>0.136763333544</v>
      </c>
      <c r="AZ10" s="12">
        <v>0</v>
      </c>
      <c r="BA10" s="12">
        <v>0.120849450143</v>
      </c>
      <c r="BB10" s="12">
        <v>0.16674280527499999</v>
      </c>
      <c r="BD10" s="12">
        <v>0.14148239685700001</v>
      </c>
      <c r="BE10" s="12">
        <v>0.20223476518899999</v>
      </c>
      <c r="BF10" s="12">
        <v>0.14449402442500001</v>
      </c>
      <c r="BH10" s="12">
        <v>0.148534512107</v>
      </c>
      <c r="BI10" s="12">
        <v>0.21024493943299999</v>
      </c>
      <c r="BJ10" s="12">
        <v>0.121331473045</v>
      </c>
    </row>
    <row r="11" spans="2:62" ht="32" customHeight="1" x14ac:dyDescent="0.35">
      <c r="B11" s="11" t="s">
        <v>42</v>
      </c>
      <c r="C11" s="12">
        <v>1.4895859956999999E-2</v>
      </c>
      <c r="D11" s="12">
        <v>3.5168840051499999E-3</v>
      </c>
      <c r="E11" s="12">
        <v>2.9759145995999998E-2</v>
      </c>
      <c r="F11" s="12">
        <v>0</v>
      </c>
      <c r="G11" s="12">
        <v>0</v>
      </c>
      <c r="I11" s="12">
        <v>0</v>
      </c>
      <c r="J11" s="12">
        <v>1.41236232542E-2</v>
      </c>
      <c r="K11" s="12">
        <v>5.9971672596700002E-3</v>
      </c>
      <c r="L11" s="12">
        <v>2.34552345039E-2</v>
      </c>
      <c r="M11" s="12">
        <v>3.1679470226799997E-2</v>
      </c>
      <c r="N11" s="12">
        <v>0</v>
      </c>
      <c r="P11" s="12">
        <v>1.47585700577E-2</v>
      </c>
      <c r="Q11" s="12">
        <v>2.2528052268899999E-2</v>
      </c>
      <c r="R11" s="12">
        <v>7.0002875818799999E-3</v>
      </c>
      <c r="S11" s="12">
        <v>1.55342904582E-2</v>
      </c>
      <c r="T11" s="12">
        <v>0</v>
      </c>
      <c r="V11" s="12">
        <v>5.56049268816E-2</v>
      </c>
      <c r="W11" s="12">
        <v>0</v>
      </c>
      <c r="X11" s="12">
        <v>1.72186280239E-2</v>
      </c>
      <c r="Y11" s="12">
        <v>0</v>
      </c>
      <c r="Z11" s="12">
        <v>1.6226171704900001E-2</v>
      </c>
      <c r="AA11" s="12">
        <v>0</v>
      </c>
      <c r="AB11" s="12">
        <v>0</v>
      </c>
      <c r="AC11" s="12">
        <v>3.6968930071899997E-2</v>
      </c>
      <c r="AE11" s="12">
        <v>0</v>
      </c>
      <c r="AF11" s="12">
        <v>2.8529696325499999E-2</v>
      </c>
      <c r="AG11" s="12">
        <v>0</v>
      </c>
      <c r="AH11" s="12">
        <v>0</v>
      </c>
      <c r="AI11" s="12">
        <v>3.0931862176799999E-2</v>
      </c>
      <c r="AJ11" s="12">
        <v>0</v>
      </c>
      <c r="AK11" s="12">
        <v>0</v>
      </c>
      <c r="AL11" s="12">
        <v>1.5953927413700001E-2</v>
      </c>
      <c r="AM11" s="12">
        <v>0</v>
      </c>
      <c r="AN11" s="12">
        <v>4.3732237685200001E-2</v>
      </c>
      <c r="AO11" s="12">
        <v>0</v>
      </c>
      <c r="AP11" s="12">
        <v>4.1486165503400001E-2</v>
      </c>
      <c r="AR11" s="12">
        <v>1.6438198947899999E-2</v>
      </c>
      <c r="AS11" s="12">
        <v>1.14320093765E-2</v>
      </c>
      <c r="AT11" s="12">
        <v>0</v>
      </c>
      <c r="AU11" s="12">
        <v>0</v>
      </c>
      <c r="AW11" s="12">
        <v>1.3878564651E-2</v>
      </c>
      <c r="AX11" s="12">
        <v>9.5020848501699996E-3</v>
      </c>
      <c r="AY11" s="12">
        <v>1.0588712254E-2</v>
      </c>
      <c r="AZ11" s="12">
        <v>0</v>
      </c>
      <c r="BA11" s="12">
        <v>1.38317464195E-2</v>
      </c>
      <c r="BB11" s="12">
        <v>9.8471220033899999E-3</v>
      </c>
      <c r="BD11" s="12">
        <v>1.7489154911200001E-2</v>
      </c>
      <c r="BE11" s="12">
        <v>5.4564541833899997E-3</v>
      </c>
      <c r="BF11" s="12">
        <v>5.02095655248E-2</v>
      </c>
      <c r="BH11" s="12">
        <v>1.0816502167400001E-2</v>
      </c>
      <c r="BI11" s="12">
        <v>8.1662398027899999E-3</v>
      </c>
      <c r="BJ11" s="12">
        <v>6.7504407167799999E-2</v>
      </c>
    </row>
    <row r="13" spans="2:62" x14ac:dyDescent="0.35">
      <c r="B13" t="s">
        <v>260</v>
      </c>
    </row>
    <row r="14" spans="2:62" x14ac:dyDescent="0.35">
      <c r="B14" t="s">
        <v>9</v>
      </c>
    </row>
    <row r="16" spans="2:62" x14ac:dyDescent="0.35">
      <c r="B16"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J16"/>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54" customHeight="1" x14ac:dyDescent="0.35">
      <c r="D2" s="22" t="s">
        <v>96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71</v>
      </c>
      <c r="C9" s="12">
        <v>0.79732552516099997</v>
      </c>
      <c r="D9" s="12">
        <v>0.75416008216599995</v>
      </c>
      <c r="E9" s="12">
        <v>0.83948030720699995</v>
      </c>
      <c r="F9" s="12">
        <v>0.88045873000300001</v>
      </c>
      <c r="G9" s="12">
        <v>0.60595142173700001</v>
      </c>
      <c r="I9" s="12">
        <v>0.87995622742199997</v>
      </c>
      <c r="J9" s="12">
        <v>0.85709160862300005</v>
      </c>
      <c r="K9" s="12">
        <v>0.82737587635999998</v>
      </c>
      <c r="L9" s="12">
        <v>0.73787245266799995</v>
      </c>
      <c r="M9" s="12">
        <v>0.73221267684000002</v>
      </c>
      <c r="N9" s="12">
        <v>0.69185324882699994</v>
      </c>
      <c r="P9" s="12">
        <v>0.70920223514699998</v>
      </c>
      <c r="Q9" s="12">
        <v>0.78460540046799998</v>
      </c>
      <c r="R9" s="12">
        <v>0.821288303296</v>
      </c>
      <c r="S9" s="12">
        <v>0.87921898359200001</v>
      </c>
      <c r="T9" s="12">
        <v>0.48326881861999998</v>
      </c>
      <c r="V9" s="12">
        <v>0.64985800616300005</v>
      </c>
      <c r="W9" s="12">
        <v>0.778898295149</v>
      </c>
      <c r="X9" s="12">
        <v>0.83761211684799997</v>
      </c>
      <c r="Y9" s="12">
        <v>0.80751641032400001</v>
      </c>
      <c r="Z9" s="12">
        <v>0.77683707994100004</v>
      </c>
      <c r="AA9" s="12">
        <v>0.91494400055699998</v>
      </c>
      <c r="AB9" s="12">
        <v>0.90457430838499997</v>
      </c>
      <c r="AC9" s="12">
        <v>0.77401009170199997</v>
      </c>
      <c r="AE9" s="12">
        <v>0.754115744388</v>
      </c>
      <c r="AF9" s="12">
        <v>0.85018147177199999</v>
      </c>
      <c r="AG9" s="12">
        <v>0.85366412683500004</v>
      </c>
      <c r="AH9" s="12">
        <v>0.86381356788899999</v>
      </c>
      <c r="AI9" s="12">
        <v>0.73564324093900002</v>
      </c>
      <c r="AJ9" s="12">
        <v>0.62083469892900001</v>
      </c>
      <c r="AK9" s="12">
        <v>0.777231363018</v>
      </c>
      <c r="AL9" s="12">
        <v>0.75121343924700001</v>
      </c>
      <c r="AM9" s="12">
        <v>0.88636993143099996</v>
      </c>
      <c r="AN9" s="12">
        <v>0.80290583510299995</v>
      </c>
      <c r="AO9" s="12">
        <v>0.79158251988200001</v>
      </c>
      <c r="AP9" s="12">
        <v>0.96100131100899999</v>
      </c>
      <c r="AR9" s="12">
        <v>0.79507751883300004</v>
      </c>
      <c r="AS9" s="12">
        <v>0.835277886686</v>
      </c>
      <c r="AT9" s="12">
        <v>0.65917762172500005</v>
      </c>
      <c r="AU9" s="12">
        <v>1</v>
      </c>
      <c r="AW9" s="12">
        <v>0.82615729119600001</v>
      </c>
      <c r="AX9" s="12">
        <v>0.83098326049000004</v>
      </c>
      <c r="AY9" s="12">
        <v>0.84876154571499995</v>
      </c>
      <c r="AZ9" s="12">
        <v>0.83720358723599997</v>
      </c>
      <c r="BA9" s="12">
        <v>1</v>
      </c>
      <c r="BB9" s="12">
        <v>0.82269701000399997</v>
      </c>
      <c r="BD9" s="12">
        <v>0.83203972258799996</v>
      </c>
      <c r="BE9" s="12">
        <v>0.73731453507099998</v>
      </c>
      <c r="BF9" s="12">
        <v>0.71536471873700003</v>
      </c>
      <c r="BH9" s="12">
        <v>0.81623625154400004</v>
      </c>
      <c r="BI9" s="12">
        <v>0.760160424379</v>
      </c>
      <c r="BJ9" s="12">
        <v>0.74974976199599996</v>
      </c>
    </row>
    <row r="10" spans="2:62" ht="32" customHeight="1" x14ac:dyDescent="0.35">
      <c r="B10" s="11" t="s">
        <v>72</v>
      </c>
      <c r="C10" s="12">
        <v>0.174876777845</v>
      </c>
      <c r="D10" s="12">
        <v>0.22108344453000001</v>
      </c>
      <c r="E10" s="12">
        <v>0.137424545047</v>
      </c>
      <c r="F10" s="12">
        <v>8.5373037266600005E-2</v>
      </c>
      <c r="G10" s="12">
        <v>0</v>
      </c>
      <c r="I10" s="12">
        <v>0.120043772578</v>
      </c>
      <c r="J10" s="12">
        <v>0.115521845639</v>
      </c>
      <c r="K10" s="12">
        <v>0.15848888529499999</v>
      </c>
      <c r="L10" s="12">
        <v>0.22135798534000001</v>
      </c>
      <c r="M10" s="12">
        <v>0.21031466227699999</v>
      </c>
      <c r="N10" s="12">
        <v>0.308146751173</v>
      </c>
      <c r="P10" s="12">
        <v>0.23778703333099999</v>
      </c>
      <c r="Q10" s="12">
        <v>0.18575602900800001</v>
      </c>
      <c r="R10" s="12">
        <v>0.16463017220599999</v>
      </c>
      <c r="S10" s="12">
        <v>0.105877361543</v>
      </c>
      <c r="T10" s="12">
        <v>0.51673118137999996</v>
      </c>
      <c r="V10" s="12">
        <v>0.26812989954200001</v>
      </c>
      <c r="W10" s="12">
        <v>0.221101704851</v>
      </c>
      <c r="X10" s="12">
        <v>0.14155624309100001</v>
      </c>
      <c r="Y10" s="12">
        <v>0.14811223510099999</v>
      </c>
      <c r="Z10" s="12">
        <v>0.19227975805799999</v>
      </c>
      <c r="AA10" s="12">
        <v>8.5055999442699995E-2</v>
      </c>
      <c r="AB10" s="12">
        <v>9.5425691615100006E-2</v>
      </c>
      <c r="AC10" s="12">
        <v>0.15872373681999999</v>
      </c>
      <c r="AE10" s="12">
        <v>0.21123583050700001</v>
      </c>
      <c r="AF10" s="12">
        <v>0.13555621550899999</v>
      </c>
      <c r="AG10" s="12">
        <v>0.118333059487</v>
      </c>
      <c r="AH10" s="12">
        <v>0.13618643211100001</v>
      </c>
      <c r="AI10" s="12">
        <v>0.21596123671299999</v>
      </c>
      <c r="AJ10" s="12">
        <v>0.354873925471</v>
      </c>
      <c r="AK10" s="12">
        <v>0.222768636982</v>
      </c>
      <c r="AL10" s="12">
        <v>0.19584766511500001</v>
      </c>
      <c r="AM10" s="12">
        <v>6.4055044247600001E-2</v>
      </c>
      <c r="AN10" s="12">
        <v>0.15555821477199999</v>
      </c>
      <c r="AO10" s="12">
        <v>0.20841748011799999</v>
      </c>
      <c r="AP10" s="12">
        <v>3.8998688990800001E-2</v>
      </c>
      <c r="AR10" s="12">
        <v>0.178660292729</v>
      </c>
      <c r="AS10" s="12">
        <v>0.14342353250699999</v>
      </c>
      <c r="AT10" s="12">
        <v>0.251058194244</v>
      </c>
      <c r="AU10" s="12">
        <v>0</v>
      </c>
      <c r="AW10" s="12">
        <v>0.144781892898</v>
      </c>
      <c r="AX10" s="12">
        <v>0.14650343524000001</v>
      </c>
      <c r="AY10" s="12">
        <v>0.12995172249299999</v>
      </c>
      <c r="AZ10" s="12">
        <v>0.13598772783800001</v>
      </c>
      <c r="BA10" s="12">
        <v>0</v>
      </c>
      <c r="BB10" s="12">
        <v>0.15412412845099999</v>
      </c>
      <c r="BD10" s="12">
        <v>0.140741818342</v>
      </c>
      <c r="BE10" s="12">
        <v>0.24707713563299999</v>
      </c>
      <c r="BF10" s="12">
        <v>0.14519155207500001</v>
      </c>
      <c r="BH10" s="12">
        <v>0.15820798544</v>
      </c>
      <c r="BI10" s="12">
        <v>0.20416029366300001</v>
      </c>
      <c r="BJ10" s="12">
        <v>0.22679233676900001</v>
      </c>
    </row>
    <row r="11" spans="2:62" ht="32" customHeight="1" x14ac:dyDescent="0.35">
      <c r="B11" s="11" t="s">
        <v>42</v>
      </c>
      <c r="C11" s="12">
        <v>2.77976969944E-2</v>
      </c>
      <c r="D11" s="12">
        <v>2.47564733036E-2</v>
      </c>
      <c r="E11" s="12">
        <v>2.3095147746200001E-2</v>
      </c>
      <c r="F11" s="12">
        <v>3.4168232730100001E-2</v>
      </c>
      <c r="G11" s="12">
        <v>0.39404857826299999</v>
      </c>
      <c r="I11" s="12">
        <v>0</v>
      </c>
      <c r="J11" s="12">
        <v>2.73865457381E-2</v>
      </c>
      <c r="K11" s="12">
        <v>1.4135238345E-2</v>
      </c>
      <c r="L11" s="12">
        <v>4.0769561992100002E-2</v>
      </c>
      <c r="M11" s="12">
        <v>5.7472660883200001E-2</v>
      </c>
      <c r="N11" s="12">
        <v>0</v>
      </c>
      <c r="P11" s="12">
        <v>5.3010731521799997E-2</v>
      </c>
      <c r="Q11" s="12">
        <v>2.9638570524199999E-2</v>
      </c>
      <c r="R11" s="12">
        <v>1.40815244985E-2</v>
      </c>
      <c r="S11" s="12">
        <v>1.49036548648E-2</v>
      </c>
      <c r="T11" s="12">
        <v>0</v>
      </c>
      <c r="V11" s="12">
        <v>8.2012094294900001E-2</v>
      </c>
      <c r="W11" s="12">
        <v>0</v>
      </c>
      <c r="X11" s="12">
        <v>2.0831640060799999E-2</v>
      </c>
      <c r="Y11" s="12">
        <v>4.4371354574600001E-2</v>
      </c>
      <c r="Z11" s="12">
        <v>3.08831620016E-2</v>
      </c>
      <c r="AA11" s="12">
        <v>0</v>
      </c>
      <c r="AB11" s="12">
        <v>0</v>
      </c>
      <c r="AC11" s="12">
        <v>6.7266171478299996E-2</v>
      </c>
      <c r="AE11" s="12">
        <v>3.4648425104799999E-2</v>
      </c>
      <c r="AF11" s="12">
        <v>1.4262312718999999E-2</v>
      </c>
      <c r="AG11" s="12">
        <v>2.8002813677599998E-2</v>
      </c>
      <c r="AH11" s="12">
        <v>0</v>
      </c>
      <c r="AI11" s="12">
        <v>4.83955223478E-2</v>
      </c>
      <c r="AJ11" s="12">
        <v>2.4291375600000002E-2</v>
      </c>
      <c r="AK11" s="12">
        <v>0</v>
      </c>
      <c r="AL11" s="12">
        <v>5.2938895638E-2</v>
      </c>
      <c r="AM11" s="12">
        <v>4.9575024321199999E-2</v>
      </c>
      <c r="AN11" s="12">
        <v>4.1535950125100002E-2</v>
      </c>
      <c r="AO11" s="12">
        <v>0</v>
      </c>
      <c r="AP11" s="12">
        <v>0</v>
      </c>
      <c r="AR11" s="12">
        <v>2.62621884375E-2</v>
      </c>
      <c r="AS11" s="12">
        <v>2.12985808066E-2</v>
      </c>
      <c r="AT11" s="12">
        <v>8.9764184030799998E-2</v>
      </c>
      <c r="AU11" s="12">
        <v>0</v>
      </c>
      <c r="AW11" s="12">
        <v>2.90608159064E-2</v>
      </c>
      <c r="AX11" s="12">
        <v>2.2513304270199999E-2</v>
      </c>
      <c r="AY11" s="12">
        <v>2.12867317919E-2</v>
      </c>
      <c r="AZ11" s="12">
        <v>2.6808684925399999E-2</v>
      </c>
      <c r="BA11" s="12">
        <v>0</v>
      </c>
      <c r="BB11" s="12">
        <v>2.3178861545099998E-2</v>
      </c>
      <c r="BD11" s="12">
        <v>2.7218459070499999E-2</v>
      </c>
      <c r="BE11" s="12">
        <v>1.5608329295100001E-2</v>
      </c>
      <c r="BF11" s="12">
        <v>0.139443729189</v>
      </c>
      <c r="BH11" s="12">
        <v>2.5555763016600001E-2</v>
      </c>
      <c r="BI11" s="12">
        <v>3.5679281958599998E-2</v>
      </c>
      <c r="BJ11" s="12">
        <v>2.3457901235600001E-2</v>
      </c>
    </row>
    <row r="13" spans="2:62" x14ac:dyDescent="0.35">
      <c r="B13" t="s">
        <v>260</v>
      </c>
    </row>
    <row r="14" spans="2:62" x14ac:dyDescent="0.35">
      <c r="B14" t="s">
        <v>9</v>
      </c>
    </row>
    <row r="16" spans="2:62" x14ac:dyDescent="0.35">
      <c r="B16"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J16"/>
  <sheetViews>
    <sheetView showGridLines="0" workbookViewId="0">
      <selection activeCell="B16" sqref="B16"/>
    </sheetView>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54" customHeight="1" x14ac:dyDescent="0.35">
      <c r="D2" s="22" t="s">
        <v>97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71</v>
      </c>
      <c r="C9" s="12">
        <v>0.76457622398699998</v>
      </c>
      <c r="D9" s="12">
        <v>0.76296549716600004</v>
      </c>
      <c r="E9" s="12">
        <v>0.78749396595400001</v>
      </c>
      <c r="F9" s="12">
        <v>0.65043617251399999</v>
      </c>
      <c r="G9" s="12">
        <v>0.40170192757599998</v>
      </c>
      <c r="I9" s="12">
        <v>0.729918756994</v>
      </c>
      <c r="J9" s="12">
        <v>0.78381606355699995</v>
      </c>
      <c r="K9" s="12">
        <v>0.69539269491599998</v>
      </c>
      <c r="L9" s="12">
        <v>0.81531857074500003</v>
      </c>
      <c r="M9" s="12">
        <v>0.814598621272</v>
      </c>
      <c r="N9" s="12">
        <v>0.82166897981700004</v>
      </c>
      <c r="P9" s="12">
        <v>0.65277435755299995</v>
      </c>
      <c r="Q9" s="12">
        <v>0.77315330195599996</v>
      </c>
      <c r="R9" s="12">
        <v>0.788808128356</v>
      </c>
      <c r="S9" s="12">
        <v>0.84805920139400004</v>
      </c>
      <c r="T9" s="12">
        <v>0.48326881861999998</v>
      </c>
      <c r="V9" s="12">
        <v>0.60132308028899994</v>
      </c>
      <c r="W9" s="12">
        <v>0.80133839420700004</v>
      </c>
      <c r="X9" s="12">
        <v>0.756662002562</v>
      </c>
      <c r="Y9" s="12">
        <v>0.74007091136100001</v>
      </c>
      <c r="Z9" s="12">
        <v>0.835104456168</v>
      </c>
      <c r="AA9" s="12">
        <v>0.82356327587800005</v>
      </c>
      <c r="AB9" s="12">
        <v>0.87705907123299998</v>
      </c>
      <c r="AC9" s="12">
        <v>0.691219107316</v>
      </c>
      <c r="AE9" s="12">
        <v>0.78203908122499999</v>
      </c>
      <c r="AF9" s="12">
        <v>0.65761488328200002</v>
      </c>
      <c r="AG9" s="12">
        <v>0.84003482778899996</v>
      </c>
      <c r="AH9" s="12">
        <v>0.85697177856100004</v>
      </c>
      <c r="AI9" s="12">
        <v>0.74873575677100002</v>
      </c>
      <c r="AJ9" s="12">
        <v>0.81914036534599999</v>
      </c>
      <c r="AK9" s="12">
        <v>0.73856767367200005</v>
      </c>
      <c r="AL9" s="12">
        <v>0.71896374300599997</v>
      </c>
      <c r="AM9" s="12">
        <v>0.68660749765200002</v>
      </c>
      <c r="AN9" s="12">
        <v>0.76404937656000005</v>
      </c>
      <c r="AO9" s="12">
        <v>1</v>
      </c>
      <c r="AP9" s="12">
        <v>0.85846212133300004</v>
      </c>
      <c r="AR9" s="12">
        <v>0.76392338380799996</v>
      </c>
      <c r="AS9" s="12">
        <v>0.779104303813</v>
      </c>
      <c r="AT9" s="12">
        <v>0.69189304002499996</v>
      </c>
      <c r="AU9" s="12">
        <v>1</v>
      </c>
      <c r="AW9" s="12">
        <v>0.79850481763199999</v>
      </c>
      <c r="AX9" s="12">
        <v>0.81381147802800002</v>
      </c>
      <c r="AY9" s="12">
        <v>0.84196658578100003</v>
      </c>
      <c r="AZ9" s="12">
        <v>0.76393469751800003</v>
      </c>
      <c r="BA9" s="12">
        <v>0.78890560197199999</v>
      </c>
      <c r="BB9" s="12">
        <v>1</v>
      </c>
      <c r="BD9" s="12">
        <v>0.82071686453699999</v>
      </c>
      <c r="BE9" s="12">
        <v>0.65708725141199997</v>
      </c>
      <c r="BF9" s="12">
        <v>0.71929006221699998</v>
      </c>
      <c r="BH9" s="12">
        <v>0.78462691218299996</v>
      </c>
      <c r="BI9" s="12">
        <v>0.74674562434299996</v>
      </c>
      <c r="BJ9" s="12">
        <v>0.65217978178500002</v>
      </c>
    </row>
    <row r="10" spans="2:62" ht="32" customHeight="1" x14ac:dyDescent="0.35">
      <c r="B10" s="11" t="s">
        <v>72</v>
      </c>
      <c r="C10" s="12">
        <v>0.214444866357</v>
      </c>
      <c r="D10" s="12">
        <v>0.223888334573</v>
      </c>
      <c r="E10" s="12">
        <v>0.19979770759900001</v>
      </c>
      <c r="F10" s="12">
        <v>0.18447179031800001</v>
      </c>
      <c r="G10" s="12">
        <v>0.59829807242400002</v>
      </c>
      <c r="I10" s="12">
        <v>0.20987008892199999</v>
      </c>
      <c r="J10" s="12">
        <v>0.19699515235599999</v>
      </c>
      <c r="K10" s="12">
        <v>0.29646923399800001</v>
      </c>
      <c r="L10" s="12">
        <v>0.16882791314699999</v>
      </c>
      <c r="M10" s="12">
        <v>0.162799846675</v>
      </c>
      <c r="N10" s="12">
        <v>0.17833102018300001</v>
      </c>
      <c r="P10" s="12">
        <v>0.30778400707600001</v>
      </c>
      <c r="Q10" s="12">
        <v>0.204193135251</v>
      </c>
      <c r="R10" s="12">
        <v>0.18903657594199999</v>
      </c>
      <c r="S10" s="12">
        <v>0.15194079860599999</v>
      </c>
      <c r="T10" s="12">
        <v>0.51673118137999996</v>
      </c>
      <c r="V10" s="12">
        <v>0.31276517992199998</v>
      </c>
      <c r="W10" s="12">
        <v>0.19024566874599999</v>
      </c>
      <c r="X10" s="12">
        <v>0.23371043046100001</v>
      </c>
      <c r="Y10" s="12">
        <v>0.25992908863899999</v>
      </c>
      <c r="Z10" s="12">
        <v>0.14965779225799999</v>
      </c>
      <c r="AA10" s="12">
        <v>0.17643672412200001</v>
      </c>
      <c r="AB10" s="12">
        <v>0.122940928767</v>
      </c>
      <c r="AC10" s="12">
        <v>0.23582242844699999</v>
      </c>
      <c r="AE10" s="12">
        <v>0.19242754620899999</v>
      </c>
      <c r="AF10" s="12">
        <v>0.34238511671799998</v>
      </c>
      <c r="AG10" s="12">
        <v>0.15996517221100001</v>
      </c>
      <c r="AH10" s="12">
        <v>0.112013659391</v>
      </c>
      <c r="AI10" s="12">
        <v>0.20287918462999999</v>
      </c>
      <c r="AJ10" s="12">
        <v>0.18085963465400001</v>
      </c>
      <c r="AK10" s="12">
        <v>0.26143232632800001</v>
      </c>
      <c r="AL10" s="12">
        <v>0.24240944284099999</v>
      </c>
      <c r="AM10" s="12">
        <v>0.26981329491700001</v>
      </c>
      <c r="AN10" s="12">
        <v>0.23595062344000001</v>
      </c>
      <c r="AO10" s="12">
        <v>0</v>
      </c>
      <c r="AP10" s="12">
        <v>8.2972331006800001E-2</v>
      </c>
      <c r="AR10" s="12">
        <v>0.21429163534699999</v>
      </c>
      <c r="AS10" s="12">
        <v>0.19836783495599999</v>
      </c>
      <c r="AT10" s="12">
        <v>0.30810695997499998</v>
      </c>
      <c r="AU10" s="12">
        <v>0</v>
      </c>
      <c r="AW10" s="12">
        <v>0.18650159555000001</v>
      </c>
      <c r="AX10" s="12">
        <v>0.17367486391100001</v>
      </c>
      <c r="AY10" s="12">
        <v>0.146657438049</v>
      </c>
      <c r="AZ10" s="12">
        <v>0.210608597792</v>
      </c>
      <c r="BA10" s="12">
        <v>0.19525019229400001</v>
      </c>
      <c r="BB10" s="12">
        <v>0</v>
      </c>
      <c r="BD10" s="12">
        <v>0.159087961734</v>
      </c>
      <c r="BE10" s="12">
        <v>0.31784830433700001</v>
      </c>
      <c r="BF10" s="12">
        <v>0.28070993778300002</v>
      </c>
      <c r="BH10" s="12">
        <v>0.200114119689</v>
      </c>
      <c r="BI10" s="12">
        <v>0.21648742794199999</v>
      </c>
      <c r="BJ10" s="12">
        <v>0.32550694514299999</v>
      </c>
    </row>
    <row r="11" spans="2:62" ht="32" customHeight="1" x14ac:dyDescent="0.35">
      <c r="B11" s="11" t="s">
        <v>42</v>
      </c>
      <c r="C11" s="12">
        <v>2.0978909655800002E-2</v>
      </c>
      <c r="D11" s="12">
        <v>1.31461682604E-2</v>
      </c>
      <c r="E11" s="12">
        <v>1.27083264471E-2</v>
      </c>
      <c r="F11" s="12">
        <v>0.165092037168</v>
      </c>
      <c r="G11" s="12">
        <v>0</v>
      </c>
      <c r="I11" s="12">
        <v>6.0211154084199997E-2</v>
      </c>
      <c r="J11" s="12">
        <v>1.9188784087400001E-2</v>
      </c>
      <c r="K11" s="12">
        <v>8.1380710853499998E-3</v>
      </c>
      <c r="L11" s="12">
        <v>1.58535161077E-2</v>
      </c>
      <c r="M11" s="12">
        <v>2.2601532052300002E-2</v>
      </c>
      <c r="N11" s="12">
        <v>0</v>
      </c>
      <c r="P11" s="12">
        <v>3.9441635370700001E-2</v>
      </c>
      <c r="Q11" s="12">
        <v>2.2653562793000001E-2</v>
      </c>
      <c r="R11" s="12">
        <v>2.2155295702300001E-2</v>
      </c>
      <c r="S11" s="12">
        <v>0</v>
      </c>
      <c r="T11" s="12">
        <v>0</v>
      </c>
      <c r="V11" s="12">
        <v>8.5911739788500002E-2</v>
      </c>
      <c r="W11" s="12">
        <v>8.4159370470299998E-3</v>
      </c>
      <c r="X11" s="12">
        <v>9.6275669765299998E-3</v>
      </c>
      <c r="Y11" s="12">
        <v>0</v>
      </c>
      <c r="Z11" s="12">
        <v>1.5237751573999999E-2</v>
      </c>
      <c r="AA11" s="12">
        <v>0</v>
      </c>
      <c r="AB11" s="12">
        <v>0</v>
      </c>
      <c r="AC11" s="12">
        <v>7.2958464237400003E-2</v>
      </c>
      <c r="AE11" s="12">
        <v>2.55333725654E-2</v>
      </c>
      <c r="AF11" s="12">
        <v>0</v>
      </c>
      <c r="AG11" s="12">
        <v>0</v>
      </c>
      <c r="AH11" s="12">
        <v>3.1014562047799999E-2</v>
      </c>
      <c r="AI11" s="12">
        <v>4.8385058598500001E-2</v>
      </c>
      <c r="AJ11" s="12">
        <v>0</v>
      </c>
      <c r="AK11" s="12">
        <v>0</v>
      </c>
      <c r="AL11" s="12">
        <v>3.86268141535E-2</v>
      </c>
      <c r="AM11" s="12">
        <v>4.3579207431099998E-2</v>
      </c>
      <c r="AN11" s="12">
        <v>0</v>
      </c>
      <c r="AO11" s="12">
        <v>0</v>
      </c>
      <c r="AP11" s="12">
        <v>5.8565547660099998E-2</v>
      </c>
      <c r="AR11" s="12">
        <v>2.1784980845699999E-2</v>
      </c>
      <c r="AS11" s="12">
        <v>2.25278612307E-2</v>
      </c>
      <c r="AT11" s="12">
        <v>0</v>
      </c>
      <c r="AU11" s="12">
        <v>0</v>
      </c>
      <c r="AW11" s="12">
        <v>1.4993586817699999E-2</v>
      </c>
      <c r="AX11" s="12">
        <v>1.25136580616E-2</v>
      </c>
      <c r="AY11" s="12">
        <v>1.13759761696E-2</v>
      </c>
      <c r="AZ11" s="12">
        <v>2.5456704690600001E-2</v>
      </c>
      <c r="BA11" s="12">
        <v>1.58442057338E-2</v>
      </c>
      <c r="BB11" s="12">
        <v>0</v>
      </c>
      <c r="BD11" s="12">
        <v>2.01951737288E-2</v>
      </c>
      <c r="BE11" s="12">
        <v>2.5064444251599999E-2</v>
      </c>
      <c r="BF11" s="12">
        <v>0</v>
      </c>
      <c r="BH11" s="12">
        <v>1.52589681283E-2</v>
      </c>
      <c r="BI11" s="12">
        <v>3.6766947714900002E-2</v>
      </c>
      <c r="BJ11" s="12">
        <v>2.2313273071199999E-2</v>
      </c>
    </row>
    <row r="13" spans="2:62" x14ac:dyDescent="0.35">
      <c r="B13" t="s">
        <v>260</v>
      </c>
    </row>
    <row r="14" spans="2:62" x14ac:dyDescent="0.35">
      <c r="B14" t="s">
        <v>9</v>
      </c>
    </row>
    <row r="16" spans="2:62" x14ac:dyDescent="0.35">
      <c r="B16"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H12"/>
  <sheetViews>
    <sheetView showGridLines="0" workbookViewId="0">
      <selection activeCell="J3" sqref="J3"/>
    </sheetView>
  </sheetViews>
  <sheetFormatPr defaultColWidth="8.81640625" defaultRowHeight="14.5" x14ac:dyDescent="0.35"/>
  <cols>
    <col min="1" max="1" width="5" customWidth="1"/>
    <col min="2" max="2" width="25.1796875" customWidth="1"/>
    <col min="3" max="3" width="10" customWidth="1"/>
    <col min="4" max="4" width="15.81640625" customWidth="1"/>
    <col min="5" max="5" width="17.453125" customWidth="1"/>
    <col min="6" max="7" width="10" customWidth="1"/>
  </cols>
  <sheetData>
    <row r="2" spans="2:8" ht="80" customHeight="1" x14ac:dyDescent="0.35">
      <c r="D2" s="29" t="s">
        <v>268</v>
      </c>
      <c r="E2" s="26"/>
      <c r="F2" s="26"/>
      <c r="G2" s="26"/>
    </row>
    <row r="6" spans="2:8" ht="91" customHeight="1" x14ac:dyDescent="0.35">
      <c r="C6" s="14" t="s">
        <v>269</v>
      </c>
      <c r="D6" s="14" t="s">
        <v>270</v>
      </c>
      <c r="E6" s="14" t="s">
        <v>271</v>
      </c>
      <c r="F6" s="14" t="s">
        <v>272</v>
      </c>
      <c r="G6" s="14" t="s">
        <v>31</v>
      </c>
    </row>
    <row r="7" spans="2:8" ht="55" customHeight="1" x14ac:dyDescent="0.35">
      <c r="B7" s="11" t="s">
        <v>99</v>
      </c>
      <c r="C7" s="12">
        <v>0.229323951208</v>
      </c>
      <c r="D7" s="12">
        <v>0.17230991223799999</v>
      </c>
      <c r="E7" s="12">
        <v>0.19389988784199999</v>
      </c>
      <c r="F7" s="12">
        <v>0.215145746709</v>
      </c>
      <c r="G7" s="12">
        <v>0.231024609676</v>
      </c>
      <c r="H7" s="21"/>
    </row>
    <row r="9" spans="2:8" x14ac:dyDescent="0.35">
      <c r="B9" t="s">
        <v>260</v>
      </c>
    </row>
    <row r="10" spans="2:8" x14ac:dyDescent="0.35">
      <c r="B10" t="s">
        <v>9</v>
      </c>
    </row>
    <row r="12" spans="2:8" x14ac:dyDescent="0.35">
      <c r="B12" s="4" t="str">
        <f>HYPERLINK("#Contents!A1","Return to Contents")</f>
        <v>Return to Contents</v>
      </c>
    </row>
  </sheetData>
  <mergeCells count="1">
    <mergeCell ref="D2:G2"/>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J14"/>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98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367</v>
      </c>
      <c r="D7" s="15">
        <v>192</v>
      </c>
      <c r="E7" s="15">
        <v>158</v>
      </c>
      <c r="F7" s="15">
        <v>13</v>
      </c>
      <c r="G7" s="15">
        <v>4</v>
      </c>
      <c r="I7" s="15">
        <v>40</v>
      </c>
      <c r="J7" s="15">
        <v>44</v>
      </c>
      <c r="K7" s="15">
        <v>114</v>
      </c>
      <c r="L7" s="15">
        <v>93</v>
      </c>
      <c r="M7" s="15">
        <v>69</v>
      </c>
      <c r="N7" s="15">
        <v>7</v>
      </c>
      <c r="P7" s="15">
        <v>73</v>
      </c>
      <c r="Q7" s="15">
        <v>90</v>
      </c>
      <c r="R7" s="15">
        <v>106</v>
      </c>
      <c r="S7" s="15">
        <v>96</v>
      </c>
      <c r="T7" s="15">
        <v>2</v>
      </c>
      <c r="V7" s="15">
        <v>41</v>
      </c>
      <c r="W7" s="15">
        <v>68</v>
      </c>
      <c r="X7" s="15">
        <v>85</v>
      </c>
      <c r="Y7" s="15">
        <v>50</v>
      </c>
      <c r="Z7" s="15">
        <v>46</v>
      </c>
      <c r="AA7" s="15">
        <v>32</v>
      </c>
      <c r="AB7" s="15">
        <v>36</v>
      </c>
      <c r="AC7" s="15">
        <v>9</v>
      </c>
      <c r="AE7" s="15">
        <v>26</v>
      </c>
      <c r="AF7" s="15">
        <v>54</v>
      </c>
      <c r="AG7" s="15">
        <v>24</v>
      </c>
      <c r="AH7" s="15">
        <v>26</v>
      </c>
      <c r="AI7" s="15">
        <v>46</v>
      </c>
      <c r="AJ7" s="15">
        <v>29</v>
      </c>
      <c r="AK7" s="15">
        <v>38</v>
      </c>
      <c r="AL7" s="15">
        <v>43</v>
      </c>
      <c r="AM7" s="15">
        <v>34</v>
      </c>
      <c r="AN7" s="15">
        <v>25</v>
      </c>
      <c r="AO7" s="15">
        <v>8</v>
      </c>
      <c r="AP7" s="15">
        <v>14</v>
      </c>
      <c r="AR7" s="15">
        <v>286</v>
      </c>
      <c r="AS7" s="15">
        <v>68</v>
      </c>
      <c r="AT7" s="15">
        <v>12</v>
      </c>
      <c r="AU7" s="15">
        <v>1</v>
      </c>
      <c r="AW7" s="15">
        <v>298</v>
      </c>
      <c r="AX7" s="15">
        <v>285</v>
      </c>
      <c r="AY7" s="15">
        <v>255</v>
      </c>
      <c r="AZ7" s="15">
        <v>298</v>
      </c>
      <c r="BA7" s="15">
        <v>291</v>
      </c>
      <c r="BB7" s="15">
        <v>277</v>
      </c>
      <c r="BD7" s="15">
        <v>255</v>
      </c>
      <c r="BE7" s="15">
        <v>100</v>
      </c>
      <c r="BF7" s="15">
        <v>12</v>
      </c>
      <c r="BH7" s="15">
        <v>253</v>
      </c>
      <c r="BI7" s="15">
        <v>93</v>
      </c>
      <c r="BJ7" s="15">
        <v>21</v>
      </c>
    </row>
    <row r="8" spans="2:62" x14ac:dyDescent="0.35">
      <c r="B8" s="6" t="s">
        <v>75</v>
      </c>
      <c r="C8" s="10">
        <v>369</v>
      </c>
      <c r="D8" s="10">
        <v>188</v>
      </c>
      <c r="E8" s="10">
        <v>161</v>
      </c>
      <c r="F8" s="10">
        <v>15</v>
      </c>
      <c r="G8" s="10">
        <v>4</v>
      </c>
      <c r="I8" s="10">
        <v>42</v>
      </c>
      <c r="J8" s="10">
        <v>43</v>
      </c>
      <c r="K8" s="10">
        <v>111</v>
      </c>
      <c r="L8" s="10">
        <v>94</v>
      </c>
      <c r="M8" s="10">
        <v>72</v>
      </c>
      <c r="N8" s="10">
        <v>7</v>
      </c>
      <c r="P8" s="10">
        <v>94</v>
      </c>
      <c r="Q8" s="10">
        <v>84</v>
      </c>
      <c r="R8" s="10">
        <v>99</v>
      </c>
      <c r="S8" s="10">
        <v>89</v>
      </c>
      <c r="T8" s="10">
        <v>2</v>
      </c>
      <c r="V8" s="10">
        <v>49</v>
      </c>
      <c r="W8" s="10">
        <v>74</v>
      </c>
      <c r="X8" s="10">
        <v>83</v>
      </c>
      <c r="Y8" s="10">
        <v>48</v>
      </c>
      <c r="Z8" s="10">
        <v>43</v>
      </c>
      <c r="AA8" s="10">
        <v>29</v>
      </c>
      <c r="AB8" s="10">
        <v>32</v>
      </c>
      <c r="AC8" s="10">
        <v>10</v>
      </c>
      <c r="AE8" s="10">
        <v>24</v>
      </c>
      <c r="AF8" s="10">
        <v>53</v>
      </c>
      <c r="AG8" s="10">
        <v>23</v>
      </c>
      <c r="AH8" s="10">
        <v>25</v>
      </c>
      <c r="AI8" s="10">
        <v>45</v>
      </c>
      <c r="AJ8" s="10">
        <v>27</v>
      </c>
      <c r="AK8" s="10">
        <v>36</v>
      </c>
      <c r="AL8" s="10">
        <v>42</v>
      </c>
      <c r="AM8" s="10">
        <v>32</v>
      </c>
      <c r="AN8" s="10">
        <v>35</v>
      </c>
      <c r="AO8" s="10">
        <v>14</v>
      </c>
      <c r="AP8" s="10">
        <v>12</v>
      </c>
      <c r="AR8" s="10">
        <v>290</v>
      </c>
      <c r="AS8" s="10">
        <v>65</v>
      </c>
      <c r="AT8" s="10">
        <v>13</v>
      </c>
      <c r="AU8" s="10">
        <v>1</v>
      </c>
      <c r="AW8" s="10">
        <v>297</v>
      </c>
      <c r="AX8" s="10">
        <v>284</v>
      </c>
      <c r="AY8" s="10">
        <v>255</v>
      </c>
      <c r="AZ8" s="10">
        <v>300</v>
      </c>
      <c r="BA8" s="10">
        <v>291</v>
      </c>
      <c r="BB8" s="10">
        <v>277</v>
      </c>
      <c r="BD8" s="10">
        <v>251</v>
      </c>
      <c r="BE8" s="10">
        <v>105</v>
      </c>
      <c r="BF8" s="10">
        <v>13</v>
      </c>
      <c r="BH8" s="10">
        <v>251</v>
      </c>
      <c r="BI8" s="10">
        <v>96</v>
      </c>
      <c r="BJ8" s="10">
        <v>21</v>
      </c>
    </row>
    <row r="9" spans="2:62" ht="32" customHeight="1" x14ac:dyDescent="0.35">
      <c r="B9" s="11" t="s">
        <v>99</v>
      </c>
      <c r="C9" s="12">
        <v>0.229323951208</v>
      </c>
      <c r="D9" s="12">
        <v>0.23062953172199999</v>
      </c>
      <c r="E9" s="12">
        <v>0.230113285394</v>
      </c>
      <c r="F9" s="12">
        <v>0.24862830706200001</v>
      </c>
      <c r="G9" s="12">
        <v>7.8225218363999996E-2</v>
      </c>
      <c r="I9" s="12">
        <v>0.199720592828</v>
      </c>
      <c r="J9" s="12">
        <v>0.188239187147</v>
      </c>
      <c r="K9" s="12">
        <v>0.213873198731</v>
      </c>
      <c r="L9" s="12">
        <v>0.24316165447599999</v>
      </c>
      <c r="M9" s="12">
        <v>0.26192588564899999</v>
      </c>
      <c r="N9" s="12">
        <v>0.38925608300600001</v>
      </c>
      <c r="P9" s="12">
        <v>0.33879043137300002</v>
      </c>
      <c r="Q9" s="12">
        <v>0.17849272875</v>
      </c>
      <c r="R9" s="12">
        <v>0.21488337287500001</v>
      </c>
      <c r="S9" s="12">
        <v>0.17208306152799999</v>
      </c>
      <c r="T9" s="12">
        <v>0.46171182696599999</v>
      </c>
      <c r="V9" s="12">
        <v>0.32692256606800002</v>
      </c>
      <c r="W9" s="12">
        <v>0.26731196003000002</v>
      </c>
      <c r="X9" s="12">
        <v>0.228518229001</v>
      </c>
      <c r="Y9" s="12">
        <v>0.20057996528700001</v>
      </c>
      <c r="Z9" s="12">
        <v>0.18554466869299999</v>
      </c>
      <c r="AA9" s="12">
        <v>0.161809315654</v>
      </c>
      <c r="AB9" s="12">
        <v>0.16880188711899999</v>
      </c>
      <c r="AC9" s="12">
        <v>0.19375022436799999</v>
      </c>
      <c r="AE9" s="12">
        <v>0.189668477562</v>
      </c>
      <c r="AF9" s="12">
        <v>0.20790658195</v>
      </c>
      <c r="AG9" s="12">
        <v>0.20666923681400001</v>
      </c>
      <c r="AH9" s="12">
        <v>0.252939128974</v>
      </c>
      <c r="AI9" s="12">
        <v>0.18766264345100001</v>
      </c>
      <c r="AJ9" s="12">
        <v>0.23986345155300001</v>
      </c>
      <c r="AK9" s="12">
        <v>0.31605567215399999</v>
      </c>
      <c r="AL9" s="12">
        <v>0.248411337959</v>
      </c>
      <c r="AM9" s="12">
        <v>0.19261496295800001</v>
      </c>
      <c r="AN9" s="12">
        <v>0.230471557557</v>
      </c>
      <c r="AO9" s="12">
        <v>0.25116210337700001</v>
      </c>
      <c r="AP9" s="12">
        <v>0.26719875917399999</v>
      </c>
      <c r="AR9" s="12">
        <v>0.22693154382899999</v>
      </c>
      <c r="AS9" s="12">
        <v>0.22317083806999999</v>
      </c>
      <c r="AT9" s="12">
        <v>0.32471345562600001</v>
      </c>
      <c r="AU9" s="12">
        <v>0.1</v>
      </c>
      <c r="AW9" s="12">
        <v>0.22839245347100001</v>
      </c>
      <c r="AX9" s="12">
        <v>0.22993926385399999</v>
      </c>
      <c r="AY9" s="12">
        <v>0.23380031958399999</v>
      </c>
      <c r="AZ9" s="12">
        <v>0.22079039861999999</v>
      </c>
      <c r="BA9" s="12">
        <v>0.22333544297899999</v>
      </c>
      <c r="BB9" s="12">
        <v>0.240865629054</v>
      </c>
      <c r="BD9" s="12">
        <v>0.21625871820500001</v>
      </c>
      <c r="BE9" s="12">
        <v>0.26611163386499997</v>
      </c>
      <c r="BF9" s="12">
        <v>0.182537202826</v>
      </c>
      <c r="BH9" s="12">
        <v>0.224311046264</v>
      </c>
      <c r="BI9" s="12">
        <v>0.244553616507</v>
      </c>
      <c r="BJ9" s="12">
        <v>0.21989380704200001</v>
      </c>
    </row>
    <row r="11" spans="2:62" x14ac:dyDescent="0.35">
      <c r="B11" t="s">
        <v>260</v>
      </c>
    </row>
    <row r="12" spans="2:62" x14ac:dyDescent="0.35">
      <c r="B12" t="s">
        <v>9</v>
      </c>
    </row>
    <row r="14" spans="2:62" x14ac:dyDescent="0.35">
      <c r="B14"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J14"/>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100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418</v>
      </c>
      <c r="D7" s="15">
        <v>211</v>
      </c>
      <c r="E7" s="15">
        <v>183</v>
      </c>
      <c r="F7" s="15">
        <v>20</v>
      </c>
      <c r="G7" s="15">
        <v>4</v>
      </c>
      <c r="I7" s="15">
        <v>52</v>
      </c>
      <c r="J7" s="15">
        <v>55</v>
      </c>
      <c r="K7" s="15">
        <v>131</v>
      </c>
      <c r="L7" s="15">
        <v>99</v>
      </c>
      <c r="M7" s="15">
        <v>71</v>
      </c>
      <c r="N7" s="15">
        <v>10</v>
      </c>
      <c r="P7" s="15">
        <v>73</v>
      </c>
      <c r="Q7" s="15">
        <v>111</v>
      </c>
      <c r="R7" s="15">
        <v>117</v>
      </c>
      <c r="S7" s="15">
        <v>115</v>
      </c>
      <c r="T7" s="15">
        <v>2</v>
      </c>
      <c r="V7" s="15">
        <v>43</v>
      </c>
      <c r="W7" s="15">
        <v>79</v>
      </c>
      <c r="X7" s="15">
        <v>88</v>
      </c>
      <c r="Y7" s="15">
        <v>58</v>
      </c>
      <c r="Z7" s="15">
        <v>55</v>
      </c>
      <c r="AA7" s="15">
        <v>38</v>
      </c>
      <c r="AB7" s="15">
        <v>44</v>
      </c>
      <c r="AC7" s="15">
        <v>13</v>
      </c>
      <c r="AE7" s="15">
        <v>34</v>
      </c>
      <c r="AF7" s="15">
        <v>58</v>
      </c>
      <c r="AG7" s="15">
        <v>29</v>
      </c>
      <c r="AH7" s="15">
        <v>33</v>
      </c>
      <c r="AI7" s="15">
        <v>54</v>
      </c>
      <c r="AJ7" s="15">
        <v>32</v>
      </c>
      <c r="AK7" s="15">
        <v>38</v>
      </c>
      <c r="AL7" s="15">
        <v>49</v>
      </c>
      <c r="AM7" s="15">
        <v>38</v>
      </c>
      <c r="AN7" s="15">
        <v>26</v>
      </c>
      <c r="AO7" s="15">
        <v>8</v>
      </c>
      <c r="AP7" s="15">
        <v>19</v>
      </c>
      <c r="AR7" s="15">
        <v>327</v>
      </c>
      <c r="AS7" s="15">
        <v>77</v>
      </c>
      <c r="AT7" s="15">
        <v>13</v>
      </c>
      <c r="AU7" s="15">
        <v>1</v>
      </c>
      <c r="AW7" s="15">
        <v>342</v>
      </c>
      <c r="AX7" s="15">
        <v>328</v>
      </c>
      <c r="AY7" s="15">
        <v>292</v>
      </c>
      <c r="AZ7" s="15">
        <v>345</v>
      </c>
      <c r="BA7" s="15">
        <v>339</v>
      </c>
      <c r="BB7" s="15">
        <v>317</v>
      </c>
      <c r="BD7" s="15">
        <v>283</v>
      </c>
      <c r="BE7" s="15">
        <v>121</v>
      </c>
      <c r="BF7" s="15">
        <v>14</v>
      </c>
      <c r="BH7" s="15">
        <v>298</v>
      </c>
      <c r="BI7" s="15">
        <v>92</v>
      </c>
      <c r="BJ7" s="15">
        <v>28</v>
      </c>
    </row>
    <row r="8" spans="2:62" x14ac:dyDescent="0.35">
      <c r="B8" s="6" t="s">
        <v>75</v>
      </c>
      <c r="C8" s="10">
        <v>415</v>
      </c>
      <c r="D8" s="10">
        <v>205</v>
      </c>
      <c r="E8" s="10">
        <v>184</v>
      </c>
      <c r="F8" s="10">
        <v>22</v>
      </c>
      <c r="G8" s="10">
        <v>4</v>
      </c>
      <c r="I8" s="10">
        <v>53</v>
      </c>
      <c r="J8" s="10">
        <v>54</v>
      </c>
      <c r="K8" s="10">
        <v>126</v>
      </c>
      <c r="L8" s="10">
        <v>98</v>
      </c>
      <c r="M8" s="10">
        <v>74</v>
      </c>
      <c r="N8" s="10">
        <v>10</v>
      </c>
      <c r="P8" s="10">
        <v>94</v>
      </c>
      <c r="Q8" s="10">
        <v>104</v>
      </c>
      <c r="R8" s="10">
        <v>109</v>
      </c>
      <c r="S8" s="10">
        <v>107</v>
      </c>
      <c r="T8" s="10">
        <v>2</v>
      </c>
      <c r="V8" s="10">
        <v>50</v>
      </c>
      <c r="W8" s="10">
        <v>85</v>
      </c>
      <c r="X8" s="10">
        <v>85</v>
      </c>
      <c r="Y8" s="10">
        <v>55</v>
      </c>
      <c r="Z8" s="10">
        <v>51</v>
      </c>
      <c r="AA8" s="10">
        <v>35</v>
      </c>
      <c r="AB8" s="10">
        <v>39</v>
      </c>
      <c r="AC8" s="10">
        <v>14</v>
      </c>
      <c r="AE8" s="10">
        <v>32</v>
      </c>
      <c r="AF8" s="10">
        <v>56</v>
      </c>
      <c r="AG8" s="10">
        <v>28</v>
      </c>
      <c r="AH8" s="10">
        <v>31</v>
      </c>
      <c r="AI8" s="10">
        <v>52</v>
      </c>
      <c r="AJ8" s="10">
        <v>30</v>
      </c>
      <c r="AK8" s="10">
        <v>36</v>
      </c>
      <c r="AL8" s="10">
        <v>48</v>
      </c>
      <c r="AM8" s="10">
        <v>36</v>
      </c>
      <c r="AN8" s="10">
        <v>37</v>
      </c>
      <c r="AO8" s="10">
        <v>13</v>
      </c>
      <c r="AP8" s="10">
        <v>17</v>
      </c>
      <c r="AR8" s="10">
        <v>328</v>
      </c>
      <c r="AS8" s="10">
        <v>73</v>
      </c>
      <c r="AT8" s="10">
        <v>14</v>
      </c>
      <c r="AU8" s="10">
        <v>1</v>
      </c>
      <c r="AW8" s="10">
        <v>337</v>
      </c>
      <c r="AX8" s="10">
        <v>321</v>
      </c>
      <c r="AY8" s="10">
        <v>288</v>
      </c>
      <c r="AZ8" s="10">
        <v>343</v>
      </c>
      <c r="BA8" s="10">
        <v>334</v>
      </c>
      <c r="BB8" s="10">
        <v>312</v>
      </c>
      <c r="BD8" s="10">
        <v>274</v>
      </c>
      <c r="BE8" s="10">
        <v>126</v>
      </c>
      <c r="BF8" s="10">
        <v>14</v>
      </c>
      <c r="BH8" s="10">
        <v>295</v>
      </c>
      <c r="BI8" s="10">
        <v>92</v>
      </c>
      <c r="BJ8" s="10">
        <v>28</v>
      </c>
    </row>
    <row r="9" spans="2:62" ht="32" customHeight="1" x14ac:dyDescent="0.35">
      <c r="B9" s="11" t="s">
        <v>99</v>
      </c>
      <c r="C9" s="12">
        <v>0.17230991223799999</v>
      </c>
      <c r="D9" s="12">
        <v>0.17980493729399999</v>
      </c>
      <c r="E9" s="12">
        <v>0.15463468448000001</v>
      </c>
      <c r="F9" s="12">
        <v>0.22706216392100001</v>
      </c>
      <c r="G9" s="12">
        <v>0.29092102151999999</v>
      </c>
      <c r="I9" s="12">
        <v>0.14644568593599999</v>
      </c>
      <c r="J9" s="12">
        <v>0.174906601484</v>
      </c>
      <c r="K9" s="12">
        <v>0.18833917735899999</v>
      </c>
      <c r="L9" s="12">
        <v>0.153405667956</v>
      </c>
      <c r="M9" s="12">
        <v>0.18758792862000001</v>
      </c>
      <c r="N9" s="12">
        <v>0.16557176160500001</v>
      </c>
      <c r="P9" s="12">
        <v>0.22017369574000001</v>
      </c>
      <c r="Q9" s="12">
        <v>0.16268856889</v>
      </c>
      <c r="R9" s="12">
        <v>0.16777138579799999</v>
      </c>
      <c r="S9" s="12">
        <v>0.14630883175600001</v>
      </c>
      <c r="T9" s="12">
        <v>7.4163440930999996E-2</v>
      </c>
      <c r="V9" s="12">
        <v>0.24432462295999999</v>
      </c>
      <c r="W9" s="12">
        <v>0.167138395099</v>
      </c>
      <c r="X9" s="12">
        <v>0.16416303998199999</v>
      </c>
      <c r="Y9" s="12">
        <v>0.149379259524</v>
      </c>
      <c r="Z9" s="12">
        <v>0.17114615403</v>
      </c>
      <c r="AA9" s="12">
        <v>0.16565798725</v>
      </c>
      <c r="AB9" s="12">
        <v>0.15115618337200001</v>
      </c>
      <c r="AC9" s="12">
        <v>0.16516008301099999</v>
      </c>
      <c r="AE9" s="12">
        <v>0.16034589569900001</v>
      </c>
      <c r="AF9" s="12">
        <v>0.13541577601099999</v>
      </c>
      <c r="AG9" s="12">
        <v>0.26269214327899998</v>
      </c>
      <c r="AH9" s="12">
        <v>0.200658791951</v>
      </c>
      <c r="AI9" s="12">
        <v>0.13780960702699999</v>
      </c>
      <c r="AJ9" s="12">
        <v>0.17654997610299999</v>
      </c>
      <c r="AK9" s="12">
        <v>0.13113120963399999</v>
      </c>
      <c r="AL9" s="12">
        <v>0.22944805380200001</v>
      </c>
      <c r="AM9" s="12">
        <v>0.170798602183</v>
      </c>
      <c r="AN9" s="12">
        <v>0.17299192810200001</v>
      </c>
      <c r="AO9" s="12">
        <v>0.106302629585</v>
      </c>
      <c r="AP9" s="12">
        <v>0.196016352324</v>
      </c>
      <c r="AR9" s="12">
        <v>0.16931275155</v>
      </c>
      <c r="AS9" s="12">
        <v>0.176009677059</v>
      </c>
      <c r="AT9" s="12">
        <v>0.230047852986</v>
      </c>
      <c r="AU9" s="12">
        <v>0.1</v>
      </c>
      <c r="AW9" s="12">
        <v>0.16961534583599999</v>
      </c>
      <c r="AX9" s="12">
        <v>0.154698226607</v>
      </c>
      <c r="AY9" s="12">
        <v>0.167324912252</v>
      </c>
      <c r="AZ9" s="12">
        <v>0.17398106381</v>
      </c>
      <c r="BA9" s="12">
        <v>0.17505323174599999</v>
      </c>
      <c r="BB9" s="12">
        <v>0.16845228282899999</v>
      </c>
      <c r="BD9" s="12">
        <v>0.169448723774</v>
      </c>
      <c r="BE9" s="12">
        <v>0.181955126513</v>
      </c>
      <c r="BF9" s="12">
        <v>0.142382631624</v>
      </c>
      <c r="BH9" s="12">
        <v>0.17185638034600001</v>
      </c>
      <c r="BI9" s="12">
        <v>0.17575696592100001</v>
      </c>
      <c r="BJ9" s="12">
        <v>0.165797287668</v>
      </c>
    </row>
    <row r="11" spans="2:62" x14ac:dyDescent="0.35">
      <c r="B11" t="s">
        <v>260</v>
      </c>
    </row>
    <row r="12" spans="2:62" x14ac:dyDescent="0.35">
      <c r="B12" t="s">
        <v>9</v>
      </c>
    </row>
    <row r="14" spans="2:62" x14ac:dyDescent="0.35">
      <c r="B14"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J14"/>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101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407</v>
      </c>
      <c r="D7" s="15">
        <v>203</v>
      </c>
      <c r="E7" s="15">
        <v>181</v>
      </c>
      <c r="F7" s="15">
        <v>19</v>
      </c>
      <c r="G7" s="15">
        <v>4</v>
      </c>
      <c r="I7" s="15">
        <v>50</v>
      </c>
      <c r="J7" s="15">
        <v>54</v>
      </c>
      <c r="K7" s="15">
        <v>126</v>
      </c>
      <c r="L7" s="15">
        <v>97</v>
      </c>
      <c r="M7" s="15">
        <v>70</v>
      </c>
      <c r="N7" s="15">
        <v>10</v>
      </c>
      <c r="P7" s="15">
        <v>66</v>
      </c>
      <c r="Q7" s="15">
        <v>113</v>
      </c>
      <c r="R7" s="15">
        <v>113</v>
      </c>
      <c r="S7" s="15">
        <v>113</v>
      </c>
      <c r="T7" s="15">
        <v>2</v>
      </c>
      <c r="V7" s="15">
        <v>38</v>
      </c>
      <c r="W7" s="15">
        <v>78</v>
      </c>
      <c r="X7" s="15">
        <v>88</v>
      </c>
      <c r="Y7" s="15">
        <v>58</v>
      </c>
      <c r="Z7" s="15">
        <v>53</v>
      </c>
      <c r="AA7" s="15">
        <v>37</v>
      </c>
      <c r="AB7" s="15">
        <v>42</v>
      </c>
      <c r="AC7" s="15">
        <v>13</v>
      </c>
      <c r="AE7" s="15">
        <v>32</v>
      </c>
      <c r="AF7" s="15">
        <v>57</v>
      </c>
      <c r="AG7" s="15">
        <v>28</v>
      </c>
      <c r="AH7" s="15">
        <v>31</v>
      </c>
      <c r="AI7" s="15">
        <v>53</v>
      </c>
      <c r="AJ7" s="15">
        <v>33</v>
      </c>
      <c r="AK7" s="15">
        <v>38</v>
      </c>
      <c r="AL7" s="15">
        <v>44</v>
      </c>
      <c r="AM7" s="15">
        <v>38</v>
      </c>
      <c r="AN7" s="15">
        <v>25</v>
      </c>
      <c r="AO7" s="15">
        <v>9</v>
      </c>
      <c r="AP7" s="15">
        <v>19</v>
      </c>
      <c r="AR7" s="15">
        <v>318</v>
      </c>
      <c r="AS7" s="15">
        <v>74</v>
      </c>
      <c r="AT7" s="15">
        <v>14</v>
      </c>
      <c r="AU7" s="15">
        <v>1</v>
      </c>
      <c r="AW7" s="15">
        <v>331</v>
      </c>
      <c r="AX7" s="15">
        <v>321</v>
      </c>
      <c r="AY7" s="15">
        <v>285</v>
      </c>
      <c r="AZ7" s="15">
        <v>336</v>
      </c>
      <c r="BA7" s="15">
        <v>329</v>
      </c>
      <c r="BB7" s="15">
        <v>309</v>
      </c>
      <c r="BD7" s="15">
        <v>279</v>
      </c>
      <c r="BE7" s="15">
        <v>115</v>
      </c>
      <c r="BF7" s="15">
        <v>13</v>
      </c>
      <c r="BH7" s="15">
        <v>289</v>
      </c>
      <c r="BI7" s="15">
        <v>91</v>
      </c>
      <c r="BJ7" s="15">
        <v>27</v>
      </c>
    </row>
    <row r="8" spans="2:62" x14ac:dyDescent="0.35">
      <c r="B8" s="6" t="s">
        <v>75</v>
      </c>
      <c r="C8" s="10">
        <v>403</v>
      </c>
      <c r="D8" s="10">
        <v>196</v>
      </c>
      <c r="E8" s="10">
        <v>183</v>
      </c>
      <c r="F8" s="10">
        <v>20</v>
      </c>
      <c r="G8" s="10">
        <v>4</v>
      </c>
      <c r="I8" s="10">
        <v>51</v>
      </c>
      <c r="J8" s="10">
        <v>54</v>
      </c>
      <c r="K8" s="10">
        <v>121</v>
      </c>
      <c r="L8" s="10">
        <v>95</v>
      </c>
      <c r="M8" s="10">
        <v>73</v>
      </c>
      <c r="N8" s="10">
        <v>10</v>
      </c>
      <c r="P8" s="10">
        <v>85</v>
      </c>
      <c r="Q8" s="10">
        <v>106</v>
      </c>
      <c r="R8" s="10">
        <v>105</v>
      </c>
      <c r="S8" s="10">
        <v>105</v>
      </c>
      <c r="T8" s="10">
        <v>2</v>
      </c>
      <c r="V8" s="10">
        <v>44</v>
      </c>
      <c r="W8" s="10">
        <v>83</v>
      </c>
      <c r="X8" s="10">
        <v>85</v>
      </c>
      <c r="Y8" s="10">
        <v>55</v>
      </c>
      <c r="Z8" s="10">
        <v>49</v>
      </c>
      <c r="AA8" s="10">
        <v>34</v>
      </c>
      <c r="AB8" s="10">
        <v>38</v>
      </c>
      <c r="AC8" s="10">
        <v>14</v>
      </c>
      <c r="AE8" s="10">
        <v>30</v>
      </c>
      <c r="AF8" s="10">
        <v>55</v>
      </c>
      <c r="AG8" s="10">
        <v>27</v>
      </c>
      <c r="AH8" s="10">
        <v>29</v>
      </c>
      <c r="AI8" s="10">
        <v>51</v>
      </c>
      <c r="AJ8" s="10">
        <v>31</v>
      </c>
      <c r="AK8" s="10">
        <v>36</v>
      </c>
      <c r="AL8" s="10">
        <v>42</v>
      </c>
      <c r="AM8" s="10">
        <v>35</v>
      </c>
      <c r="AN8" s="10">
        <v>35</v>
      </c>
      <c r="AO8" s="10">
        <v>15</v>
      </c>
      <c r="AP8" s="10">
        <v>17</v>
      </c>
      <c r="AR8" s="10">
        <v>317</v>
      </c>
      <c r="AS8" s="10">
        <v>70</v>
      </c>
      <c r="AT8" s="10">
        <v>15</v>
      </c>
      <c r="AU8" s="10">
        <v>1</v>
      </c>
      <c r="AW8" s="10">
        <v>326</v>
      </c>
      <c r="AX8" s="10">
        <v>315</v>
      </c>
      <c r="AY8" s="10">
        <v>281</v>
      </c>
      <c r="AZ8" s="10">
        <v>333</v>
      </c>
      <c r="BA8" s="10">
        <v>324</v>
      </c>
      <c r="BB8" s="10">
        <v>304</v>
      </c>
      <c r="BD8" s="10">
        <v>271</v>
      </c>
      <c r="BE8" s="10">
        <v>119</v>
      </c>
      <c r="BF8" s="10">
        <v>14</v>
      </c>
      <c r="BH8" s="10">
        <v>285</v>
      </c>
      <c r="BI8" s="10">
        <v>91</v>
      </c>
      <c r="BJ8" s="10">
        <v>27</v>
      </c>
    </row>
    <row r="9" spans="2:62" ht="32" customHeight="1" x14ac:dyDescent="0.35">
      <c r="B9" s="11" t="s">
        <v>99</v>
      </c>
      <c r="C9" s="12">
        <v>0.19389988784199999</v>
      </c>
      <c r="D9" s="12">
        <v>0.19090104112100001</v>
      </c>
      <c r="E9" s="12">
        <v>0.19357960476899999</v>
      </c>
      <c r="F9" s="12">
        <v>0.23209493774500001</v>
      </c>
      <c r="G9" s="12">
        <v>0.16364677597899999</v>
      </c>
      <c r="I9" s="12">
        <v>0.187337811888</v>
      </c>
      <c r="J9" s="12">
        <v>0.20266212371799999</v>
      </c>
      <c r="K9" s="12">
        <v>0.20028093918000001</v>
      </c>
      <c r="L9" s="12">
        <v>0.19866507073799999</v>
      </c>
      <c r="M9" s="12">
        <v>0.176914469159</v>
      </c>
      <c r="N9" s="12">
        <v>0.181239116614</v>
      </c>
      <c r="P9" s="12">
        <v>0.18205667366799999</v>
      </c>
      <c r="Q9" s="12">
        <v>0.23252245510299999</v>
      </c>
      <c r="R9" s="12">
        <v>0.17086199032900001</v>
      </c>
      <c r="S9" s="12">
        <v>0.188875149129</v>
      </c>
      <c r="T9" s="12">
        <v>0.122490322793</v>
      </c>
      <c r="V9" s="12">
        <v>0.188349220968</v>
      </c>
      <c r="W9" s="12">
        <v>0.19859113980699999</v>
      </c>
      <c r="X9" s="12">
        <v>0.19890720273500001</v>
      </c>
      <c r="Y9" s="12">
        <v>0.179172122273</v>
      </c>
      <c r="Z9" s="12">
        <v>0.218780009882</v>
      </c>
      <c r="AA9" s="12">
        <v>0.18270704249799999</v>
      </c>
      <c r="AB9" s="12">
        <v>0.18651574716800001</v>
      </c>
      <c r="AC9" s="12">
        <v>0.170334632229</v>
      </c>
      <c r="AE9" s="12">
        <v>0.201541119706</v>
      </c>
      <c r="AF9" s="12">
        <v>0.18310054169500001</v>
      </c>
      <c r="AG9" s="12">
        <v>0.20133243831200001</v>
      </c>
      <c r="AH9" s="12">
        <v>0.195489075653</v>
      </c>
      <c r="AI9" s="12">
        <v>0.19943514456399999</v>
      </c>
      <c r="AJ9" s="12">
        <v>0.23012003388400001</v>
      </c>
      <c r="AK9" s="12">
        <v>0.15463497891799999</v>
      </c>
      <c r="AL9" s="12">
        <v>0.225373440929</v>
      </c>
      <c r="AM9" s="12">
        <v>0.19420021245800001</v>
      </c>
      <c r="AN9" s="12">
        <v>0.142828747013</v>
      </c>
      <c r="AO9" s="12">
        <v>0.24504175832200001</v>
      </c>
      <c r="AP9" s="12">
        <v>0.1843589196</v>
      </c>
      <c r="AR9" s="12">
        <v>0.191714346338</v>
      </c>
      <c r="AS9" s="12">
        <v>0.185958491004</v>
      </c>
      <c r="AT9" s="12">
        <v>0.27583352574199999</v>
      </c>
      <c r="AU9" s="12">
        <v>0.2</v>
      </c>
      <c r="AW9" s="12">
        <v>0.18895562961000001</v>
      </c>
      <c r="AX9" s="12">
        <v>0.18960577989300001</v>
      </c>
      <c r="AY9" s="12">
        <v>0.190944206787</v>
      </c>
      <c r="AZ9" s="12">
        <v>0.197248614643</v>
      </c>
      <c r="BA9" s="12">
        <v>0.19754871762500001</v>
      </c>
      <c r="BB9" s="12">
        <v>0.195197513106</v>
      </c>
      <c r="BD9" s="12">
        <v>0.19289514616799999</v>
      </c>
      <c r="BE9" s="12">
        <v>0.19946059776700001</v>
      </c>
      <c r="BF9" s="12">
        <v>0.16529269223900001</v>
      </c>
      <c r="BH9" s="12">
        <v>0.18734389605599999</v>
      </c>
      <c r="BI9" s="12">
        <v>0.213337961549</v>
      </c>
      <c r="BJ9" s="12">
        <v>0.197663869302</v>
      </c>
    </row>
    <row r="11" spans="2:62" x14ac:dyDescent="0.35">
      <c r="B11" t="s">
        <v>260</v>
      </c>
    </row>
    <row r="12" spans="2:62" x14ac:dyDescent="0.35">
      <c r="B12" t="s">
        <v>9</v>
      </c>
    </row>
    <row r="14" spans="2:62" x14ac:dyDescent="0.35">
      <c r="B14"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J14"/>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102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405</v>
      </c>
      <c r="D7" s="15">
        <v>201</v>
      </c>
      <c r="E7" s="15">
        <v>181</v>
      </c>
      <c r="F7" s="15">
        <v>19</v>
      </c>
      <c r="G7" s="15">
        <v>4</v>
      </c>
      <c r="I7" s="15">
        <v>52</v>
      </c>
      <c r="J7" s="15">
        <v>54</v>
      </c>
      <c r="K7" s="15">
        <v>121</v>
      </c>
      <c r="L7" s="15">
        <v>97</v>
      </c>
      <c r="M7" s="15">
        <v>71</v>
      </c>
      <c r="N7" s="15">
        <v>10</v>
      </c>
      <c r="P7" s="15">
        <v>68</v>
      </c>
      <c r="Q7" s="15">
        <v>109</v>
      </c>
      <c r="R7" s="15">
        <v>112</v>
      </c>
      <c r="S7" s="15">
        <v>114</v>
      </c>
      <c r="T7" s="15">
        <v>2</v>
      </c>
      <c r="V7" s="15">
        <v>40</v>
      </c>
      <c r="W7" s="15">
        <v>75</v>
      </c>
      <c r="X7" s="15">
        <v>85</v>
      </c>
      <c r="Y7" s="15">
        <v>58</v>
      </c>
      <c r="Z7" s="15">
        <v>53</v>
      </c>
      <c r="AA7" s="15">
        <v>37</v>
      </c>
      <c r="AB7" s="15">
        <v>43</v>
      </c>
      <c r="AC7" s="15">
        <v>14</v>
      </c>
      <c r="AE7" s="15">
        <v>32</v>
      </c>
      <c r="AF7" s="15">
        <v>59</v>
      </c>
      <c r="AG7" s="15">
        <v>27</v>
      </c>
      <c r="AH7" s="15">
        <v>31</v>
      </c>
      <c r="AI7" s="15">
        <v>54</v>
      </c>
      <c r="AJ7" s="15">
        <v>32</v>
      </c>
      <c r="AK7" s="15">
        <v>38</v>
      </c>
      <c r="AL7" s="15">
        <v>43</v>
      </c>
      <c r="AM7" s="15">
        <v>37</v>
      </c>
      <c r="AN7" s="15">
        <v>24</v>
      </c>
      <c r="AO7" s="15">
        <v>9</v>
      </c>
      <c r="AP7" s="15">
        <v>19</v>
      </c>
      <c r="AR7" s="15">
        <v>316</v>
      </c>
      <c r="AS7" s="15">
        <v>75</v>
      </c>
      <c r="AT7" s="15">
        <v>13</v>
      </c>
      <c r="AU7" s="15">
        <v>1</v>
      </c>
      <c r="AW7" s="15">
        <v>330</v>
      </c>
      <c r="AX7" s="15">
        <v>320</v>
      </c>
      <c r="AY7" s="15">
        <v>285</v>
      </c>
      <c r="AZ7" s="15">
        <v>334</v>
      </c>
      <c r="BA7" s="15">
        <v>326</v>
      </c>
      <c r="BB7" s="15">
        <v>309</v>
      </c>
      <c r="BD7" s="15">
        <v>279</v>
      </c>
      <c r="BE7" s="15">
        <v>113</v>
      </c>
      <c r="BF7" s="15">
        <v>13</v>
      </c>
      <c r="BH7" s="15">
        <v>288</v>
      </c>
      <c r="BI7" s="15">
        <v>92</v>
      </c>
      <c r="BJ7" s="15">
        <v>25</v>
      </c>
    </row>
    <row r="8" spans="2:62" x14ac:dyDescent="0.35">
      <c r="B8" s="6" t="s">
        <v>75</v>
      </c>
      <c r="C8" s="10">
        <v>402</v>
      </c>
      <c r="D8" s="10">
        <v>194</v>
      </c>
      <c r="E8" s="10">
        <v>182</v>
      </c>
      <c r="F8" s="10">
        <v>21</v>
      </c>
      <c r="G8" s="10">
        <v>4</v>
      </c>
      <c r="I8" s="10">
        <v>54</v>
      </c>
      <c r="J8" s="10">
        <v>53</v>
      </c>
      <c r="K8" s="10">
        <v>115</v>
      </c>
      <c r="L8" s="10">
        <v>96</v>
      </c>
      <c r="M8" s="10">
        <v>74</v>
      </c>
      <c r="N8" s="10">
        <v>10</v>
      </c>
      <c r="P8" s="10">
        <v>88</v>
      </c>
      <c r="Q8" s="10">
        <v>102</v>
      </c>
      <c r="R8" s="10">
        <v>104</v>
      </c>
      <c r="S8" s="10">
        <v>106</v>
      </c>
      <c r="T8" s="10">
        <v>2</v>
      </c>
      <c r="V8" s="10">
        <v>48</v>
      </c>
      <c r="W8" s="10">
        <v>80</v>
      </c>
      <c r="X8" s="10">
        <v>82</v>
      </c>
      <c r="Y8" s="10">
        <v>55</v>
      </c>
      <c r="Z8" s="10">
        <v>49</v>
      </c>
      <c r="AA8" s="10">
        <v>34</v>
      </c>
      <c r="AB8" s="10">
        <v>39</v>
      </c>
      <c r="AC8" s="10">
        <v>15</v>
      </c>
      <c r="AE8" s="10">
        <v>30</v>
      </c>
      <c r="AF8" s="10">
        <v>58</v>
      </c>
      <c r="AG8" s="10">
        <v>26</v>
      </c>
      <c r="AH8" s="10">
        <v>29</v>
      </c>
      <c r="AI8" s="10">
        <v>52</v>
      </c>
      <c r="AJ8" s="10">
        <v>30</v>
      </c>
      <c r="AK8" s="10">
        <v>36</v>
      </c>
      <c r="AL8" s="10">
        <v>41</v>
      </c>
      <c r="AM8" s="10">
        <v>34</v>
      </c>
      <c r="AN8" s="10">
        <v>34</v>
      </c>
      <c r="AO8" s="10">
        <v>15</v>
      </c>
      <c r="AP8" s="10">
        <v>17</v>
      </c>
      <c r="AR8" s="10">
        <v>317</v>
      </c>
      <c r="AS8" s="10">
        <v>71</v>
      </c>
      <c r="AT8" s="10">
        <v>14</v>
      </c>
      <c r="AU8" s="10">
        <v>1</v>
      </c>
      <c r="AW8" s="10">
        <v>325</v>
      </c>
      <c r="AX8" s="10">
        <v>314</v>
      </c>
      <c r="AY8" s="10">
        <v>282</v>
      </c>
      <c r="AZ8" s="10">
        <v>332</v>
      </c>
      <c r="BA8" s="10">
        <v>322</v>
      </c>
      <c r="BB8" s="10">
        <v>305</v>
      </c>
      <c r="BD8" s="10">
        <v>272</v>
      </c>
      <c r="BE8" s="10">
        <v>117</v>
      </c>
      <c r="BF8" s="10">
        <v>14</v>
      </c>
      <c r="BH8" s="10">
        <v>284</v>
      </c>
      <c r="BI8" s="10">
        <v>94</v>
      </c>
      <c r="BJ8" s="10">
        <v>25</v>
      </c>
    </row>
    <row r="9" spans="2:62" ht="32" customHeight="1" x14ac:dyDescent="0.35">
      <c r="B9" s="11" t="s">
        <v>99</v>
      </c>
      <c r="C9" s="12">
        <v>0.226746557854</v>
      </c>
      <c r="D9" s="12">
        <v>0.248662660831</v>
      </c>
      <c r="E9" s="12">
        <v>0.20271838546900001</v>
      </c>
      <c r="F9" s="12">
        <v>0.23736128627700001</v>
      </c>
      <c r="G9" s="12">
        <v>0.201033082828</v>
      </c>
      <c r="I9" s="12">
        <v>0.27789503891099998</v>
      </c>
      <c r="J9" s="12">
        <v>0.22824888189500001</v>
      </c>
      <c r="K9" s="12">
        <v>0.24735538235999999</v>
      </c>
      <c r="L9" s="12">
        <v>0.21255037750200001</v>
      </c>
      <c r="M9" s="12">
        <v>0.18621029975600001</v>
      </c>
      <c r="N9" s="12">
        <v>0.14221625200400001</v>
      </c>
      <c r="P9" s="12">
        <v>0.20571596502299999</v>
      </c>
      <c r="Q9" s="12">
        <v>0.224114672795</v>
      </c>
      <c r="R9" s="12">
        <v>0.221655483071</v>
      </c>
      <c r="S9" s="12">
        <v>0.25449388679000001</v>
      </c>
      <c r="T9" s="12">
        <v>7.4163440930999996E-2</v>
      </c>
      <c r="V9" s="12">
        <v>0.16076781326699999</v>
      </c>
      <c r="W9" s="12">
        <v>0.210491472979</v>
      </c>
      <c r="X9" s="12">
        <v>0.23431282208099999</v>
      </c>
      <c r="Y9" s="12">
        <v>0.20602974281700001</v>
      </c>
      <c r="Z9" s="12">
        <v>0.25568796398900001</v>
      </c>
      <c r="AA9" s="12">
        <v>0.264511392121</v>
      </c>
      <c r="AB9" s="12">
        <v>0.25978394899399998</v>
      </c>
      <c r="AC9" s="12">
        <v>0.29076300609</v>
      </c>
      <c r="AE9" s="12">
        <v>0.26035222457000001</v>
      </c>
      <c r="AF9" s="12">
        <v>0.243993372909</v>
      </c>
      <c r="AG9" s="12">
        <v>0.19307877629199999</v>
      </c>
      <c r="AH9" s="12">
        <v>0.24401274647400001</v>
      </c>
      <c r="AI9" s="12">
        <v>0.26202613785000001</v>
      </c>
      <c r="AJ9" s="12">
        <v>0.25207967819900001</v>
      </c>
      <c r="AK9" s="12">
        <v>0.19144715244499999</v>
      </c>
      <c r="AL9" s="12">
        <v>0.211882429171</v>
      </c>
      <c r="AM9" s="12">
        <v>0.21041806974800001</v>
      </c>
      <c r="AN9" s="12">
        <v>0.163956305907</v>
      </c>
      <c r="AO9" s="12">
        <v>0.32148176543700002</v>
      </c>
      <c r="AP9" s="12">
        <v>0.163549338288</v>
      </c>
      <c r="AR9" s="12">
        <v>0.23549850937899999</v>
      </c>
      <c r="AS9" s="12">
        <v>0.196714282559</v>
      </c>
      <c r="AT9" s="12">
        <v>0.18910369474800001</v>
      </c>
      <c r="AU9" s="12">
        <v>0.1</v>
      </c>
      <c r="AW9" s="12">
        <v>0.22239910736599999</v>
      </c>
      <c r="AX9" s="12">
        <v>0.22886394664000001</v>
      </c>
      <c r="AY9" s="12">
        <v>0.22819212850100001</v>
      </c>
      <c r="AZ9" s="12">
        <v>0.235600687409</v>
      </c>
      <c r="BA9" s="12">
        <v>0.23299386391099999</v>
      </c>
      <c r="BB9" s="12">
        <v>0.22422338988500001</v>
      </c>
      <c r="BD9" s="12">
        <v>0.22171650852800001</v>
      </c>
      <c r="BE9" s="12">
        <v>0.23045595735300001</v>
      </c>
      <c r="BF9" s="12">
        <v>0.29572878592399998</v>
      </c>
      <c r="BH9" s="12">
        <v>0.219438550107</v>
      </c>
      <c r="BI9" s="12">
        <v>0.238845384573</v>
      </c>
      <c r="BJ9" s="12">
        <v>0.26424994057500001</v>
      </c>
    </row>
    <row r="11" spans="2:62" x14ac:dyDescent="0.35">
      <c r="B11" t="s">
        <v>260</v>
      </c>
    </row>
    <row r="12" spans="2:62" x14ac:dyDescent="0.35">
      <c r="B12" t="s">
        <v>9</v>
      </c>
    </row>
    <row r="14" spans="2:62" x14ac:dyDescent="0.35">
      <c r="B14"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J14"/>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103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407</v>
      </c>
      <c r="D7" s="15">
        <v>206</v>
      </c>
      <c r="E7" s="15">
        <v>179</v>
      </c>
      <c r="F7" s="15">
        <v>18</v>
      </c>
      <c r="G7" s="15">
        <v>4</v>
      </c>
      <c r="I7" s="15">
        <v>50</v>
      </c>
      <c r="J7" s="15">
        <v>52</v>
      </c>
      <c r="K7" s="15">
        <v>124</v>
      </c>
      <c r="L7" s="15">
        <v>101</v>
      </c>
      <c r="M7" s="15">
        <v>70</v>
      </c>
      <c r="N7" s="15">
        <v>10</v>
      </c>
      <c r="P7" s="15">
        <v>72</v>
      </c>
      <c r="Q7" s="15">
        <v>107</v>
      </c>
      <c r="R7" s="15">
        <v>113</v>
      </c>
      <c r="S7" s="15">
        <v>113</v>
      </c>
      <c r="T7" s="15">
        <v>2</v>
      </c>
      <c r="V7" s="15">
        <v>41</v>
      </c>
      <c r="W7" s="15">
        <v>80</v>
      </c>
      <c r="X7" s="15">
        <v>85</v>
      </c>
      <c r="Y7" s="15">
        <v>58</v>
      </c>
      <c r="Z7" s="15">
        <v>51</v>
      </c>
      <c r="AA7" s="15">
        <v>36</v>
      </c>
      <c r="AB7" s="15">
        <v>43</v>
      </c>
      <c r="AC7" s="15">
        <v>13</v>
      </c>
      <c r="AE7" s="15">
        <v>33</v>
      </c>
      <c r="AF7" s="15">
        <v>57</v>
      </c>
      <c r="AG7" s="15">
        <v>26</v>
      </c>
      <c r="AH7" s="15">
        <v>30</v>
      </c>
      <c r="AI7" s="15">
        <v>55</v>
      </c>
      <c r="AJ7" s="15">
        <v>33</v>
      </c>
      <c r="AK7" s="15">
        <v>39</v>
      </c>
      <c r="AL7" s="15">
        <v>44</v>
      </c>
      <c r="AM7" s="15">
        <v>37</v>
      </c>
      <c r="AN7" s="15">
        <v>26</v>
      </c>
      <c r="AO7" s="15">
        <v>8</v>
      </c>
      <c r="AP7" s="15">
        <v>19</v>
      </c>
      <c r="AR7" s="15">
        <v>319</v>
      </c>
      <c r="AS7" s="15">
        <v>74</v>
      </c>
      <c r="AT7" s="15">
        <v>13</v>
      </c>
      <c r="AU7" s="15">
        <v>1</v>
      </c>
      <c r="AW7" s="15">
        <v>333</v>
      </c>
      <c r="AX7" s="15">
        <v>319</v>
      </c>
      <c r="AY7" s="15">
        <v>284</v>
      </c>
      <c r="AZ7" s="15">
        <v>336</v>
      </c>
      <c r="BA7" s="15">
        <v>325</v>
      </c>
      <c r="BB7" s="15">
        <v>310</v>
      </c>
      <c r="BD7" s="15">
        <v>280</v>
      </c>
      <c r="BE7" s="15">
        <v>114</v>
      </c>
      <c r="BF7" s="15">
        <v>13</v>
      </c>
      <c r="BH7" s="15">
        <v>294</v>
      </c>
      <c r="BI7" s="15">
        <v>88</v>
      </c>
      <c r="BJ7" s="15">
        <v>25</v>
      </c>
    </row>
    <row r="8" spans="2:62" x14ac:dyDescent="0.35">
      <c r="B8" s="6" t="s">
        <v>75</v>
      </c>
      <c r="C8" s="10">
        <v>405</v>
      </c>
      <c r="D8" s="10">
        <v>201</v>
      </c>
      <c r="E8" s="10">
        <v>180</v>
      </c>
      <c r="F8" s="10">
        <v>19</v>
      </c>
      <c r="G8" s="10">
        <v>4</v>
      </c>
      <c r="I8" s="10">
        <v>51</v>
      </c>
      <c r="J8" s="10">
        <v>52</v>
      </c>
      <c r="K8" s="10">
        <v>119</v>
      </c>
      <c r="L8" s="10">
        <v>100</v>
      </c>
      <c r="M8" s="10">
        <v>73</v>
      </c>
      <c r="N8" s="10">
        <v>10</v>
      </c>
      <c r="P8" s="10">
        <v>92</v>
      </c>
      <c r="Q8" s="10">
        <v>100</v>
      </c>
      <c r="R8" s="10">
        <v>105</v>
      </c>
      <c r="S8" s="10">
        <v>105</v>
      </c>
      <c r="T8" s="10">
        <v>2</v>
      </c>
      <c r="V8" s="10">
        <v>48</v>
      </c>
      <c r="W8" s="10">
        <v>86</v>
      </c>
      <c r="X8" s="10">
        <v>82</v>
      </c>
      <c r="Y8" s="10">
        <v>55</v>
      </c>
      <c r="Z8" s="10">
        <v>48</v>
      </c>
      <c r="AA8" s="10">
        <v>34</v>
      </c>
      <c r="AB8" s="10">
        <v>39</v>
      </c>
      <c r="AC8" s="10">
        <v>14</v>
      </c>
      <c r="AE8" s="10">
        <v>31</v>
      </c>
      <c r="AF8" s="10">
        <v>55</v>
      </c>
      <c r="AG8" s="10">
        <v>25</v>
      </c>
      <c r="AH8" s="10">
        <v>29</v>
      </c>
      <c r="AI8" s="10">
        <v>53</v>
      </c>
      <c r="AJ8" s="10">
        <v>31</v>
      </c>
      <c r="AK8" s="10">
        <v>37</v>
      </c>
      <c r="AL8" s="10">
        <v>43</v>
      </c>
      <c r="AM8" s="10">
        <v>34</v>
      </c>
      <c r="AN8" s="10">
        <v>37</v>
      </c>
      <c r="AO8" s="10">
        <v>13</v>
      </c>
      <c r="AP8" s="10">
        <v>17</v>
      </c>
      <c r="AR8" s="10">
        <v>320</v>
      </c>
      <c r="AS8" s="10">
        <v>70</v>
      </c>
      <c r="AT8" s="10">
        <v>14</v>
      </c>
      <c r="AU8" s="10">
        <v>1</v>
      </c>
      <c r="AW8" s="10">
        <v>329</v>
      </c>
      <c r="AX8" s="10">
        <v>314</v>
      </c>
      <c r="AY8" s="10">
        <v>281</v>
      </c>
      <c r="AZ8" s="10">
        <v>335</v>
      </c>
      <c r="BA8" s="10">
        <v>321</v>
      </c>
      <c r="BB8" s="10">
        <v>306</v>
      </c>
      <c r="BD8" s="10">
        <v>272</v>
      </c>
      <c r="BE8" s="10">
        <v>119</v>
      </c>
      <c r="BF8" s="10">
        <v>14</v>
      </c>
      <c r="BH8" s="10">
        <v>291</v>
      </c>
      <c r="BI8" s="10">
        <v>88</v>
      </c>
      <c r="BJ8" s="10">
        <v>25</v>
      </c>
    </row>
    <row r="9" spans="2:62" ht="32" customHeight="1" x14ac:dyDescent="0.35">
      <c r="B9" s="11" t="s">
        <v>99</v>
      </c>
      <c r="C9" s="12">
        <v>0.215145746709</v>
      </c>
      <c r="D9" s="12">
        <v>0.222674598552</v>
      </c>
      <c r="E9" s="12">
        <v>0.21312342296299999</v>
      </c>
      <c r="F9" s="12">
        <v>0.17518241909999999</v>
      </c>
      <c r="G9" s="12">
        <v>0.12868858844700001</v>
      </c>
      <c r="I9" s="12">
        <v>0.26044863950399999</v>
      </c>
      <c r="J9" s="12">
        <v>0.22130566124000001</v>
      </c>
      <c r="K9" s="12">
        <v>0.17344792354899999</v>
      </c>
      <c r="L9" s="12">
        <v>0.22357448662400001</v>
      </c>
      <c r="M9" s="12">
        <v>0.236066485651</v>
      </c>
      <c r="N9" s="12">
        <v>0.214767198026</v>
      </c>
      <c r="P9" s="12">
        <v>0.22510825015700001</v>
      </c>
      <c r="Q9" s="12">
        <v>0.203524923922</v>
      </c>
      <c r="R9" s="12">
        <v>0.21209035898699999</v>
      </c>
      <c r="S9" s="12">
        <v>0.22135874201899999</v>
      </c>
      <c r="T9" s="12">
        <v>0.170817204655</v>
      </c>
      <c r="V9" s="12">
        <v>0.209449218026</v>
      </c>
      <c r="W9" s="12">
        <v>0.24295867892</v>
      </c>
      <c r="X9" s="12">
        <v>0.21355897452</v>
      </c>
      <c r="Y9" s="12">
        <v>0.17462314438099999</v>
      </c>
      <c r="Z9" s="12">
        <v>0.18944948684900001</v>
      </c>
      <c r="AA9" s="12">
        <v>0.21394004006299999</v>
      </c>
      <c r="AB9" s="12">
        <v>0.22535706245100001</v>
      </c>
      <c r="AC9" s="12">
        <v>0.29768471983900002</v>
      </c>
      <c r="AE9" s="12">
        <v>0.23241794953</v>
      </c>
      <c r="AF9" s="12">
        <v>0.19266239933400001</v>
      </c>
      <c r="AG9" s="12">
        <v>0.19133643377500001</v>
      </c>
      <c r="AH9" s="12">
        <v>0.20498907553599999</v>
      </c>
      <c r="AI9" s="12">
        <v>0.22854248873300001</v>
      </c>
      <c r="AJ9" s="12">
        <v>0.15958766818100001</v>
      </c>
      <c r="AK9" s="12">
        <v>0.21395908880299999</v>
      </c>
      <c r="AL9" s="12">
        <v>0.16455709749899999</v>
      </c>
      <c r="AM9" s="12">
        <v>0.23364843760000001</v>
      </c>
      <c r="AN9" s="12">
        <v>0.328758917609</v>
      </c>
      <c r="AO9" s="12">
        <v>0.18580170106499999</v>
      </c>
      <c r="AP9" s="12">
        <v>0.23833679692500001</v>
      </c>
      <c r="AR9" s="12">
        <v>0.22037305338499999</v>
      </c>
      <c r="AS9" s="12">
        <v>0.20317470249</v>
      </c>
      <c r="AT9" s="12">
        <v>0.14783430333200001</v>
      </c>
      <c r="AU9" s="12">
        <v>0.3</v>
      </c>
      <c r="AW9" s="12">
        <v>0.22093294475799999</v>
      </c>
      <c r="AX9" s="12">
        <v>0.22265088421199999</v>
      </c>
      <c r="AY9" s="12">
        <v>0.22603242234900001</v>
      </c>
      <c r="AZ9" s="12">
        <v>0.20680932011299999</v>
      </c>
      <c r="BA9" s="12">
        <v>0.21518406320299999</v>
      </c>
      <c r="BB9" s="12">
        <v>0.220453760532</v>
      </c>
      <c r="BD9" s="12">
        <v>0.21463100800099999</v>
      </c>
      <c r="BE9" s="12">
        <v>0.22172635572900001</v>
      </c>
      <c r="BF9" s="12">
        <v>0.167565135565</v>
      </c>
      <c r="BH9" s="12">
        <v>0.21024758462000001</v>
      </c>
      <c r="BI9" s="12">
        <v>0.23835150515100001</v>
      </c>
      <c r="BJ9" s="12">
        <v>0.19025630456100001</v>
      </c>
    </row>
    <row r="11" spans="2:62" x14ac:dyDescent="0.35">
      <c r="B11" t="s">
        <v>260</v>
      </c>
    </row>
    <row r="12" spans="2:62" x14ac:dyDescent="0.35">
      <c r="B12" t="s">
        <v>9</v>
      </c>
    </row>
    <row r="14" spans="2:62" x14ac:dyDescent="0.35">
      <c r="B14"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J14"/>
  <sheetViews>
    <sheetView showGridLines="0" workbookViewId="0">
      <selection activeCell="B14" sqref="B14"/>
    </sheetView>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104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383</v>
      </c>
      <c r="D7" s="15">
        <v>174</v>
      </c>
      <c r="E7" s="15">
        <v>184</v>
      </c>
      <c r="F7" s="15">
        <v>21</v>
      </c>
      <c r="G7" s="15">
        <v>4</v>
      </c>
      <c r="I7" s="15">
        <v>50</v>
      </c>
      <c r="J7" s="15">
        <v>54</v>
      </c>
      <c r="K7" s="15">
        <v>115</v>
      </c>
      <c r="L7" s="15">
        <v>91</v>
      </c>
      <c r="M7" s="15">
        <v>63</v>
      </c>
      <c r="N7" s="15">
        <v>10</v>
      </c>
      <c r="P7" s="15">
        <v>59</v>
      </c>
      <c r="Q7" s="15">
        <v>109</v>
      </c>
      <c r="R7" s="15">
        <v>105</v>
      </c>
      <c r="S7" s="15">
        <v>109</v>
      </c>
      <c r="T7" s="15">
        <v>1</v>
      </c>
      <c r="V7" s="15">
        <v>39</v>
      </c>
      <c r="W7" s="15">
        <v>73</v>
      </c>
      <c r="X7" s="15">
        <v>77</v>
      </c>
      <c r="Y7" s="15">
        <v>55</v>
      </c>
      <c r="Z7" s="15">
        <v>50</v>
      </c>
      <c r="AA7" s="15">
        <v>31</v>
      </c>
      <c r="AB7" s="15">
        <v>39</v>
      </c>
      <c r="AC7" s="15">
        <v>19</v>
      </c>
      <c r="AE7" s="15">
        <v>31</v>
      </c>
      <c r="AF7" s="15">
        <v>57</v>
      </c>
      <c r="AG7" s="15">
        <v>26</v>
      </c>
      <c r="AH7" s="15">
        <v>34</v>
      </c>
      <c r="AI7" s="15">
        <v>51</v>
      </c>
      <c r="AJ7" s="15">
        <v>31</v>
      </c>
      <c r="AK7" s="15">
        <v>34</v>
      </c>
      <c r="AL7" s="15">
        <v>41</v>
      </c>
      <c r="AM7" s="15">
        <v>34</v>
      </c>
      <c r="AN7" s="15">
        <v>18</v>
      </c>
      <c r="AO7" s="15">
        <v>7</v>
      </c>
      <c r="AP7" s="15">
        <v>19</v>
      </c>
      <c r="AR7" s="15">
        <v>293</v>
      </c>
      <c r="AS7" s="15">
        <v>75</v>
      </c>
      <c r="AT7" s="15">
        <v>13</v>
      </c>
      <c r="AU7" s="15">
        <v>2</v>
      </c>
      <c r="AW7" s="15">
        <v>321</v>
      </c>
      <c r="AX7" s="15">
        <v>306</v>
      </c>
      <c r="AY7" s="15">
        <v>269</v>
      </c>
      <c r="AZ7" s="15">
        <v>315</v>
      </c>
      <c r="BA7" s="15">
        <v>304</v>
      </c>
      <c r="BB7" s="15">
        <v>295</v>
      </c>
      <c r="BD7" s="15">
        <v>259</v>
      </c>
      <c r="BE7" s="15">
        <v>109</v>
      </c>
      <c r="BF7" s="15">
        <v>15</v>
      </c>
      <c r="BH7" s="15">
        <v>272</v>
      </c>
      <c r="BI7" s="15">
        <v>81</v>
      </c>
      <c r="BJ7" s="15">
        <v>30</v>
      </c>
    </row>
    <row r="8" spans="2:62" x14ac:dyDescent="0.35">
      <c r="B8" s="6" t="s">
        <v>75</v>
      </c>
      <c r="C8" s="10">
        <v>377</v>
      </c>
      <c r="D8" s="10">
        <v>167</v>
      </c>
      <c r="E8" s="10">
        <v>183</v>
      </c>
      <c r="F8" s="10">
        <v>22</v>
      </c>
      <c r="G8" s="10">
        <v>4</v>
      </c>
      <c r="I8" s="10">
        <v>50</v>
      </c>
      <c r="J8" s="10">
        <v>53</v>
      </c>
      <c r="K8" s="10">
        <v>111</v>
      </c>
      <c r="L8" s="10">
        <v>89</v>
      </c>
      <c r="M8" s="10">
        <v>65</v>
      </c>
      <c r="N8" s="10">
        <v>10</v>
      </c>
      <c r="P8" s="10">
        <v>75</v>
      </c>
      <c r="Q8" s="10">
        <v>102</v>
      </c>
      <c r="R8" s="10">
        <v>98</v>
      </c>
      <c r="S8" s="10">
        <v>101</v>
      </c>
      <c r="T8" s="10">
        <v>1</v>
      </c>
      <c r="V8" s="10">
        <v>45</v>
      </c>
      <c r="W8" s="10">
        <v>76</v>
      </c>
      <c r="X8" s="10">
        <v>75</v>
      </c>
      <c r="Y8" s="10">
        <v>53</v>
      </c>
      <c r="Z8" s="10">
        <v>46</v>
      </c>
      <c r="AA8" s="10">
        <v>28</v>
      </c>
      <c r="AB8" s="10">
        <v>35</v>
      </c>
      <c r="AC8" s="10">
        <v>19</v>
      </c>
      <c r="AE8" s="10">
        <v>29</v>
      </c>
      <c r="AF8" s="10">
        <v>55</v>
      </c>
      <c r="AG8" s="10">
        <v>25</v>
      </c>
      <c r="AH8" s="10">
        <v>32</v>
      </c>
      <c r="AI8" s="10">
        <v>49</v>
      </c>
      <c r="AJ8" s="10">
        <v>28</v>
      </c>
      <c r="AK8" s="10">
        <v>32</v>
      </c>
      <c r="AL8" s="10">
        <v>39</v>
      </c>
      <c r="AM8" s="10">
        <v>32</v>
      </c>
      <c r="AN8" s="10">
        <v>25</v>
      </c>
      <c r="AO8" s="10">
        <v>11</v>
      </c>
      <c r="AP8" s="10">
        <v>17</v>
      </c>
      <c r="AR8" s="10">
        <v>291</v>
      </c>
      <c r="AS8" s="10">
        <v>71</v>
      </c>
      <c r="AT8" s="10">
        <v>14</v>
      </c>
      <c r="AU8" s="10">
        <v>2</v>
      </c>
      <c r="AW8" s="10">
        <v>314</v>
      </c>
      <c r="AX8" s="10">
        <v>298</v>
      </c>
      <c r="AY8" s="10">
        <v>263</v>
      </c>
      <c r="AZ8" s="10">
        <v>311</v>
      </c>
      <c r="BA8" s="10">
        <v>298</v>
      </c>
      <c r="BB8" s="10">
        <v>288</v>
      </c>
      <c r="BD8" s="10">
        <v>251</v>
      </c>
      <c r="BE8" s="10">
        <v>111</v>
      </c>
      <c r="BF8" s="10">
        <v>15</v>
      </c>
      <c r="BH8" s="10">
        <v>268</v>
      </c>
      <c r="BI8" s="10">
        <v>79</v>
      </c>
      <c r="BJ8" s="10">
        <v>30</v>
      </c>
    </row>
    <row r="9" spans="2:62" ht="32" customHeight="1" x14ac:dyDescent="0.35">
      <c r="B9" s="11" t="s">
        <v>99</v>
      </c>
      <c r="C9" s="12">
        <v>0.231024609676</v>
      </c>
      <c r="D9" s="12">
        <v>0.22119953502199999</v>
      </c>
      <c r="E9" s="12">
        <v>0.24340740018199999</v>
      </c>
      <c r="F9" s="12">
        <v>0.22154952784199999</v>
      </c>
      <c r="G9" s="12">
        <v>0.137485312862</v>
      </c>
      <c r="I9" s="12">
        <v>0.28651040289700003</v>
      </c>
      <c r="J9" s="12">
        <v>0.29764937916299999</v>
      </c>
      <c r="K9" s="12">
        <v>0.22158080585600001</v>
      </c>
      <c r="L9" s="12">
        <v>0.18155710995999999</v>
      </c>
      <c r="M9" s="12">
        <v>0.23056207943000001</v>
      </c>
      <c r="N9" s="12">
        <v>0.15214656108800001</v>
      </c>
      <c r="P9" s="12">
        <v>0.23000386139500001</v>
      </c>
      <c r="Q9" s="12">
        <v>0.242733089495</v>
      </c>
      <c r="R9" s="12">
        <v>0.22135598733600001</v>
      </c>
      <c r="S9" s="12">
        <v>0.22959627416200001</v>
      </c>
      <c r="T9" s="12">
        <v>0.2</v>
      </c>
      <c r="V9" s="12">
        <v>0.29976679761699998</v>
      </c>
      <c r="W9" s="12">
        <v>0.21300747965899999</v>
      </c>
      <c r="X9" s="12">
        <v>0.19329957318400001</v>
      </c>
      <c r="Y9" s="12">
        <v>0.19779442505600001</v>
      </c>
      <c r="Z9" s="12">
        <v>0.23312917996400001</v>
      </c>
      <c r="AA9" s="12">
        <v>0.13520119703799999</v>
      </c>
      <c r="AB9" s="12">
        <v>0.19946070275</v>
      </c>
      <c r="AC9" s="12">
        <v>0.57018358055399998</v>
      </c>
      <c r="AE9" s="12">
        <v>0.25164263053800001</v>
      </c>
      <c r="AF9" s="12">
        <v>0.249342136582</v>
      </c>
      <c r="AG9" s="12">
        <v>0.26192657185500001</v>
      </c>
      <c r="AH9" s="12">
        <v>0.330648259931</v>
      </c>
      <c r="AI9" s="12">
        <v>0.23426981940899999</v>
      </c>
      <c r="AJ9" s="12">
        <v>0.222207124196</v>
      </c>
      <c r="AK9" s="12">
        <v>0.16209689070899999</v>
      </c>
      <c r="AL9" s="12">
        <v>0.20547718420800001</v>
      </c>
      <c r="AM9" s="12">
        <v>0.23379509410900001</v>
      </c>
      <c r="AN9" s="12">
        <v>0.18670907183900001</v>
      </c>
      <c r="AO9" s="12">
        <v>0.100469897668</v>
      </c>
      <c r="AP9" s="12">
        <v>0.244488133109</v>
      </c>
      <c r="AR9" s="12">
        <v>0.231898277623</v>
      </c>
      <c r="AS9" s="12">
        <v>0.21321043211400001</v>
      </c>
      <c r="AT9" s="12">
        <v>0.25346899811599999</v>
      </c>
      <c r="AU9" s="12">
        <v>0.59974392098899998</v>
      </c>
      <c r="AW9" s="12">
        <v>0.229382887614</v>
      </c>
      <c r="AX9" s="12">
        <v>0.22965695891599999</v>
      </c>
      <c r="AY9" s="12">
        <v>0.215886556378</v>
      </c>
      <c r="AZ9" s="12">
        <v>0.23403949095900001</v>
      </c>
      <c r="BA9" s="12">
        <v>0.224719088751</v>
      </c>
      <c r="BB9" s="12">
        <v>0.235622288269</v>
      </c>
      <c r="BD9" s="12">
        <v>0.19692817305099999</v>
      </c>
      <c r="BE9" s="12">
        <v>0.28312923262099998</v>
      </c>
      <c r="BF9" s="12">
        <v>0.41596786033200001</v>
      </c>
      <c r="BH9" s="12">
        <v>0.205403598046</v>
      </c>
      <c r="BI9" s="12">
        <v>0.20850351400799999</v>
      </c>
      <c r="BJ9" s="12">
        <v>0.52118132769100001</v>
      </c>
    </row>
    <row r="11" spans="2:62" x14ac:dyDescent="0.35">
      <c r="B11" t="s">
        <v>260</v>
      </c>
    </row>
    <row r="12" spans="2:62" x14ac:dyDescent="0.35">
      <c r="B12" t="s">
        <v>9</v>
      </c>
    </row>
    <row r="14" spans="2:62" x14ac:dyDescent="0.35">
      <c r="B14"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105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46" customHeight="1" x14ac:dyDescent="0.35">
      <c r="B9" s="11" t="s">
        <v>106</v>
      </c>
      <c r="C9" s="12">
        <v>0.37081003868599999</v>
      </c>
      <c r="D9" s="12">
        <v>0.35039966132099998</v>
      </c>
      <c r="E9" s="12">
        <v>0.40636925739599999</v>
      </c>
      <c r="F9" s="12">
        <v>0.26243867147299998</v>
      </c>
      <c r="G9" s="12">
        <v>0.39404857826299999</v>
      </c>
      <c r="I9" s="12">
        <v>0.23992355841099999</v>
      </c>
      <c r="J9" s="12">
        <v>0.23376472330199999</v>
      </c>
      <c r="K9" s="12">
        <v>0.405120587315</v>
      </c>
      <c r="L9" s="12">
        <v>0.41313791933400001</v>
      </c>
      <c r="M9" s="12">
        <v>0.45871359376199999</v>
      </c>
      <c r="N9" s="12">
        <v>0.39449092682199999</v>
      </c>
      <c r="P9" s="12">
        <v>0.32523434280800001</v>
      </c>
      <c r="Q9" s="12">
        <v>0.30059364522300003</v>
      </c>
      <c r="R9" s="12">
        <v>0.37671166928400002</v>
      </c>
      <c r="S9" s="12">
        <v>0.47890548455999998</v>
      </c>
      <c r="T9" s="12">
        <v>0.48326881861999998</v>
      </c>
      <c r="V9" s="12">
        <v>0.27407259358699998</v>
      </c>
      <c r="W9" s="12">
        <v>0.346775427902</v>
      </c>
      <c r="X9" s="12">
        <v>0.23666233874500001</v>
      </c>
      <c r="Y9" s="12">
        <v>0.34407383069699998</v>
      </c>
      <c r="Z9" s="12">
        <v>0.49526416190700001</v>
      </c>
      <c r="AA9" s="12">
        <v>0.53357134594300004</v>
      </c>
      <c r="AB9" s="12">
        <v>0.60406520641899997</v>
      </c>
      <c r="AC9" s="12">
        <v>0.38812278754200003</v>
      </c>
      <c r="AE9" s="12">
        <v>0.37916735095300003</v>
      </c>
      <c r="AF9" s="12">
        <v>0.39496775168600001</v>
      </c>
      <c r="AG9" s="12">
        <v>0.301522612583</v>
      </c>
      <c r="AH9" s="12">
        <v>0.27528971653700002</v>
      </c>
      <c r="AI9" s="12">
        <v>0.31251570448999999</v>
      </c>
      <c r="AJ9" s="12">
        <v>0.37083531640700002</v>
      </c>
      <c r="AK9" s="12">
        <v>0.40927317368900001</v>
      </c>
      <c r="AL9" s="12">
        <v>0.32265845108800001</v>
      </c>
      <c r="AM9" s="12">
        <v>0.384542937049</v>
      </c>
      <c r="AN9" s="12">
        <v>0.44148066405800002</v>
      </c>
      <c r="AO9" s="12">
        <v>0.400379764581</v>
      </c>
      <c r="AP9" s="12">
        <v>0.61100525307499998</v>
      </c>
      <c r="AR9" s="12">
        <v>0.37746220568700001</v>
      </c>
      <c r="AS9" s="12">
        <v>0.30110791339699999</v>
      </c>
      <c r="AT9" s="12">
        <v>0.52375543296299998</v>
      </c>
      <c r="AU9" s="12">
        <v>0.50032009876399997</v>
      </c>
      <c r="AW9" s="12">
        <v>0.38983752302199998</v>
      </c>
      <c r="AX9" s="12">
        <v>0.379470432488</v>
      </c>
      <c r="AY9" s="12">
        <v>0.406782385094</v>
      </c>
      <c r="AZ9" s="12">
        <v>0.34692693644099998</v>
      </c>
      <c r="BA9" s="12">
        <v>0.38967485938099999</v>
      </c>
      <c r="BB9" s="12">
        <v>0.40123680929900002</v>
      </c>
      <c r="BD9" s="12">
        <v>0.43510929844599999</v>
      </c>
      <c r="BE9" s="12">
        <v>0.23291375179000001</v>
      </c>
      <c r="BF9" s="12">
        <v>0.44256260300799999</v>
      </c>
      <c r="BH9" s="12">
        <v>0.434612667896</v>
      </c>
      <c r="BI9" s="12">
        <v>0.225699984306</v>
      </c>
      <c r="BJ9" s="12">
        <v>0.26691918446000001</v>
      </c>
    </row>
    <row r="10" spans="2:62" ht="46" customHeight="1" x14ac:dyDescent="0.35">
      <c r="B10" s="11" t="s">
        <v>107</v>
      </c>
      <c r="C10" s="12">
        <v>0.38111264612399998</v>
      </c>
      <c r="D10" s="12">
        <v>0.37077281007500001</v>
      </c>
      <c r="E10" s="12">
        <v>0.39686682836699999</v>
      </c>
      <c r="F10" s="12">
        <v>0.34339424863500001</v>
      </c>
      <c r="G10" s="12">
        <v>0.40170192757599998</v>
      </c>
      <c r="I10" s="12">
        <v>0.38484771010800001</v>
      </c>
      <c r="J10" s="12">
        <v>0.48837381036900002</v>
      </c>
      <c r="K10" s="12">
        <v>0.33287685917799997</v>
      </c>
      <c r="L10" s="12">
        <v>0.37231788729900001</v>
      </c>
      <c r="M10" s="12">
        <v>0.38407380762999999</v>
      </c>
      <c r="N10" s="12">
        <v>0.39989556041000002</v>
      </c>
      <c r="P10" s="12">
        <v>0.338042363008</v>
      </c>
      <c r="Q10" s="12">
        <v>0.42531274928599999</v>
      </c>
      <c r="R10" s="12">
        <v>0.39683168886100001</v>
      </c>
      <c r="S10" s="12">
        <v>0.36209910566600001</v>
      </c>
      <c r="T10" s="12">
        <v>0.51673118137999996</v>
      </c>
      <c r="V10" s="12">
        <v>0.33264382763200001</v>
      </c>
      <c r="W10" s="12">
        <v>0.34308776229100002</v>
      </c>
      <c r="X10" s="12">
        <v>0.49959925656699999</v>
      </c>
      <c r="Y10" s="12">
        <v>0.48369614992499999</v>
      </c>
      <c r="Z10" s="12">
        <v>0.32236680932099998</v>
      </c>
      <c r="AA10" s="12">
        <v>0.42038510040600002</v>
      </c>
      <c r="AB10" s="12">
        <v>0.28396420208000001</v>
      </c>
      <c r="AC10" s="12">
        <v>0.20984381543300001</v>
      </c>
      <c r="AE10" s="12">
        <v>0.40534918149299998</v>
      </c>
      <c r="AF10" s="12">
        <v>0.30899350344199999</v>
      </c>
      <c r="AG10" s="12">
        <v>0.54949798489000001</v>
      </c>
      <c r="AH10" s="12">
        <v>0.58852385135100005</v>
      </c>
      <c r="AI10" s="12">
        <v>0.34197517014500001</v>
      </c>
      <c r="AJ10" s="12">
        <v>0.42165589513399998</v>
      </c>
      <c r="AK10" s="12">
        <v>0.43024631396399998</v>
      </c>
      <c r="AL10" s="12">
        <v>0.35696920298000001</v>
      </c>
      <c r="AM10" s="12">
        <v>0.36270232446</v>
      </c>
      <c r="AN10" s="12">
        <v>0.266741266275</v>
      </c>
      <c r="AO10" s="12">
        <v>0.261841747721</v>
      </c>
      <c r="AP10" s="12">
        <v>0.25394950444199998</v>
      </c>
      <c r="AR10" s="12">
        <v>0.36324259907299999</v>
      </c>
      <c r="AS10" s="12">
        <v>0.50289516265</v>
      </c>
      <c r="AT10" s="12">
        <v>0.25601948663899998</v>
      </c>
      <c r="AU10" s="12">
        <v>0</v>
      </c>
      <c r="AW10" s="12">
        <v>0.38501798105700002</v>
      </c>
      <c r="AX10" s="12">
        <v>0.39582672436299998</v>
      </c>
      <c r="AY10" s="12">
        <v>0.38241852397600001</v>
      </c>
      <c r="AZ10" s="12">
        <v>0.40818589051199999</v>
      </c>
      <c r="BA10" s="12">
        <v>0.38297025130000001</v>
      </c>
      <c r="BB10" s="12">
        <v>0.39237427543300002</v>
      </c>
      <c r="BD10" s="12">
        <v>0.39386151971700001</v>
      </c>
      <c r="BE10" s="12">
        <v>0.35224419010500002</v>
      </c>
      <c r="BF10" s="12">
        <v>0.40810721313999998</v>
      </c>
      <c r="BH10" s="12">
        <v>0.371175625121</v>
      </c>
      <c r="BI10" s="12">
        <v>0.429928089402</v>
      </c>
      <c r="BJ10" s="12">
        <v>0.32201595058400001</v>
      </c>
    </row>
    <row r="11" spans="2:62" ht="46" customHeight="1" x14ac:dyDescent="0.35">
      <c r="B11" s="11" t="s">
        <v>108</v>
      </c>
      <c r="C11" s="12">
        <v>0.19786431714</v>
      </c>
      <c r="D11" s="12">
        <v>0.239486800513</v>
      </c>
      <c r="E11" s="12">
        <v>0.146051716079</v>
      </c>
      <c r="F11" s="12">
        <v>0.23922980349199999</v>
      </c>
      <c r="G11" s="12">
        <v>0.20424949416099999</v>
      </c>
      <c r="I11" s="12">
        <v>0.24324853331400001</v>
      </c>
      <c r="J11" s="12">
        <v>0.23160499271900001</v>
      </c>
      <c r="K11" s="12">
        <v>0.233976007757</v>
      </c>
      <c r="L11" s="12">
        <v>0.18008538458500001</v>
      </c>
      <c r="M11" s="12">
        <v>0.11651819604499999</v>
      </c>
      <c r="N11" s="12">
        <v>0.10101987099</v>
      </c>
      <c r="P11" s="12">
        <v>0.27554100497099998</v>
      </c>
      <c r="Q11" s="12">
        <v>0.21434954241199999</v>
      </c>
      <c r="R11" s="12">
        <v>0.190727372526</v>
      </c>
      <c r="S11" s="12">
        <v>0.113997563523</v>
      </c>
      <c r="T11" s="12">
        <v>0</v>
      </c>
      <c r="V11" s="12">
        <v>0.31507922592600002</v>
      </c>
      <c r="W11" s="12">
        <v>0.234890522874</v>
      </c>
      <c r="X11" s="12">
        <v>0.22756184406999999</v>
      </c>
      <c r="Y11" s="12">
        <v>0.156718728132</v>
      </c>
      <c r="Z11" s="12">
        <v>0.13640683368000001</v>
      </c>
      <c r="AA11" s="12">
        <v>4.6043553651300001E-2</v>
      </c>
      <c r="AB11" s="12">
        <v>0.111970591501</v>
      </c>
      <c r="AC11" s="12">
        <v>0.225120796879</v>
      </c>
      <c r="AE11" s="12">
        <v>0.16688597348600001</v>
      </c>
      <c r="AF11" s="12">
        <v>0.199476338507</v>
      </c>
      <c r="AG11" s="12">
        <v>0.14897940252700001</v>
      </c>
      <c r="AH11" s="12">
        <v>0.11333095273799999</v>
      </c>
      <c r="AI11" s="12">
        <v>0.28219663693899999</v>
      </c>
      <c r="AJ11" s="12">
        <v>0.18321741285900001</v>
      </c>
      <c r="AK11" s="12">
        <v>0.139638409874</v>
      </c>
      <c r="AL11" s="12">
        <v>0.27039711160800001</v>
      </c>
      <c r="AM11" s="12">
        <v>0.230965134775</v>
      </c>
      <c r="AN11" s="12">
        <v>0.18779715567300001</v>
      </c>
      <c r="AO11" s="12">
        <v>0.33777848769699997</v>
      </c>
      <c r="AP11" s="12">
        <v>3.8984828346799998E-2</v>
      </c>
      <c r="AR11" s="12">
        <v>0.20929429811200001</v>
      </c>
      <c r="AS11" s="12">
        <v>0.15493193244600001</v>
      </c>
      <c r="AT11" s="12">
        <v>0.170604576525</v>
      </c>
      <c r="AU11" s="12">
        <v>0</v>
      </c>
      <c r="AW11" s="12">
        <v>0.18357045987000001</v>
      </c>
      <c r="AX11" s="12">
        <v>0.17298986026400001</v>
      </c>
      <c r="AY11" s="12">
        <v>0.16468460123799999</v>
      </c>
      <c r="AZ11" s="12">
        <v>0.200318775216</v>
      </c>
      <c r="BA11" s="12">
        <v>0.18337559937199999</v>
      </c>
      <c r="BB11" s="12">
        <v>0.168154723467</v>
      </c>
      <c r="BD11" s="12">
        <v>0.145164123314</v>
      </c>
      <c r="BE11" s="12">
        <v>0.321413603416</v>
      </c>
      <c r="BF11" s="12">
        <v>5.1034827760799997E-2</v>
      </c>
      <c r="BH11" s="12">
        <v>0.15600858260100001</v>
      </c>
      <c r="BI11" s="12">
        <v>0.27028032195000001</v>
      </c>
      <c r="BJ11" s="12">
        <v>0.33142899658899999</v>
      </c>
    </row>
    <row r="12" spans="2:62" ht="46" customHeight="1" x14ac:dyDescent="0.35">
      <c r="B12" s="11" t="s">
        <v>109</v>
      </c>
      <c r="C12" s="12">
        <v>3.2726839353500001E-2</v>
      </c>
      <c r="D12" s="12">
        <v>2.8156964682500001E-2</v>
      </c>
      <c r="E12" s="12">
        <v>2.95764225833E-2</v>
      </c>
      <c r="F12" s="12">
        <v>0.106379539126</v>
      </c>
      <c r="G12" s="12">
        <v>0</v>
      </c>
      <c r="I12" s="12">
        <v>0.104564574674</v>
      </c>
      <c r="J12" s="12">
        <v>0</v>
      </c>
      <c r="K12" s="12">
        <v>2.80265457497E-2</v>
      </c>
      <c r="L12" s="12">
        <v>3.4458808782599999E-2</v>
      </c>
      <c r="M12" s="12">
        <v>0</v>
      </c>
      <c r="N12" s="12">
        <v>0.104593641778</v>
      </c>
      <c r="P12" s="12">
        <v>2.84741480034E-2</v>
      </c>
      <c r="Q12" s="12">
        <v>3.7334976762899999E-2</v>
      </c>
      <c r="R12" s="12">
        <v>2.8326590194700001E-2</v>
      </c>
      <c r="S12" s="12">
        <v>3.7294012494699998E-2</v>
      </c>
      <c r="T12" s="12">
        <v>0</v>
      </c>
      <c r="V12" s="12">
        <v>4.8445979407499999E-2</v>
      </c>
      <c r="W12" s="12">
        <v>4.6940059765599999E-2</v>
      </c>
      <c r="X12" s="12">
        <v>3.6176560619000001E-2</v>
      </c>
      <c r="Y12" s="12">
        <v>0</v>
      </c>
      <c r="Z12" s="12">
        <v>2.9905587703699998E-2</v>
      </c>
      <c r="AA12" s="12">
        <v>0</v>
      </c>
      <c r="AB12" s="12">
        <v>0</v>
      </c>
      <c r="AC12" s="12">
        <v>0.104419911928</v>
      </c>
      <c r="AE12" s="12">
        <v>4.85974940678E-2</v>
      </c>
      <c r="AF12" s="12">
        <v>4.9231616390899999E-2</v>
      </c>
      <c r="AG12" s="12">
        <v>0</v>
      </c>
      <c r="AH12" s="12">
        <v>2.28554793731E-2</v>
      </c>
      <c r="AI12" s="12">
        <v>6.3312488427000005E-2</v>
      </c>
      <c r="AJ12" s="12">
        <v>0</v>
      </c>
      <c r="AK12" s="12">
        <v>2.0842102473100001E-2</v>
      </c>
      <c r="AL12" s="12">
        <v>3.2313275012000001E-2</v>
      </c>
      <c r="AM12" s="12">
        <v>2.1789603715500001E-2</v>
      </c>
      <c r="AN12" s="12">
        <v>6.4477881802700004E-2</v>
      </c>
      <c r="AO12" s="12">
        <v>0</v>
      </c>
      <c r="AP12" s="12">
        <v>0</v>
      </c>
      <c r="AR12" s="12">
        <v>3.2725634900200001E-2</v>
      </c>
      <c r="AS12" s="12">
        <v>4.1064991507100003E-2</v>
      </c>
      <c r="AT12" s="12">
        <v>0</v>
      </c>
      <c r="AU12" s="12">
        <v>0</v>
      </c>
      <c r="AW12" s="12">
        <v>2.5382086704099999E-2</v>
      </c>
      <c r="AX12" s="12">
        <v>3.47504858409E-2</v>
      </c>
      <c r="AY12" s="12">
        <v>3.2561627989899998E-2</v>
      </c>
      <c r="AZ12" s="12">
        <v>3.1844117544600002E-2</v>
      </c>
      <c r="BA12" s="12">
        <v>2.8515827523400001E-2</v>
      </c>
      <c r="BB12" s="12">
        <v>2.11781308505E-2</v>
      </c>
      <c r="BD12" s="12">
        <v>2.24048545169E-2</v>
      </c>
      <c r="BE12" s="12">
        <v>5.7400174568900002E-2</v>
      </c>
      <c r="BF12" s="12">
        <v>0</v>
      </c>
      <c r="BH12" s="12">
        <v>2.57060117873E-2</v>
      </c>
      <c r="BI12" s="12">
        <v>4.43770381654E-2</v>
      </c>
      <c r="BJ12" s="12">
        <v>5.6557294756700002E-2</v>
      </c>
    </row>
    <row r="13" spans="2:62" ht="46" customHeight="1" x14ac:dyDescent="0.35">
      <c r="B13" s="11" t="s">
        <v>110</v>
      </c>
      <c r="C13" s="12">
        <v>7.0923545385800004E-3</v>
      </c>
      <c r="D13" s="12">
        <v>6.6984992562399998E-3</v>
      </c>
      <c r="E13" s="12">
        <v>8.5360392675300004E-3</v>
      </c>
      <c r="F13" s="12">
        <v>0</v>
      </c>
      <c r="G13" s="12">
        <v>0</v>
      </c>
      <c r="I13" s="12">
        <v>0</v>
      </c>
      <c r="J13" s="12">
        <v>1.3571509255200001E-2</v>
      </c>
      <c r="K13" s="12">
        <v>0</v>
      </c>
      <c r="L13" s="12">
        <v>0</v>
      </c>
      <c r="M13" s="12">
        <v>2.8588337991900001E-2</v>
      </c>
      <c r="N13" s="12">
        <v>0</v>
      </c>
      <c r="P13" s="12">
        <v>1.33313157282E-2</v>
      </c>
      <c r="Q13" s="12">
        <v>7.7486280352399997E-3</v>
      </c>
      <c r="R13" s="12">
        <v>7.4026791350899996E-3</v>
      </c>
      <c r="S13" s="12">
        <v>0</v>
      </c>
      <c r="T13" s="12">
        <v>0</v>
      </c>
      <c r="V13" s="12">
        <v>0</v>
      </c>
      <c r="W13" s="12">
        <v>1.5867702469599999E-2</v>
      </c>
      <c r="X13" s="12">
        <v>0</v>
      </c>
      <c r="Y13" s="12">
        <v>0</v>
      </c>
      <c r="Z13" s="12">
        <v>1.6056607387700001E-2</v>
      </c>
      <c r="AA13" s="12">
        <v>0</v>
      </c>
      <c r="AB13" s="12">
        <v>0</v>
      </c>
      <c r="AC13" s="12">
        <v>3.5523758145700003E-2</v>
      </c>
      <c r="AE13" s="12">
        <v>0</v>
      </c>
      <c r="AF13" s="12">
        <v>1.37096497958E-2</v>
      </c>
      <c r="AG13" s="12">
        <v>0</v>
      </c>
      <c r="AH13" s="12">
        <v>0</v>
      </c>
      <c r="AI13" s="12">
        <v>0</v>
      </c>
      <c r="AJ13" s="12">
        <v>0</v>
      </c>
      <c r="AK13" s="12">
        <v>0</v>
      </c>
      <c r="AL13" s="12">
        <v>1.76619593121E-2</v>
      </c>
      <c r="AM13" s="12">
        <v>0</v>
      </c>
      <c r="AN13" s="12">
        <v>3.9503032190899998E-2</v>
      </c>
      <c r="AO13" s="12">
        <v>0</v>
      </c>
      <c r="AP13" s="12">
        <v>0</v>
      </c>
      <c r="AR13" s="12">
        <v>6.5396537618300004E-3</v>
      </c>
      <c r="AS13" s="12">
        <v>0</v>
      </c>
      <c r="AT13" s="12">
        <v>4.9620503872699999E-2</v>
      </c>
      <c r="AU13" s="12">
        <v>0</v>
      </c>
      <c r="AW13" s="12">
        <v>8.7860655407700008E-3</v>
      </c>
      <c r="AX13" s="12">
        <v>9.2041796552899992E-3</v>
      </c>
      <c r="AY13" s="12">
        <v>7.5760036937200003E-3</v>
      </c>
      <c r="AZ13" s="12">
        <v>2.3412864012600002E-3</v>
      </c>
      <c r="BA13" s="12">
        <v>4.7317837949399999E-3</v>
      </c>
      <c r="BB13" s="12">
        <v>6.8652936283799997E-3</v>
      </c>
      <c r="BD13" s="12">
        <v>0</v>
      </c>
      <c r="BE13" s="12">
        <v>2.2204292903600001E-2</v>
      </c>
      <c r="BF13" s="12">
        <v>0</v>
      </c>
      <c r="BH13" s="12">
        <v>0</v>
      </c>
      <c r="BI13" s="12">
        <v>2.97145661764E-2</v>
      </c>
      <c r="BJ13" s="12">
        <v>0</v>
      </c>
    </row>
    <row r="14" spans="2:62" ht="32" customHeight="1" x14ac:dyDescent="0.35">
      <c r="B14" s="11" t="s">
        <v>42</v>
      </c>
      <c r="C14" s="12">
        <v>1.03938041579E-2</v>
      </c>
      <c r="D14" s="12">
        <v>4.4852641531099996E-3</v>
      </c>
      <c r="E14" s="12">
        <v>1.25997363073E-2</v>
      </c>
      <c r="F14" s="12">
        <v>4.8557737274700002E-2</v>
      </c>
      <c r="G14" s="12">
        <v>0</v>
      </c>
      <c r="I14" s="12">
        <v>2.7415623492799999E-2</v>
      </c>
      <c r="J14" s="12">
        <v>3.2684964355100002E-2</v>
      </c>
      <c r="K14" s="12">
        <v>0</v>
      </c>
      <c r="L14" s="12">
        <v>0</v>
      </c>
      <c r="M14" s="12">
        <v>1.2106064570499999E-2</v>
      </c>
      <c r="N14" s="12">
        <v>0</v>
      </c>
      <c r="P14" s="12">
        <v>1.93768254818E-2</v>
      </c>
      <c r="Q14" s="12">
        <v>1.46604582811E-2</v>
      </c>
      <c r="R14" s="12">
        <v>0</v>
      </c>
      <c r="S14" s="12">
        <v>7.7038337564099999E-3</v>
      </c>
      <c r="T14" s="12">
        <v>0</v>
      </c>
      <c r="V14" s="12">
        <v>2.9758373448199999E-2</v>
      </c>
      <c r="W14" s="12">
        <v>1.2438524697899999E-2</v>
      </c>
      <c r="X14" s="12">
        <v>0</v>
      </c>
      <c r="Y14" s="12">
        <v>1.55112912461E-2</v>
      </c>
      <c r="Z14" s="12">
        <v>0</v>
      </c>
      <c r="AA14" s="12">
        <v>0</v>
      </c>
      <c r="AB14" s="12">
        <v>0</v>
      </c>
      <c r="AC14" s="12">
        <v>3.6968930071899997E-2</v>
      </c>
      <c r="AE14" s="12">
        <v>0</v>
      </c>
      <c r="AF14" s="12">
        <v>3.3621140178100001E-2</v>
      </c>
      <c r="AG14" s="12">
        <v>0</v>
      </c>
      <c r="AH14" s="12">
        <v>0</v>
      </c>
      <c r="AI14" s="12">
        <v>0</v>
      </c>
      <c r="AJ14" s="12">
        <v>2.4291375600000002E-2</v>
      </c>
      <c r="AK14" s="12">
        <v>0</v>
      </c>
      <c r="AL14" s="12">
        <v>0</v>
      </c>
      <c r="AM14" s="12">
        <v>0</v>
      </c>
      <c r="AN14" s="12">
        <v>0</v>
      </c>
      <c r="AO14" s="12">
        <v>0</v>
      </c>
      <c r="AP14" s="12">
        <v>9.6060414137000005E-2</v>
      </c>
      <c r="AR14" s="12">
        <v>1.0735608466399999E-2</v>
      </c>
      <c r="AS14" s="12">
        <v>0</v>
      </c>
      <c r="AT14" s="12">
        <v>0</v>
      </c>
      <c r="AU14" s="12">
        <v>0.49967990123599998</v>
      </c>
      <c r="AW14" s="12">
        <v>7.40588380589E-3</v>
      </c>
      <c r="AX14" s="12">
        <v>7.7583173878299997E-3</v>
      </c>
      <c r="AY14" s="12">
        <v>5.9768580084800004E-3</v>
      </c>
      <c r="AZ14" s="12">
        <v>1.03829938852E-2</v>
      </c>
      <c r="BA14" s="12">
        <v>1.07316786285E-2</v>
      </c>
      <c r="BB14" s="12">
        <v>1.01907673218E-2</v>
      </c>
      <c r="BD14" s="12">
        <v>3.4602040058499999E-3</v>
      </c>
      <c r="BE14" s="12">
        <v>1.3823987216799999E-2</v>
      </c>
      <c r="BF14" s="12">
        <v>9.8295356091E-2</v>
      </c>
      <c r="BH14" s="12">
        <v>1.2497112594299999E-2</v>
      </c>
      <c r="BI14" s="12">
        <v>0</v>
      </c>
      <c r="BJ14" s="12">
        <v>2.30785736102E-2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D17"/>
  <sheetViews>
    <sheetView showGridLines="0" workbookViewId="0"/>
  </sheetViews>
  <sheetFormatPr defaultColWidth="8.81640625" defaultRowHeight="14.5" x14ac:dyDescent="0.35"/>
  <cols>
    <col min="1" max="1" width="5" customWidth="1"/>
    <col min="2" max="2" width="25" customWidth="1"/>
    <col min="3" max="4" width="10" customWidth="1"/>
  </cols>
  <sheetData>
    <row r="2" spans="2:4" ht="68" customHeight="1" x14ac:dyDescent="0.35">
      <c r="D2" s="22" t="s">
        <v>273</v>
      </c>
    </row>
    <row r="6" spans="2:4" ht="32" customHeight="1" x14ac:dyDescent="0.35">
      <c r="C6" s="14" t="s">
        <v>274</v>
      </c>
      <c r="D6" s="14" t="s">
        <v>275</v>
      </c>
    </row>
    <row r="7" spans="2:4" ht="28" customHeight="1" x14ac:dyDescent="0.35">
      <c r="B7" s="11" t="s">
        <v>112</v>
      </c>
      <c r="C7" s="12">
        <v>0.165632027407</v>
      </c>
      <c r="D7" s="12">
        <v>0.13356995969300001</v>
      </c>
    </row>
    <row r="8" spans="2:4" ht="28" customHeight="1" x14ac:dyDescent="0.35">
      <c r="B8" s="11" t="s">
        <v>113</v>
      </c>
      <c r="C8" s="12">
        <v>0.36093417942799999</v>
      </c>
      <c r="D8" s="12">
        <v>0.28335086802300002</v>
      </c>
    </row>
    <row r="9" spans="2:4" ht="28" customHeight="1" x14ac:dyDescent="0.35">
      <c r="B9" s="11" t="s">
        <v>114</v>
      </c>
      <c r="C9" s="12">
        <v>0.38006077328400001</v>
      </c>
      <c r="D9" s="12">
        <v>0.47251156172499997</v>
      </c>
    </row>
    <row r="10" spans="2:4" ht="28" customHeight="1" x14ac:dyDescent="0.35">
      <c r="B10" s="11" t="s">
        <v>115</v>
      </c>
      <c r="C10" s="12">
        <v>8.0229558923999994E-2</v>
      </c>
      <c r="D10" s="12">
        <v>7.5939834024799993E-2</v>
      </c>
    </row>
    <row r="11" spans="2:4" ht="28" customHeight="1" x14ac:dyDescent="0.35">
      <c r="B11" s="11" t="s">
        <v>116</v>
      </c>
      <c r="C11" s="12">
        <v>5.3929984189199998E-3</v>
      </c>
      <c r="D11" s="12">
        <v>1.6985749196600002E-2</v>
      </c>
    </row>
    <row r="12" spans="2:4" ht="28" customHeight="1" x14ac:dyDescent="0.35">
      <c r="B12" s="11" t="s">
        <v>42</v>
      </c>
      <c r="C12" s="12">
        <v>7.7504625384500004E-3</v>
      </c>
      <c r="D12" s="12">
        <v>1.7642027336499999E-2</v>
      </c>
    </row>
    <row r="14" spans="2:4" x14ac:dyDescent="0.35">
      <c r="B14" t="s">
        <v>260</v>
      </c>
    </row>
    <row r="15" spans="2:4" x14ac:dyDescent="0.35">
      <c r="B15" t="s">
        <v>9</v>
      </c>
    </row>
    <row r="17" spans="2:2" x14ac:dyDescent="0.35">
      <c r="B17" s="4" t="str">
        <f>HYPERLINK("#Contents!A1","Return to Contents")</f>
        <v>Return to Contents</v>
      </c>
    </row>
  </sheetData>
  <mergeCells count="1">
    <mergeCell ref="D2"/>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111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112</v>
      </c>
      <c r="C9" s="12">
        <v>0.165632027407</v>
      </c>
      <c r="D9" s="12">
        <v>0.159033672115</v>
      </c>
      <c r="E9" s="12">
        <v>0.178016429537</v>
      </c>
      <c r="F9" s="12">
        <v>0.15188712434500001</v>
      </c>
      <c r="G9" s="12">
        <v>0</v>
      </c>
      <c r="I9" s="12">
        <v>0.17095323118399999</v>
      </c>
      <c r="J9" s="12">
        <v>0.177758283987</v>
      </c>
      <c r="K9" s="12">
        <v>0.19086436664299999</v>
      </c>
      <c r="L9" s="12">
        <v>0.117801969305</v>
      </c>
      <c r="M9" s="12">
        <v>0.171134885579</v>
      </c>
      <c r="N9" s="12">
        <v>0.18025552546500001</v>
      </c>
      <c r="P9" s="12">
        <v>8.4761198035399998E-2</v>
      </c>
      <c r="Q9" s="12">
        <v>0.10836140607</v>
      </c>
      <c r="R9" s="12">
        <v>0.223833068331</v>
      </c>
      <c r="S9" s="12">
        <v>0.248216175836</v>
      </c>
      <c r="T9" s="12">
        <v>0</v>
      </c>
      <c r="V9" s="12">
        <v>0.113552058121</v>
      </c>
      <c r="W9" s="12">
        <v>8.7053850700499993E-2</v>
      </c>
      <c r="X9" s="12">
        <v>0.169124115667</v>
      </c>
      <c r="Y9" s="12">
        <v>0.17580381376400001</v>
      </c>
      <c r="Z9" s="12">
        <v>0.183063290405</v>
      </c>
      <c r="AA9" s="12">
        <v>0.28383847565999998</v>
      </c>
      <c r="AB9" s="12">
        <v>0.36401681054399998</v>
      </c>
      <c r="AC9" s="12">
        <v>3.5523758145700003E-2</v>
      </c>
      <c r="AE9" s="12">
        <v>0.165992241437</v>
      </c>
      <c r="AF9" s="12">
        <v>0.11511779550700001</v>
      </c>
      <c r="AG9" s="12">
        <v>0.14093773389100001</v>
      </c>
      <c r="AH9" s="12">
        <v>0.102448015519</v>
      </c>
      <c r="AI9" s="12">
        <v>8.7162924935200004E-2</v>
      </c>
      <c r="AJ9" s="12">
        <v>0.218350930029</v>
      </c>
      <c r="AK9" s="12">
        <v>0.27749524837400003</v>
      </c>
      <c r="AL9" s="12">
        <v>0.212436822218</v>
      </c>
      <c r="AM9" s="12">
        <v>0.11072090056599999</v>
      </c>
      <c r="AN9" s="12">
        <v>0.20851477886100001</v>
      </c>
      <c r="AO9" s="12">
        <v>0.179070903787</v>
      </c>
      <c r="AP9" s="12">
        <v>0.30090810199399998</v>
      </c>
      <c r="AR9" s="12">
        <v>0.17572018523899999</v>
      </c>
      <c r="AS9" s="12">
        <v>0.14617640562000001</v>
      </c>
      <c r="AT9" s="12">
        <v>6.11217496138E-2</v>
      </c>
      <c r="AU9" s="12">
        <v>0</v>
      </c>
      <c r="AW9" s="12">
        <v>0.17421181583500001</v>
      </c>
      <c r="AX9" s="12">
        <v>0.18449246603700001</v>
      </c>
      <c r="AY9" s="12">
        <v>0.19395822385399999</v>
      </c>
      <c r="AZ9" s="12">
        <v>0.15605577603599999</v>
      </c>
      <c r="BA9" s="12">
        <v>0.178658405001</v>
      </c>
      <c r="BB9" s="12">
        <v>0.17972567733799999</v>
      </c>
      <c r="BD9" s="12">
        <v>0.20805674133800001</v>
      </c>
      <c r="BE9" s="12">
        <v>9.4593581803899998E-2</v>
      </c>
      <c r="BF9" s="12">
        <v>4.6222471961600002E-2</v>
      </c>
      <c r="BH9" s="12">
        <v>0.199032512563</v>
      </c>
      <c r="BI9" s="12">
        <v>0.11301625766200001</v>
      </c>
      <c r="BJ9" s="12">
        <v>4.4198494343499997E-2</v>
      </c>
    </row>
    <row r="10" spans="2:62" ht="32" customHeight="1" x14ac:dyDescent="0.35">
      <c r="B10" s="11" t="s">
        <v>113</v>
      </c>
      <c r="C10" s="12">
        <v>0.36093417942799999</v>
      </c>
      <c r="D10" s="12">
        <v>0.33994283636900002</v>
      </c>
      <c r="E10" s="12">
        <v>0.39682116365699999</v>
      </c>
      <c r="F10" s="12">
        <v>0.18680643790400001</v>
      </c>
      <c r="G10" s="12">
        <v>0.79814490220699996</v>
      </c>
      <c r="I10" s="12">
        <v>0.26553476450699998</v>
      </c>
      <c r="J10" s="12">
        <v>0.243336659836</v>
      </c>
      <c r="K10" s="12">
        <v>0.402544389048</v>
      </c>
      <c r="L10" s="12">
        <v>0.398092685911</v>
      </c>
      <c r="M10" s="12">
        <v>0.41072745882799999</v>
      </c>
      <c r="N10" s="12">
        <v>0.32325034180700002</v>
      </c>
      <c r="P10" s="12">
        <v>0.21801289464099999</v>
      </c>
      <c r="Q10" s="12">
        <v>0.39725301427499998</v>
      </c>
      <c r="R10" s="12">
        <v>0.452114372343</v>
      </c>
      <c r="S10" s="12">
        <v>0.37440378999200002</v>
      </c>
      <c r="T10" s="12">
        <v>0.48326881861999998</v>
      </c>
      <c r="V10" s="12">
        <v>0.25202521731299998</v>
      </c>
      <c r="W10" s="12">
        <v>0.30121066512599998</v>
      </c>
      <c r="X10" s="12">
        <v>0.37828525620100001</v>
      </c>
      <c r="Y10" s="12">
        <v>0.36447404932100003</v>
      </c>
      <c r="Z10" s="12">
        <v>0.465212494739</v>
      </c>
      <c r="AA10" s="12">
        <v>0.50598861480900004</v>
      </c>
      <c r="AB10" s="12">
        <v>0.40721290478599997</v>
      </c>
      <c r="AC10" s="12">
        <v>0.28357566481199997</v>
      </c>
      <c r="AE10" s="12">
        <v>0.49809936624200002</v>
      </c>
      <c r="AF10" s="12">
        <v>0.367507172928</v>
      </c>
      <c r="AG10" s="12">
        <v>0.297820952478</v>
      </c>
      <c r="AH10" s="12">
        <v>0.46226934868199998</v>
      </c>
      <c r="AI10" s="12">
        <v>0.34140489215600001</v>
      </c>
      <c r="AJ10" s="12">
        <v>0.29893900811099999</v>
      </c>
      <c r="AK10" s="12">
        <v>0.504634599711</v>
      </c>
      <c r="AL10" s="12">
        <v>0.25835168610199999</v>
      </c>
      <c r="AM10" s="12">
        <v>0.35585551405799998</v>
      </c>
      <c r="AN10" s="12">
        <v>0.337516312722</v>
      </c>
      <c r="AO10" s="12">
        <v>0.119973955565</v>
      </c>
      <c r="AP10" s="12">
        <v>0.39056814493100001</v>
      </c>
      <c r="AR10" s="12">
        <v>0.34134892759199997</v>
      </c>
      <c r="AS10" s="12">
        <v>0.41933542459500001</v>
      </c>
      <c r="AT10" s="12">
        <v>0.49279139012599998</v>
      </c>
      <c r="AU10" s="12">
        <v>0.50032009876399997</v>
      </c>
      <c r="AW10" s="12">
        <v>0.40326630557499998</v>
      </c>
      <c r="AX10" s="12">
        <v>0.369958368584</v>
      </c>
      <c r="AY10" s="12">
        <v>0.386101726782</v>
      </c>
      <c r="AZ10" s="12">
        <v>0.35891360209299999</v>
      </c>
      <c r="BA10" s="12">
        <v>0.388773604326</v>
      </c>
      <c r="BB10" s="12">
        <v>0.38308750959299998</v>
      </c>
      <c r="BD10" s="12">
        <v>0.43365716801699999</v>
      </c>
      <c r="BE10" s="12">
        <v>0.216216425248</v>
      </c>
      <c r="BF10" s="12">
        <v>0.34808292682300002</v>
      </c>
      <c r="BH10" s="12">
        <v>0.39718434218699999</v>
      </c>
      <c r="BI10" s="12">
        <v>0.30191962667200001</v>
      </c>
      <c r="BJ10" s="12">
        <v>0.23462384050099999</v>
      </c>
    </row>
    <row r="11" spans="2:62" ht="32" customHeight="1" x14ac:dyDescent="0.35">
      <c r="B11" s="11" t="s">
        <v>114</v>
      </c>
      <c r="C11" s="12">
        <v>0.38006077328400001</v>
      </c>
      <c r="D11" s="12">
        <v>0.43484381716600001</v>
      </c>
      <c r="E11" s="12">
        <v>0.311153039731</v>
      </c>
      <c r="F11" s="12">
        <v>0.471227320693</v>
      </c>
      <c r="G11" s="12">
        <v>0.20185509779300001</v>
      </c>
      <c r="I11" s="12">
        <v>0.35958370589400002</v>
      </c>
      <c r="J11" s="12">
        <v>0.43668555894</v>
      </c>
      <c r="K11" s="12">
        <v>0.37135161143700002</v>
      </c>
      <c r="L11" s="12">
        <v>0.38281950758900002</v>
      </c>
      <c r="M11" s="12">
        <v>0.37257300074999999</v>
      </c>
      <c r="N11" s="12">
        <v>0.30847891138599998</v>
      </c>
      <c r="P11" s="12">
        <v>0.63004259926700001</v>
      </c>
      <c r="Q11" s="12">
        <v>0.41176708256599998</v>
      </c>
      <c r="R11" s="12">
        <v>0.217648960833</v>
      </c>
      <c r="S11" s="12">
        <v>0.25860298312300001</v>
      </c>
      <c r="T11" s="12">
        <v>0.51673118137999996</v>
      </c>
      <c r="V11" s="12">
        <v>0.54896440525500001</v>
      </c>
      <c r="W11" s="12">
        <v>0.54581416578499997</v>
      </c>
      <c r="X11" s="12">
        <v>0.353040300714</v>
      </c>
      <c r="Y11" s="12">
        <v>0.376780112956</v>
      </c>
      <c r="Z11" s="12">
        <v>0.217735414411</v>
      </c>
      <c r="AA11" s="12">
        <v>0.161010212928</v>
      </c>
      <c r="AB11" s="12">
        <v>0.168201708985</v>
      </c>
      <c r="AC11" s="12">
        <v>0.431693653984</v>
      </c>
      <c r="AE11" s="12">
        <v>0.25453337607900001</v>
      </c>
      <c r="AF11" s="12">
        <v>0.4326998373</v>
      </c>
      <c r="AG11" s="12">
        <v>0.49890392536400002</v>
      </c>
      <c r="AH11" s="12">
        <v>0.37061212439699998</v>
      </c>
      <c r="AI11" s="12">
        <v>0.39698212813700001</v>
      </c>
      <c r="AJ11" s="12">
        <v>0.36546846347599998</v>
      </c>
      <c r="AK11" s="12">
        <v>0.197028049442</v>
      </c>
      <c r="AL11" s="12">
        <v>0.47930244332499999</v>
      </c>
      <c r="AM11" s="12">
        <v>0.32601027937900001</v>
      </c>
      <c r="AN11" s="12">
        <v>0.38949102661399998</v>
      </c>
      <c r="AO11" s="12">
        <v>0.700955140649</v>
      </c>
      <c r="AP11" s="12">
        <v>0.18237752288299999</v>
      </c>
      <c r="AR11" s="12">
        <v>0.389204388141</v>
      </c>
      <c r="AS11" s="12">
        <v>0.34032996697899998</v>
      </c>
      <c r="AT11" s="12">
        <v>0.40339386065799998</v>
      </c>
      <c r="AU11" s="12">
        <v>0</v>
      </c>
      <c r="AW11" s="12">
        <v>0.33795468688699998</v>
      </c>
      <c r="AX11" s="12">
        <v>0.34612834237899998</v>
      </c>
      <c r="AY11" s="12">
        <v>0.33190664029200001</v>
      </c>
      <c r="AZ11" s="12">
        <v>0.39105253131599998</v>
      </c>
      <c r="BA11" s="12">
        <v>0.33153945374299998</v>
      </c>
      <c r="BB11" s="12">
        <v>0.353095473331</v>
      </c>
      <c r="BD11" s="12">
        <v>0.27960071652099999</v>
      </c>
      <c r="BE11" s="12">
        <v>0.572971489449</v>
      </c>
      <c r="BF11" s="12">
        <v>0.45636441736400002</v>
      </c>
      <c r="BH11" s="12">
        <v>0.32526677223099998</v>
      </c>
      <c r="BI11" s="12">
        <v>0.47090131535000002</v>
      </c>
      <c r="BJ11" s="12">
        <v>0.56628475784200005</v>
      </c>
    </row>
    <row r="12" spans="2:62" ht="32" customHeight="1" x14ac:dyDescent="0.35">
      <c r="B12" s="11" t="s">
        <v>115</v>
      </c>
      <c r="C12" s="12">
        <v>8.0229558923999994E-2</v>
      </c>
      <c r="D12" s="12">
        <v>5.1169004770999997E-2</v>
      </c>
      <c r="E12" s="12">
        <v>0.101102477732</v>
      </c>
      <c r="F12" s="12">
        <v>0.19007911705700001</v>
      </c>
      <c r="G12" s="12">
        <v>0</v>
      </c>
      <c r="I12" s="12">
        <v>0.18983508190699999</v>
      </c>
      <c r="J12" s="12">
        <v>0.12869327802399999</v>
      </c>
      <c r="K12" s="12">
        <v>2.9212972420799999E-2</v>
      </c>
      <c r="L12" s="12">
        <v>6.8226751180599995E-2</v>
      </c>
      <c r="M12" s="12">
        <v>4.5564654842000001E-2</v>
      </c>
      <c r="N12" s="12">
        <v>0.188015221343</v>
      </c>
      <c r="P12" s="12">
        <v>5.7806402165999998E-2</v>
      </c>
      <c r="Q12" s="12">
        <v>6.0379143699700003E-2</v>
      </c>
      <c r="R12" s="12">
        <v>9.9606902409799997E-2</v>
      </c>
      <c r="S12" s="12">
        <v>0.104406372991</v>
      </c>
      <c r="T12" s="12">
        <v>0</v>
      </c>
      <c r="V12" s="12">
        <v>6.8243133825700006E-2</v>
      </c>
      <c r="W12" s="12">
        <v>6.5921318387499997E-2</v>
      </c>
      <c r="X12" s="12">
        <v>8.1271727989300005E-2</v>
      </c>
      <c r="Y12" s="12">
        <v>6.7430732712899996E-2</v>
      </c>
      <c r="Z12" s="12">
        <v>0.119904774209</v>
      </c>
      <c r="AA12" s="12">
        <v>4.9162696603099999E-2</v>
      </c>
      <c r="AB12" s="12">
        <v>4.1748712873599998E-2</v>
      </c>
      <c r="AC12" s="12">
        <v>0.21223799298599999</v>
      </c>
      <c r="AE12" s="12">
        <v>8.1375016241899994E-2</v>
      </c>
      <c r="AF12" s="12">
        <v>7.0407810658299999E-2</v>
      </c>
      <c r="AG12" s="12">
        <v>6.2337388266799999E-2</v>
      </c>
      <c r="AH12" s="12">
        <v>6.4670511402000003E-2</v>
      </c>
      <c r="AI12" s="12">
        <v>0.14556033557199999</v>
      </c>
      <c r="AJ12" s="12">
        <v>7.1000187521799998E-2</v>
      </c>
      <c r="AK12" s="12">
        <v>0</v>
      </c>
      <c r="AL12" s="12">
        <v>4.9909048354900003E-2</v>
      </c>
      <c r="AM12" s="12">
        <v>0.179627885392</v>
      </c>
      <c r="AN12" s="12">
        <v>6.4477881802700004E-2</v>
      </c>
      <c r="AO12" s="12">
        <v>0</v>
      </c>
      <c r="AP12" s="12">
        <v>0.126146230192</v>
      </c>
      <c r="AR12" s="12">
        <v>8.4079677303099995E-2</v>
      </c>
      <c r="AS12" s="12">
        <v>8.2542422637600005E-2</v>
      </c>
      <c r="AT12" s="12">
        <v>0</v>
      </c>
      <c r="AU12" s="12">
        <v>0</v>
      </c>
      <c r="AW12" s="12">
        <v>7.0699578114199996E-2</v>
      </c>
      <c r="AX12" s="12">
        <v>8.48932729533E-2</v>
      </c>
      <c r="AY12" s="12">
        <v>7.7898112844900003E-2</v>
      </c>
      <c r="AZ12" s="12">
        <v>8.2312201149600001E-2</v>
      </c>
      <c r="BA12" s="12">
        <v>8.8970880207999994E-2</v>
      </c>
      <c r="BB12" s="12">
        <v>6.9191551567700002E-2</v>
      </c>
      <c r="BD12" s="12">
        <v>6.98317156774E-2</v>
      </c>
      <c r="BE12" s="12">
        <v>0.10463296967999999</v>
      </c>
      <c r="BF12" s="12">
        <v>5.1034827760799997E-2</v>
      </c>
      <c r="BH12" s="12">
        <v>7.3224987706600006E-2</v>
      </c>
      <c r="BI12" s="12">
        <v>9.1950688996300003E-2</v>
      </c>
      <c r="BJ12" s="12">
        <v>0.10372369470999999</v>
      </c>
    </row>
    <row r="13" spans="2:62" ht="32" customHeight="1" x14ac:dyDescent="0.35">
      <c r="B13" s="11" t="s">
        <v>116</v>
      </c>
      <c r="C13" s="12">
        <v>5.3929984189199998E-3</v>
      </c>
      <c r="D13" s="12">
        <v>6.9492710706600003E-3</v>
      </c>
      <c r="E13" s="12">
        <v>4.4100043337500002E-3</v>
      </c>
      <c r="F13" s="12">
        <v>0</v>
      </c>
      <c r="G13" s="12">
        <v>0</v>
      </c>
      <c r="I13" s="12">
        <v>0</v>
      </c>
      <c r="J13" s="12">
        <v>0</v>
      </c>
      <c r="K13" s="12">
        <v>6.0266604505099996E-3</v>
      </c>
      <c r="L13" s="12">
        <v>1.5764523524700001E-2</v>
      </c>
      <c r="M13" s="12">
        <v>0</v>
      </c>
      <c r="N13" s="12">
        <v>0</v>
      </c>
      <c r="P13" s="12">
        <v>0</v>
      </c>
      <c r="Q13" s="12">
        <v>1.48613780407E-2</v>
      </c>
      <c r="R13" s="12">
        <v>6.7966960834300004E-3</v>
      </c>
      <c r="S13" s="12">
        <v>0</v>
      </c>
      <c r="T13" s="12">
        <v>0</v>
      </c>
      <c r="V13" s="12">
        <v>0</v>
      </c>
      <c r="W13" s="12">
        <v>0</v>
      </c>
      <c r="X13" s="12">
        <v>1.82785994278E-2</v>
      </c>
      <c r="Y13" s="12">
        <v>0</v>
      </c>
      <c r="Z13" s="12">
        <v>1.4084026235399999E-2</v>
      </c>
      <c r="AA13" s="12">
        <v>0</v>
      </c>
      <c r="AB13" s="12">
        <v>0</v>
      </c>
      <c r="AC13" s="12">
        <v>0</v>
      </c>
      <c r="AE13" s="12">
        <v>0</v>
      </c>
      <c r="AF13" s="12">
        <v>0</v>
      </c>
      <c r="AG13" s="12">
        <v>0</v>
      </c>
      <c r="AH13" s="12">
        <v>0</v>
      </c>
      <c r="AI13" s="12">
        <v>2.88897192E-2</v>
      </c>
      <c r="AJ13" s="12">
        <v>0</v>
      </c>
      <c r="AK13" s="12">
        <v>2.0842102473100001E-2</v>
      </c>
      <c r="AL13" s="12">
        <v>0</v>
      </c>
      <c r="AM13" s="12">
        <v>0</v>
      </c>
      <c r="AN13" s="12">
        <v>0</v>
      </c>
      <c r="AO13" s="12">
        <v>0</v>
      </c>
      <c r="AP13" s="12">
        <v>0</v>
      </c>
      <c r="AR13" s="12">
        <v>4.3622095287599999E-3</v>
      </c>
      <c r="AS13" s="12">
        <v>1.1615780168900001E-2</v>
      </c>
      <c r="AT13" s="12">
        <v>0</v>
      </c>
      <c r="AU13" s="12">
        <v>0</v>
      </c>
      <c r="AW13" s="12">
        <v>4.2662785924300001E-3</v>
      </c>
      <c r="AX13" s="12">
        <v>4.4693036310700001E-3</v>
      </c>
      <c r="AY13" s="12">
        <v>4.9705618592500002E-3</v>
      </c>
      <c r="AZ13" s="12">
        <v>4.4904391012600001E-3</v>
      </c>
      <c r="BA13" s="12">
        <v>4.6412383430399998E-3</v>
      </c>
      <c r="BB13" s="12">
        <v>4.7628491771300003E-3</v>
      </c>
      <c r="BD13" s="12">
        <v>2.6346081389900002E-3</v>
      </c>
      <c r="BE13" s="12">
        <v>1.1585533819599999E-2</v>
      </c>
      <c r="BF13" s="12">
        <v>0</v>
      </c>
      <c r="BH13" s="12">
        <v>2.58249146372E-3</v>
      </c>
      <c r="BI13" s="12">
        <v>1.5256909654100001E-2</v>
      </c>
      <c r="BJ13" s="12">
        <v>0</v>
      </c>
    </row>
    <row r="14" spans="2:62" ht="32" customHeight="1" x14ac:dyDescent="0.35">
      <c r="B14" s="11" t="s">
        <v>42</v>
      </c>
      <c r="C14" s="12">
        <v>7.7504625384500004E-3</v>
      </c>
      <c r="D14" s="12">
        <v>8.0613985078599997E-3</v>
      </c>
      <c r="E14" s="12">
        <v>8.4968850101100005E-3</v>
      </c>
      <c r="F14" s="12">
        <v>0</v>
      </c>
      <c r="G14" s="12">
        <v>0</v>
      </c>
      <c r="I14" s="12">
        <v>1.40932165084E-2</v>
      </c>
      <c r="J14" s="12">
        <v>1.35262192122E-2</v>
      </c>
      <c r="K14" s="12">
        <v>0</v>
      </c>
      <c r="L14" s="12">
        <v>1.72945624891E-2</v>
      </c>
      <c r="M14" s="12">
        <v>0</v>
      </c>
      <c r="N14" s="12">
        <v>0</v>
      </c>
      <c r="P14" s="12">
        <v>9.3769058910000008E-3</v>
      </c>
      <c r="Q14" s="12">
        <v>7.3779753488100001E-3</v>
      </c>
      <c r="R14" s="12">
        <v>0</v>
      </c>
      <c r="S14" s="12">
        <v>1.43706780582E-2</v>
      </c>
      <c r="T14" s="12">
        <v>0</v>
      </c>
      <c r="V14" s="12">
        <v>1.7215185485399999E-2</v>
      </c>
      <c r="W14" s="12">
        <v>0</v>
      </c>
      <c r="X14" s="12">
        <v>0</v>
      </c>
      <c r="Y14" s="12">
        <v>1.55112912461E-2</v>
      </c>
      <c r="Z14" s="12">
        <v>0</v>
      </c>
      <c r="AA14" s="12">
        <v>0</v>
      </c>
      <c r="AB14" s="12">
        <v>1.8819862811599999E-2</v>
      </c>
      <c r="AC14" s="12">
        <v>3.6968930071899997E-2</v>
      </c>
      <c r="AE14" s="12">
        <v>0</v>
      </c>
      <c r="AF14" s="12">
        <v>1.4267383606499999E-2</v>
      </c>
      <c r="AG14" s="12">
        <v>0</v>
      </c>
      <c r="AH14" s="12">
        <v>0</v>
      </c>
      <c r="AI14" s="12">
        <v>0</v>
      </c>
      <c r="AJ14" s="12">
        <v>4.6241410861600003E-2</v>
      </c>
      <c r="AK14" s="12">
        <v>0</v>
      </c>
      <c r="AL14" s="12">
        <v>0</v>
      </c>
      <c r="AM14" s="12">
        <v>2.7785420605599999E-2</v>
      </c>
      <c r="AN14" s="12">
        <v>0</v>
      </c>
      <c r="AO14" s="12">
        <v>0</v>
      </c>
      <c r="AP14" s="12">
        <v>0</v>
      </c>
      <c r="AR14" s="12">
        <v>5.2846121959600001E-3</v>
      </c>
      <c r="AS14" s="12">
        <v>0</v>
      </c>
      <c r="AT14" s="12">
        <v>4.2692999602299997E-2</v>
      </c>
      <c r="AU14" s="12">
        <v>0.49967990123599998</v>
      </c>
      <c r="AW14" s="12">
        <v>9.6013349958299996E-3</v>
      </c>
      <c r="AX14" s="12">
        <v>1.0058246415500001E-2</v>
      </c>
      <c r="AY14" s="12">
        <v>5.1647343686299996E-3</v>
      </c>
      <c r="AZ14" s="12">
        <v>7.1754503041500002E-3</v>
      </c>
      <c r="BA14" s="12">
        <v>7.4164183789599998E-3</v>
      </c>
      <c r="BB14" s="12">
        <v>1.0136938993499999E-2</v>
      </c>
      <c r="BD14" s="12">
        <v>6.2190503072699996E-3</v>
      </c>
      <c r="BE14" s="12">
        <v>0</v>
      </c>
      <c r="BF14" s="12">
        <v>9.8295356091E-2</v>
      </c>
      <c r="BH14" s="12">
        <v>2.70889384877E-3</v>
      </c>
      <c r="BI14" s="12">
        <v>6.9552016650399999E-3</v>
      </c>
      <c r="BJ14" s="12">
        <v>5.1169212602899999E-2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117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112</v>
      </c>
      <c r="C9" s="12">
        <v>0.13356995969300001</v>
      </c>
      <c r="D9" s="12">
        <v>0.103470050248</v>
      </c>
      <c r="E9" s="12">
        <v>0.16802224045</v>
      </c>
      <c r="F9" s="12">
        <v>0.116090876614</v>
      </c>
      <c r="G9" s="12">
        <v>0.20424949416099999</v>
      </c>
      <c r="I9" s="12">
        <v>8.8151176612999996E-2</v>
      </c>
      <c r="J9" s="12">
        <v>0.14941817485200001</v>
      </c>
      <c r="K9" s="12">
        <v>0.138442650571</v>
      </c>
      <c r="L9" s="12">
        <v>0.10638286770200001</v>
      </c>
      <c r="M9" s="12">
        <v>0.179032455575</v>
      </c>
      <c r="N9" s="12">
        <v>0.157492728346</v>
      </c>
      <c r="P9" s="12">
        <v>6.7507146117600003E-2</v>
      </c>
      <c r="Q9" s="12">
        <v>0.107268699245</v>
      </c>
      <c r="R9" s="12">
        <v>0.22136666034300001</v>
      </c>
      <c r="S9" s="12">
        <v>0.13255560843200001</v>
      </c>
      <c r="T9" s="12">
        <v>0.48326881861999998</v>
      </c>
      <c r="V9" s="12">
        <v>6.4849751970799993E-2</v>
      </c>
      <c r="W9" s="12">
        <v>3.9702896635399998E-2</v>
      </c>
      <c r="X9" s="12">
        <v>0.18028985433799999</v>
      </c>
      <c r="Y9" s="12">
        <v>0.20224601202299999</v>
      </c>
      <c r="Z9" s="12">
        <v>0.199116130004</v>
      </c>
      <c r="AA9" s="12">
        <v>0.16747095907000001</v>
      </c>
      <c r="AB9" s="12">
        <v>0.18058068816</v>
      </c>
      <c r="AC9" s="12">
        <v>7.2540053375899999E-2</v>
      </c>
      <c r="AE9" s="12">
        <v>0.14687808482799999</v>
      </c>
      <c r="AF9" s="12">
        <v>0.160002230488</v>
      </c>
      <c r="AG9" s="12">
        <v>0.111945758301</v>
      </c>
      <c r="AH9" s="12">
        <v>0.10164801636199999</v>
      </c>
      <c r="AI9" s="12">
        <v>0.101189189976</v>
      </c>
      <c r="AJ9" s="12">
        <v>0.129150736529</v>
      </c>
      <c r="AK9" s="12">
        <v>8.6050354070400001E-2</v>
      </c>
      <c r="AL9" s="12">
        <v>0.101883245045</v>
      </c>
      <c r="AM9" s="12">
        <v>0.16081039877600001</v>
      </c>
      <c r="AN9" s="12">
        <v>0.15141074062000001</v>
      </c>
      <c r="AO9" s="12">
        <v>9.4084771320799995E-2</v>
      </c>
      <c r="AP9" s="12">
        <v>0.34742196703400002</v>
      </c>
      <c r="AR9" s="12">
        <v>0.12818533367900001</v>
      </c>
      <c r="AS9" s="12">
        <v>0.144402596326</v>
      </c>
      <c r="AT9" s="12">
        <v>0.15993857415400001</v>
      </c>
      <c r="AU9" s="12">
        <v>0.50032009876399997</v>
      </c>
      <c r="AW9" s="12">
        <v>0.14979171705899999</v>
      </c>
      <c r="AX9" s="12">
        <v>0.15137418038299999</v>
      </c>
      <c r="AY9" s="12">
        <v>0.14880814969299999</v>
      </c>
      <c r="AZ9" s="12">
        <v>0.120742964083</v>
      </c>
      <c r="BA9" s="12">
        <v>0.14853172577500001</v>
      </c>
      <c r="BB9" s="12">
        <v>0.14657803722099999</v>
      </c>
      <c r="BD9" s="12">
        <v>0.17732611543599999</v>
      </c>
      <c r="BE9" s="12">
        <v>5.54431693697E-2</v>
      </c>
      <c r="BF9" s="12">
        <v>5.1034827760799997E-2</v>
      </c>
      <c r="BH9" s="12">
        <v>0.163986063598</v>
      </c>
      <c r="BI9" s="12">
        <v>7.8367776187200006E-2</v>
      </c>
      <c r="BJ9" s="12">
        <v>4.3913525576599999E-2</v>
      </c>
    </row>
    <row r="10" spans="2:62" ht="32" customHeight="1" x14ac:dyDescent="0.35">
      <c r="B10" s="11" t="s">
        <v>113</v>
      </c>
      <c r="C10" s="12">
        <v>0.28335086802300002</v>
      </c>
      <c r="D10" s="12">
        <v>0.25821894730900002</v>
      </c>
      <c r="E10" s="12">
        <v>0.31136909222600001</v>
      </c>
      <c r="F10" s="12">
        <v>0.26511560129099998</v>
      </c>
      <c r="G10" s="12">
        <v>0.40170192757599998</v>
      </c>
      <c r="I10" s="12">
        <v>0.184513392177</v>
      </c>
      <c r="J10" s="12">
        <v>0.239219633249</v>
      </c>
      <c r="K10" s="12">
        <v>0.32650847313800002</v>
      </c>
      <c r="L10" s="12">
        <v>0.28328463789800001</v>
      </c>
      <c r="M10" s="12">
        <v>0.33348014151900002</v>
      </c>
      <c r="N10" s="12">
        <v>0.183372089692</v>
      </c>
      <c r="P10" s="12">
        <v>0.20958047567099999</v>
      </c>
      <c r="Q10" s="12">
        <v>0.296362225762</v>
      </c>
      <c r="R10" s="12">
        <v>0.28277185530900001</v>
      </c>
      <c r="S10" s="12">
        <v>0.34921162540599998</v>
      </c>
      <c r="T10" s="12">
        <v>0</v>
      </c>
      <c r="V10" s="12">
        <v>0.26123739863599998</v>
      </c>
      <c r="W10" s="12">
        <v>0.227001991243</v>
      </c>
      <c r="X10" s="12">
        <v>0.29568472355600001</v>
      </c>
      <c r="Y10" s="12">
        <v>0.23926388972500001</v>
      </c>
      <c r="Z10" s="12">
        <v>0.28937344783399999</v>
      </c>
      <c r="AA10" s="12">
        <v>0.45714278900900002</v>
      </c>
      <c r="AB10" s="12">
        <v>0.42975177187899999</v>
      </c>
      <c r="AC10" s="12">
        <v>0.110156399269</v>
      </c>
      <c r="AE10" s="12">
        <v>0.19770559526699999</v>
      </c>
      <c r="AF10" s="12">
        <v>0.216404751619</v>
      </c>
      <c r="AG10" s="12">
        <v>0.28487463637900001</v>
      </c>
      <c r="AH10" s="12">
        <v>0.29685691285900001</v>
      </c>
      <c r="AI10" s="12">
        <v>0.29591879287799999</v>
      </c>
      <c r="AJ10" s="12">
        <v>0.193629519104</v>
      </c>
      <c r="AK10" s="12">
        <v>0.47203028279800002</v>
      </c>
      <c r="AL10" s="12">
        <v>0.40756491776699999</v>
      </c>
      <c r="AM10" s="12">
        <v>0.20030935278000001</v>
      </c>
      <c r="AN10" s="12">
        <v>0.28635487172399998</v>
      </c>
      <c r="AO10" s="12">
        <v>0.20496008803099999</v>
      </c>
      <c r="AP10" s="12">
        <v>0.26855675489800002</v>
      </c>
      <c r="AR10" s="12">
        <v>0.26614946601299999</v>
      </c>
      <c r="AS10" s="12">
        <v>0.34940584857000001</v>
      </c>
      <c r="AT10" s="12">
        <v>0.37551640523300001</v>
      </c>
      <c r="AU10" s="12">
        <v>0</v>
      </c>
      <c r="AW10" s="12">
        <v>0.293714772244</v>
      </c>
      <c r="AX10" s="12">
        <v>0.27718494967700003</v>
      </c>
      <c r="AY10" s="12">
        <v>0.283942963725</v>
      </c>
      <c r="AZ10" s="12">
        <v>0.28587259205900001</v>
      </c>
      <c r="BA10" s="12">
        <v>0.291463368123</v>
      </c>
      <c r="BB10" s="12">
        <v>0.30040987002699998</v>
      </c>
      <c r="BD10" s="12">
        <v>0.333622534074</v>
      </c>
      <c r="BE10" s="12">
        <v>0.202564816067</v>
      </c>
      <c r="BF10" s="12">
        <v>0.113498645168</v>
      </c>
      <c r="BH10" s="12">
        <v>0.307038238327</v>
      </c>
      <c r="BI10" s="12">
        <v>0.25908715011</v>
      </c>
      <c r="BJ10" s="12">
        <v>0.159754891875</v>
      </c>
    </row>
    <row r="11" spans="2:62" ht="32" customHeight="1" x14ac:dyDescent="0.35">
      <c r="B11" s="11" t="s">
        <v>114</v>
      </c>
      <c r="C11" s="12">
        <v>0.47251156172499997</v>
      </c>
      <c r="D11" s="12">
        <v>0.57395491552400002</v>
      </c>
      <c r="E11" s="12">
        <v>0.36327422886999999</v>
      </c>
      <c r="F11" s="12">
        <v>0.51345095627199999</v>
      </c>
      <c r="G11" s="12">
        <v>0</v>
      </c>
      <c r="I11" s="12">
        <v>0.525325903313</v>
      </c>
      <c r="J11" s="12">
        <v>0.44110559162599999</v>
      </c>
      <c r="K11" s="12">
        <v>0.46806163123799999</v>
      </c>
      <c r="L11" s="12">
        <v>0.48816206783100002</v>
      </c>
      <c r="M11" s="12">
        <v>0.43373878481299999</v>
      </c>
      <c r="N11" s="12">
        <v>0.55454154018400004</v>
      </c>
      <c r="P11" s="12">
        <v>0.620632394388</v>
      </c>
      <c r="Q11" s="12">
        <v>0.508346144597</v>
      </c>
      <c r="R11" s="12">
        <v>0.38510179512499998</v>
      </c>
      <c r="S11" s="12">
        <v>0.38350791459099998</v>
      </c>
      <c r="T11" s="12">
        <v>0</v>
      </c>
      <c r="V11" s="12">
        <v>0.51531948953200002</v>
      </c>
      <c r="W11" s="12">
        <v>0.63411981816399998</v>
      </c>
      <c r="X11" s="12">
        <v>0.45097252316699998</v>
      </c>
      <c r="Y11" s="12">
        <v>0.46319422525699999</v>
      </c>
      <c r="Z11" s="12">
        <v>0.41911790908399998</v>
      </c>
      <c r="AA11" s="12">
        <v>0.35197209986400002</v>
      </c>
      <c r="AB11" s="12">
        <v>0.26358895634899998</v>
      </c>
      <c r="AC11" s="12">
        <v>0.46508743655700002</v>
      </c>
      <c r="AE11" s="12">
        <v>0.55096810404700003</v>
      </c>
      <c r="AF11" s="12">
        <v>0.503917420645</v>
      </c>
      <c r="AG11" s="12">
        <v>0.51283940337599998</v>
      </c>
      <c r="AH11" s="12">
        <v>0.52654084404000001</v>
      </c>
      <c r="AI11" s="12">
        <v>0.445939872332</v>
      </c>
      <c r="AJ11" s="12">
        <v>0.559978145983</v>
      </c>
      <c r="AK11" s="12">
        <v>0.34314780432199998</v>
      </c>
      <c r="AL11" s="12">
        <v>0.387638072281</v>
      </c>
      <c r="AM11" s="12">
        <v>0.50248918987199997</v>
      </c>
      <c r="AN11" s="12">
        <v>0.42823773288599998</v>
      </c>
      <c r="AO11" s="12">
        <v>0.60307762750600002</v>
      </c>
      <c r="AP11" s="12">
        <v>0.38402127806800002</v>
      </c>
      <c r="AR11" s="12">
        <v>0.512755002322</v>
      </c>
      <c r="AS11" s="12">
        <v>0.357632752025</v>
      </c>
      <c r="AT11" s="12">
        <v>0.19783965982000001</v>
      </c>
      <c r="AU11" s="12">
        <v>0</v>
      </c>
      <c r="AW11" s="12">
        <v>0.44919800202999999</v>
      </c>
      <c r="AX11" s="12">
        <v>0.44954810152800001</v>
      </c>
      <c r="AY11" s="12">
        <v>0.45778081866199999</v>
      </c>
      <c r="AZ11" s="12">
        <v>0.49008021408000002</v>
      </c>
      <c r="BA11" s="12">
        <v>0.453274046225</v>
      </c>
      <c r="BB11" s="12">
        <v>0.44596596076900002</v>
      </c>
      <c r="BD11" s="12">
        <v>0.39025260594200001</v>
      </c>
      <c r="BE11" s="12">
        <v>0.61721541304500005</v>
      </c>
      <c r="BF11" s="12">
        <v>0.64581323235800003</v>
      </c>
      <c r="BH11" s="12">
        <v>0.43571091989900002</v>
      </c>
      <c r="BI11" s="12">
        <v>0.53920496062599998</v>
      </c>
      <c r="BJ11" s="12">
        <v>0.58126336534099998</v>
      </c>
    </row>
    <row r="12" spans="2:62" ht="32" customHeight="1" x14ac:dyDescent="0.35">
      <c r="B12" s="11" t="s">
        <v>115</v>
      </c>
      <c r="C12" s="12">
        <v>7.5939834024799993E-2</v>
      </c>
      <c r="D12" s="12">
        <v>5.1638368758E-2</v>
      </c>
      <c r="E12" s="12">
        <v>0.105511726333</v>
      </c>
      <c r="F12" s="12">
        <v>6.9325378245399999E-2</v>
      </c>
      <c r="G12" s="12">
        <v>0</v>
      </c>
      <c r="I12" s="12">
        <v>0.16066455885600001</v>
      </c>
      <c r="J12" s="12">
        <v>0.14210823999399999</v>
      </c>
      <c r="K12" s="12">
        <v>4.77262289085E-2</v>
      </c>
      <c r="L12" s="12">
        <v>7.2972016602099996E-2</v>
      </c>
      <c r="M12" s="12">
        <v>9.0082432932100005E-3</v>
      </c>
      <c r="N12" s="12">
        <v>0.104593641778</v>
      </c>
      <c r="P12" s="12">
        <v>5.9168442501300003E-2</v>
      </c>
      <c r="Q12" s="12">
        <v>5.1631750291799998E-2</v>
      </c>
      <c r="R12" s="12">
        <v>8.1024487432799996E-2</v>
      </c>
      <c r="S12" s="12">
        <v>0.104898956775</v>
      </c>
      <c r="T12" s="12">
        <v>0.51673118137999996</v>
      </c>
      <c r="V12" s="12">
        <v>8.5693821137299994E-2</v>
      </c>
      <c r="W12" s="12">
        <v>5.0875025556099997E-2</v>
      </c>
      <c r="X12" s="12">
        <v>7.3052898938500005E-2</v>
      </c>
      <c r="Y12" s="12">
        <v>9.5295872994899999E-2</v>
      </c>
      <c r="Z12" s="12">
        <v>6.0819877154499997E-2</v>
      </c>
      <c r="AA12" s="12">
        <v>2.3414152056799999E-2</v>
      </c>
      <c r="AB12" s="12">
        <v>8.5511536096600005E-2</v>
      </c>
      <c r="AC12" s="12">
        <v>0.21223799298599999</v>
      </c>
      <c r="AE12" s="12">
        <v>0.104448215858</v>
      </c>
      <c r="AF12" s="12">
        <v>5.7524760744200001E-2</v>
      </c>
      <c r="AG12" s="12">
        <v>5.6015583490300003E-2</v>
      </c>
      <c r="AH12" s="12">
        <v>7.4954226739299995E-2</v>
      </c>
      <c r="AI12" s="12">
        <v>0.14148896254599999</v>
      </c>
      <c r="AJ12" s="12">
        <v>9.5291563121799996E-2</v>
      </c>
      <c r="AK12" s="12">
        <v>7.6592189312299996E-2</v>
      </c>
      <c r="AL12" s="12">
        <v>5.1290405114900003E-2</v>
      </c>
      <c r="AM12" s="12">
        <v>6.4148048935400007E-2</v>
      </c>
      <c r="AN12" s="12">
        <v>9.2460704645900005E-2</v>
      </c>
      <c r="AO12" s="12">
        <v>0</v>
      </c>
      <c r="AP12" s="12">
        <v>0</v>
      </c>
      <c r="AR12" s="12">
        <v>6.7027251916700004E-2</v>
      </c>
      <c r="AS12" s="12">
        <v>0.13720683465899999</v>
      </c>
      <c r="AT12" s="12">
        <v>0</v>
      </c>
      <c r="AU12" s="12">
        <v>0</v>
      </c>
      <c r="AW12" s="12">
        <v>6.9648015349100006E-2</v>
      </c>
      <c r="AX12" s="12">
        <v>8.1483922665900002E-2</v>
      </c>
      <c r="AY12" s="12">
        <v>6.8412906701100007E-2</v>
      </c>
      <c r="AZ12" s="12">
        <v>7.0423598194900003E-2</v>
      </c>
      <c r="BA12" s="12">
        <v>7.7138525892900003E-2</v>
      </c>
      <c r="BB12" s="12">
        <v>7.3681670579499994E-2</v>
      </c>
      <c r="BD12" s="12">
        <v>6.20554649232E-2</v>
      </c>
      <c r="BE12" s="12">
        <v>0.107194716323</v>
      </c>
      <c r="BF12" s="12">
        <v>4.80857905662E-2</v>
      </c>
      <c r="BH12" s="12">
        <v>5.9205953338000002E-2</v>
      </c>
      <c r="BI12" s="12">
        <v>0.108713393063</v>
      </c>
      <c r="BJ12" s="12">
        <v>0.118364713481</v>
      </c>
    </row>
    <row r="13" spans="2:62" ht="32" customHeight="1" x14ac:dyDescent="0.35">
      <c r="B13" s="11" t="s">
        <v>116</v>
      </c>
      <c r="C13" s="12">
        <v>1.6985749196600002E-2</v>
      </c>
      <c r="D13" s="12">
        <v>4.6563196538800004E-3</v>
      </c>
      <c r="E13" s="12">
        <v>2.8842985930800001E-2</v>
      </c>
      <c r="F13" s="12">
        <v>3.6017187577499998E-2</v>
      </c>
      <c r="G13" s="12">
        <v>0</v>
      </c>
      <c r="I13" s="12">
        <v>1.36258762658E-2</v>
      </c>
      <c r="J13" s="12">
        <v>2.8148360278400002E-2</v>
      </c>
      <c r="K13" s="12">
        <v>1.9261016144500001E-2</v>
      </c>
      <c r="L13" s="12">
        <v>1.67936402883E-2</v>
      </c>
      <c r="M13" s="12">
        <v>9.9726682946200008E-3</v>
      </c>
      <c r="N13" s="12">
        <v>0</v>
      </c>
      <c r="P13" s="12">
        <v>9.2669813136700002E-3</v>
      </c>
      <c r="Q13" s="12">
        <v>2.8690084427499998E-2</v>
      </c>
      <c r="R13" s="12">
        <v>1.48018326576E-2</v>
      </c>
      <c r="S13" s="12">
        <v>1.54552167381E-2</v>
      </c>
      <c r="T13" s="12">
        <v>0</v>
      </c>
      <c r="V13" s="12">
        <v>4.1545809889400001E-2</v>
      </c>
      <c r="W13" s="12">
        <v>3.5861743703999999E-2</v>
      </c>
      <c r="X13" s="12">
        <v>0</v>
      </c>
      <c r="Y13" s="12">
        <v>0</v>
      </c>
      <c r="Z13" s="12">
        <v>1.6062316158900001E-2</v>
      </c>
      <c r="AA13" s="12">
        <v>0</v>
      </c>
      <c r="AB13" s="12">
        <v>2.1747184703400001E-2</v>
      </c>
      <c r="AC13" s="12">
        <v>0</v>
      </c>
      <c r="AE13" s="12">
        <v>0</v>
      </c>
      <c r="AF13" s="12">
        <v>1.4267383606499999E-2</v>
      </c>
      <c r="AG13" s="12">
        <v>3.4324618454100002E-2</v>
      </c>
      <c r="AH13" s="12">
        <v>0</v>
      </c>
      <c r="AI13" s="12">
        <v>1.54631822677E-2</v>
      </c>
      <c r="AJ13" s="12">
        <v>0</v>
      </c>
      <c r="AK13" s="12">
        <v>0</v>
      </c>
      <c r="AL13" s="12">
        <v>3.4645799321200002E-2</v>
      </c>
      <c r="AM13" s="12">
        <v>4.4457589031E-2</v>
      </c>
      <c r="AN13" s="12">
        <v>0</v>
      </c>
      <c r="AO13" s="12">
        <v>9.7877513142899997E-2</v>
      </c>
      <c r="AP13" s="12">
        <v>0</v>
      </c>
      <c r="AR13" s="12">
        <v>1.24902312748E-2</v>
      </c>
      <c r="AS13" s="12">
        <v>1.13519684204E-2</v>
      </c>
      <c r="AT13" s="12">
        <v>0.134248177159</v>
      </c>
      <c r="AU13" s="12">
        <v>0</v>
      </c>
      <c r="AW13" s="12">
        <v>1.57924087181E-2</v>
      </c>
      <c r="AX13" s="12">
        <v>2.2043439359200001E-2</v>
      </c>
      <c r="AY13" s="12">
        <v>2.1729938520500001E-2</v>
      </c>
      <c r="AZ13" s="12">
        <v>1.60615963702E-2</v>
      </c>
      <c r="BA13" s="12">
        <v>1.6586131887200001E-2</v>
      </c>
      <c r="BB13" s="12">
        <v>1.7281146892700001E-2</v>
      </c>
      <c r="BD13" s="12">
        <v>1.76995669674E-2</v>
      </c>
      <c r="BE13" s="12">
        <v>1.7581885195100001E-2</v>
      </c>
      <c r="BF13" s="12">
        <v>0</v>
      </c>
      <c r="BH13" s="12">
        <v>1.94995734777E-2</v>
      </c>
      <c r="BI13" s="12">
        <v>7.6715183486E-3</v>
      </c>
      <c r="BJ13" s="12">
        <v>2.3221018051700001E-2</v>
      </c>
    </row>
    <row r="14" spans="2:62" ht="32" customHeight="1" x14ac:dyDescent="0.35">
      <c r="B14" s="11" t="s">
        <v>42</v>
      </c>
      <c r="C14" s="12">
        <v>1.7642027336499999E-2</v>
      </c>
      <c r="D14" s="12">
        <v>8.0613985078599997E-3</v>
      </c>
      <c r="E14" s="12">
        <v>2.2979726190200001E-2</v>
      </c>
      <c r="F14" s="12">
        <v>0</v>
      </c>
      <c r="G14" s="12">
        <v>0.39404857826299999</v>
      </c>
      <c r="I14" s="12">
        <v>2.77190927742E-2</v>
      </c>
      <c r="J14" s="12">
        <v>0</v>
      </c>
      <c r="K14" s="12">
        <v>0</v>
      </c>
      <c r="L14" s="12">
        <v>3.24047696781E-2</v>
      </c>
      <c r="M14" s="12">
        <v>3.4767706505299999E-2</v>
      </c>
      <c r="N14" s="12">
        <v>0</v>
      </c>
      <c r="P14" s="12">
        <v>3.3844560008199999E-2</v>
      </c>
      <c r="Q14" s="12">
        <v>7.7010956769400004E-3</v>
      </c>
      <c r="R14" s="12">
        <v>1.49333691319E-2</v>
      </c>
      <c r="S14" s="12">
        <v>1.43706780582E-2</v>
      </c>
      <c r="T14" s="12">
        <v>0</v>
      </c>
      <c r="V14" s="12">
        <v>3.1353728834900001E-2</v>
      </c>
      <c r="W14" s="12">
        <v>1.2438524697899999E-2</v>
      </c>
      <c r="X14" s="12">
        <v>0</v>
      </c>
      <c r="Y14" s="12">
        <v>0</v>
      </c>
      <c r="Z14" s="12">
        <v>1.5510319764900001E-2</v>
      </c>
      <c r="AA14" s="12">
        <v>0</v>
      </c>
      <c r="AB14" s="12">
        <v>1.8819862811599999E-2</v>
      </c>
      <c r="AC14" s="12">
        <v>0.13997811781200001</v>
      </c>
      <c r="AE14" s="12">
        <v>0</v>
      </c>
      <c r="AF14" s="12">
        <v>4.7883452897099998E-2</v>
      </c>
      <c r="AG14" s="12">
        <v>0</v>
      </c>
      <c r="AH14" s="12">
        <v>0</v>
      </c>
      <c r="AI14" s="12">
        <v>0</v>
      </c>
      <c r="AJ14" s="12">
        <v>2.1950035261599998E-2</v>
      </c>
      <c r="AK14" s="12">
        <v>2.2179369497100001E-2</v>
      </c>
      <c r="AL14" s="12">
        <v>1.6977560470599999E-2</v>
      </c>
      <c r="AM14" s="12">
        <v>2.7785420605599999E-2</v>
      </c>
      <c r="AN14" s="12">
        <v>4.1535950125100002E-2</v>
      </c>
      <c r="AO14" s="12">
        <v>0</v>
      </c>
      <c r="AP14" s="12">
        <v>0</v>
      </c>
      <c r="AR14" s="12">
        <v>1.33927147946E-2</v>
      </c>
      <c r="AS14" s="12">
        <v>0</v>
      </c>
      <c r="AT14" s="12">
        <v>0.13245718363299999</v>
      </c>
      <c r="AU14" s="12">
        <v>0.49967990123599998</v>
      </c>
      <c r="AW14" s="12">
        <v>2.1855084599499999E-2</v>
      </c>
      <c r="AX14" s="12">
        <v>1.8365406387199999E-2</v>
      </c>
      <c r="AY14" s="12">
        <v>1.93252226987E-2</v>
      </c>
      <c r="AZ14" s="12">
        <v>1.68190352125E-2</v>
      </c>
      <c r="BA14" s="12">
        <v>1.3006202097700001E-2</v>
      </c>
      <c r="BB14" s="12">
        <v>1.6083314510400001E-2</v>
      </c>
      <c r="BD14" s="12">
        <v>1.9043712656100002E-2</v>
      </c>
      <c r="BE14" s="12">
        <v>0</v>
      </c>
      <c r="BF14" s="12">
        <v>0.14156750414700001</v>
      </c>
      <c r="BH14" s="12">
        <v>1.4559251361400001E-2</v>
      </c>
      <c r="BI14" s="12">
        <v>6.9552016650399999E-3</v>
      </c>
      <c r="BJ14" s="12">
        <v>7.3482485674099998E-2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D17"/>
  <sheetViews>
    <sheetView showGridLines="0" workbookViewId="0"/>
  </sheetViews>
  <sheetFormatPr defaultColWidth="8.81640625" defaultRowHeight="14.5" x14ac:dyDescent="0.35"/>
  <cols>
    <col min="1" max="1" width="5" customWidth="1"/>
    <col min="2" max="2" width="25" customWidth="1"/>
    <col min="3" max="4" width="10" customWidth="1"/>
  </cols>
  <sheetData>
    <row r="2" spans="2:4" ht="68" customHeight="1" x14ac:dyDescent="0.35">
      <c r="D2" s="22" t="s">
        <v>276</v>
      </c>
    </row>
    <row r="6" spans="2:4" ht="32" customHeight="1" x14ac:dyDescent="0.35">
      <c r="C6" s="14" t="s">
        <v>274</v>
      </c>
      <c r="D6" s="14" t="s">
        <v>275</v>
      </c>
    </row>
    <row r="7" spans="2:4" ht="28" customHeight="1" x14ac:dyDescent="0.35">
      <c r="B7" s="11" t="s">
        <v>119</v>
      </c>
      <c r="C7" s="12">
        <v>0.32515018347500002</v>
      </c>
      <c r="D7" s="12">
        <v>0.389028143602</v>
      </c>
    </row>
    <row r="8" spans="2:4" ht="28" customHeight="1" x14ac:dyDescent="0.35">
      <c r="B8" s="11" t="s">
        <v>120</v>
      </c>
      <c r="C8" s="12">
        <v>0.20931154581799999</v>
      </c>
      <c r="D8" s="12">
        <v>0.154549447349</v>
      </c>
    </row>
    <row r="9" spans="2:4" ht="28" customHeight="1" x14ac:dyDescent="0.35">
      <c r="B9" s="11" t="s">
        <v>121</v>
      </c>
      <c r="C9" s="12">
        <v>0.35791826456800002</v>
      </c>
      <c r="D9" s="12">
        <v>0.35867935224800002</v>
      </c>
    </row>
    <row r="10" spans="2:4" ht="28" customHeight="1" x14ac:dyDescent="0.35">
      <c r="B10" s="11" t="s">
        <v>122</v>
      </c>
      <c r="C10" s="12">
        <v>1.76531249965E-2</v>
      </c>
      <c r="D10" s="12">
        <v>1.2268647757500001E-2</v>
      </c>
    </row>
    <row r="11" spans="2:4" ht="28" customHeight="1" x14ac:dyDescent="0.35">
      <c r="B11" s="11" t="s">
        <v>123</v>
      </c>
      <c r="C11" s="12">
        <v>6.8583675266300007E-2</v>
      </c>
      <c r="D11" s="12">
        <v>6.8361220466299999E-2</v>
      </c>
    </row>
    <row r="12" spans="2:4" ht="28" customHeight="1" x14ac:dyDescent="0.35">
      <c r="B12" s="11" t="s">
        <v>42</v>
      </c>
      <c r="C12" s="12">
        <v>2.1383205875700001E-2</v>
      </c>
      <c r="D12" s="12">
        <v>1.7113188576599998E-2</v>
      </c>
    </row>
    <row r="14" spans="2:4" x14ac:dyDescent="0.35">
      <c r="B14" t="s">
        <v>260</v>
      </c>
    </row>
    <row r="15" spans="2:4" x14ac:dyDescent="0.35">
      <c r="B15" t="s">
        <v>9</v>
      </c>
    </row>
    <row r="17" spans="2:2" x14ac:dyDescent="0.35">
      <c r="B17" s="4" t="str">
        <f>HYPERLINK("#Contents!A1","Return to Contents")</f>
        <v>Return to Contents</v>
      </c>
    </row>
  </sheetData>
  <mergeCells count="1">
    <mergeCell ref="D2"/>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118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119</v>
      </c>
      <c r="C9" s="12">
        <v>0.32515018347500002</v>
      </c>
      <c r="D9" s="12">
        <v>0.36666394593000001</v>
      </c>
      <c r="E9" s="12">
        <v>0.253053505146</v>
      </c>
      <c r="F9" s="12">
        <v>0.52448192606900002</v>
      </c>
      <c r="G9" s="12">
        <v>0.39404857826299999</v>
      </c>
      <c r="I9" s="12">
        <v>0.42223779884599999</v>
      </c>
      <c r="J9" s="12">
        <v>0.38658053665100001</v>
      </c>
      <c r="K9" s="12">
        <v>0.37200653331400002</v>
      </c>
      <c r="L9" s="12">
        <v>0.25470129485100002</v>
      </c>
      <c r="M9" s="12">
        <v>0.26265187302699999</v>
      </c>
      <c r="N9" s="12">
        <v>0</v>
      </c>
      <c r="P9" s="12">
        <v>0.486529284384</v>
      </c>
      <c r="Q9" s="12">
        <v>0.34130883013000002</v>
      </c>
      <c r="R9" s="12">
        <v>0.27446422077100002</v>
      </c>
      <c r="S9" s="12">
        <v>0.203488289105</v>
      </c>
      <c r="T9" s="12">
        <v>0</v>
      </c>
      <c r="V9" s="12">
        <v>0.41672260080500001</v>
      </c>
      <c r="W9" s="12">
        <v>0.40533376819400002</v>
      </c>
      <c r="X9" s="12">
        <v>0.388598417912</v>
      </c>
      <c r="Y9" s="12">
        <v>0.22768454545200001</v>
      </c>
      <c r="Z9" s="12">
        <v>0.18038984674899999</v>
      </c>
      <c r="AA9" s="12">
        <v>0.18292260439999999</v>
      </c>
      <c r="AB9" s="12">
        <v>0.22749597237800001</v>
      </c>
      <c r="AC9" s="12">
        <v>0.44152701707600001</v>
      </c>
      <c r="AE9" s="12">
        <v>0.281438657072</v>
      </c>
      <c r="AF9" s="12">
        <v>0.359798649543</v>
      </c>
      <c r="AG9" s="12">
        <v>0.24560806842300001</v>
      </c>
      <c r="AH9" s="12">
        <v>0.30854718939300002</v>
      </c>
      <c r="AI9" s="12">
        <v>0.43178806657500002</v>
      </c>
      <c r="AJ9" s="12">
        <v>0.38099328572300001</v>
      </c>
      <c r="AK9" s="12">
        <v>0.150401546484</v>
      </c>
      <c r="AL9" s="12">
        <v>0.42924846395400001</v>
      </c>
      <c r="AM9" s="12">
        <v>0.32353696577300001</v>
      </c>
      <c r="AN9" s="12">
        <v>0.31255691740199998</v>
      </c>
      <c r="AO9" s="12">
        <v>0.39466014738799998</v>
      </c>
      <c r="AP9" s="12">
        <v>8.4644719876500005E-2</v>
      </c>
      <c r="AR9" s="12">
        <v>0.32813752777100003</v>
      </c>
      <c r="AS9" s="12">
        <v>0.31248474697099998</v>
      </c>
      <c r="AT9" s="12">
        <v>0.351256142858</v>
      </c>
      <c r="AU9" s="12">
        <v>0</v>
      </c>
      <c r="AW9" s="12">
        <v>0.29139954226999998</v>
      </c>
      <c r="AX9" s="12">
        <v>0.304619803518</v>
      </c>
      <c r="AY9" s="12">
        <v>0.30110854194800002</v>
      </c>
      <c r="AZ9" s="12">
        <v>0.34112234258899998</v>
      </c>
      <c r="BA9" s="12">
        <v>0.30131695388000002</v>
      </c>
      <c r="BB9" s="12">
        <v>0.28643896119899998</v>
      </c>
      <c r="BD9" s="12">
        <v>0.22972972504600001</v>
      </c>
      <c r="BE9" s="12">
        <v>0.50816671353999998</v>
      </c>
      <c r="BF9" s="12">
        <v>0.39943840942999997</v>
      </c>
      <c r="BH9" s="12">
        <v>0.28596075819599998</v>
      </c>
      <c r="BI9" s="12">
        <v>0.388378158784</v>
      </c>
      <c r="BJ9" s="12">
        <v>0.46334358684900001</v>
      </c>
    </row>
    <row r="10" spans="2:62" ht="32" customHeight="1" x14ac:dyDescent="0.35">
      <c r="B10" s="11" t="s">
        <v>120</v>
      </c>
      <c r="C10" s="12">
        <v>0.20931154581799999</v>
      </c>
      <c r="D10" s="12">
        <v>0.20379820943400001</v>
      </c>
      <c r="E10" s="12">
        <v>0.21950280839200001</v>
      </c>
      <c r="F10" s="12">
        <v>0.21084069452900001</v>
      </c>
      <c r="G10" s="12">
        <v>0</v>
      </c>
      <c r="I10" s="12">
        <v>0.115532213716</v>
      </c>
      <c r="J10" s="12">
        <v>0.20590507265399999</v>
      </c>
      <c r="K10" s="12">
        <v>0.221967012598</v>
      </c>
      <c r="L10" s="12">
        <v>0.18929875392000001</v>
      </c>
      <c r="M10" s="12">
        <v>0.26964834399799997</v>
      </c>
      <c r="N10" s="12">
        <v>0.34477074903900001</v>
      </c>
      <c r="P10" s="12">
        <v>0.13930252308999999</v>
      </c>
      <c r="Q10" s="12">
        <v>0.122191593704</v>
      </c>
      <c r="R10" s="12">
        <v>0.244837509861</v>
      </c>
      <c r="S10" s="12">
        <v>0.32654178263700001</v>
      </c>
      <c r="T10" s="12">
        <v>0.48326881861999998</v>
      </c>
      <c r="V10" s="12">
        <v>0.23129467634600001</v>
      </c>
      <c r="W10" s="12">
        <v>9.30710881618E-2</v>
      </c>
      <c r="X10" s="12">
        <v>0.135952609891</v>
      </c>
      <c r="Y10" s="12">
        <v>0.227051879337</v>
      </c>
      <c r="Z10" s="12">
        <v>0.32980667926599999</v>
      </c>
      <c r="AA10" s="12">
        <v>0.39081603500599998</v>
      </c>
      <c r="AB10" s="12">
        <v>0.35977368390499997</v>
      </c>
      <c r="AC10" s="12">
        <v>7.2540053375899999E-2</v>
      </c>
      <c r="AE10" s="12">
        <v>0.171756555172</v>
      </c>
      <c r="AF10" s="12">
        <v>0.13932265743300001</v>
      </c>
      <c r="AG10" s="12">
        <v>0.19426420388000001</v>
      </c>
      <c r="AH10" s="12">
        <v>0.18697106676200001</v>
      </c>
      <c r="AI10" s="12">
        <v>0.13091716136100001</v>
      </c>
      <c r="AJ10" s="12">
        <v>0.27241760636000001</v>
      </c>
      <c r="AK10" s="12">
        <v>0.246553096808</v>
      </c>
      <c r="AL10" s="12">
        <v>0.20175298665700001</v>
      </c>
      <c r="AM10" s="12">
        <v>0.223413502845</v>
      </c>
      <c r="AN10" s="12">
        <v>0.31372904978900001</v>
      </c>
      <c r="AO10" s="12">
        <v>9.4084771320799995E-2</v>
      </c>
      <c r="AP10" s="12">
        <v>0.49153557023400002</v>
      </c>
      <c r="AR10" s="12">
        <v>0.217571489162</v>
      </c>
      <c r="AS10" s="12">
        <v>0.172186134376</v>
      </c>
      <c r="AT10" s="12">
        <v>0.17308766869799999</v>
      </c>
      <c r="AU10" s="12">
        <v>0.50032009876399997</v>
      </c>
      <c r="AW10" s="12">
        <v>0.22770182658900001</v>
      </c>
      <c r="AX10" s="12">
        <v>0.22144063508199999</v>
      </c>
      <c r="AY10" s="12">
        <v>0.222257167517</v>
      </c>
      <c r="AZ10" s="12">
        <v>0.19930312161700001</v>
      </c>
      <c r="BA10" s="12">
        <v>0.226666308102</v>
      </c>
      <c r="BB10" s="12">
        <v>0.234482257961</v>
      </c>
      <c r="BD10" s="12">
        <v>0.25707083857500002</v>
      </c>
      <c r="BE10" s="12">
        <v>0.118572218841</v>
      </c>
      <c r="BF10" s="12">
        <v>0.16491393313300001</v>
      </c>
      <c r="BH10" s="12">
        <v>0.24533308882900001</v>
      </c>
      <c r="BI10" s="12">
        <v>0.15731274212400001</v>
      </c>
      <c r="BJ10" s="12">
        <v>6.4720658910199999E-2</v>
      </c>
    </row>
    <row r="11" spans="2:62" ht="32" customHeight="1" x14ac:dyDescent="0.35">
      <c r="B11" s="11" t="s">
        <v>121</v>
      </c>
      <c r="C11" s="12">
        <v>0.35791826456800002</v>
      </c>
      <c r="D11" s="12">
        <v>0.361139893243</v>
      </c>
      <c r="E11" s="12">
        <v>0.37925180166700001</v>
      </c>
      <c r="F11" s="12">
        <v>0.14454419552200001</v>
      </c>
      <c r="G11" s="12">
        <v>0.40409632394400002</v>
      </c>
      <c r="I11" s="12">
        <v>0.25951370743199997</v>
      </c>
      <c r="J11" s="12">
        <v>0.29160279285099999</v>
      </c>
      <c r="K11" s="12">
        <v>0.35905620113999998</v>
      </c>
      <c r="L11" s="12">
        <v>0.461257381636</v>
      </c>
      <c r="M11" s="12">
        <v>0.35070756564099997</v>
      </c>
      <c r="N11" s="12">
        <v>0.33706613841499999</v>
      </c>
      <c r="P11" s="12">
        <v>0.24568699548100001</v>
      </c>
      <c r="Q11" s="12">
        <v>0.462180347002</v>
      </c>
      <c r="R11" s="12">
        <v>0.39079211959299998</v>
      </c>
      <c r="S11" s="12">
        <v>0.33047870103499999</v>
      </c>
      <c r="T11" s="12">
        <v>0.51673118137999996</v>
      </c>
      <c r="V11" s="12">
        <v>0.251536970084</v>
      </c>
      <c r="W11" s="12">
        <v>0.36712456643800001</v>
      </c>
      <c r="X11" s="12">
        <v>0.399070300323</v>
      </c>
      <c r="Y11" s="12">
        <v>0.47028491163399999</v>
      </c>
      <c r="Z11" s="12">
        <v>0.33646802112099999</v>
      </c>
      <c r="AA11" s="12">
        <v>0.40051281604799999</v>
      </c>
      <c r="AB11" s="12">
        <v>0.37394352006999998</v>
      </c>
      <c r="AC11" s="12">
        <v>0.14350537827500001</v>
      </c>
      <c r="AE11" s="12">
        <v>0.471185007135</v>
      </c>
      <c r="AF11" s="12">
        <v>0.35029634961200001</v>
      </c>
      <c r="AG11" s="12">
        <v>0.415178278608</v>
      </c>
      <c r="AH11" s="12">
        <v>0.41996603275900002</v>
      </c>
      <c r="AI11" s="12">
        <v>0.36060872709199998</v>
      </c>
      <c r="AJ11" s="12">
        <v>0.25175630936499999</v>
      </c>
      <c r="AK11" s="12">
        <v>0.50732251292899999</v>
      </c>
      <c r="AL11" s="12">
        <v>0.28375930287099999</v>
      </c>
      <c r="AM11" s="12">
        <v>0.35426932141200002</v>
      </c>
      <c r="AN11" s="12">
        <v>0.238754447412</v>
      </c>
      <c r="AO11" s="12">
        <v>0.30283760117399999</v>
      </c>
      <c r="AP11" s="12">
        <v>0.32943168462299999</v>
      </c>
      <c r="AR11" s="12">
        <v>0.35226853514299999</v>
      </c>
      <c r="AS11" s="12">
        <v>0.41374006918</v>
      </c>
      <c r="AT11" s="12">
        <v>0.267070118445</v>
      </c>
      <c r="AU11" s="12">
        <v>0</v>
      </c>
      <c r="AW11" s="12">
        <v>0.37612385399800002</v>
      </c>
      <c r="AX11" s="12">
        <v>0.373401866099</v>
      </c>
      <c r="AY11" s="12">
        <v>0.38735214339399998</v>
      </c>
      <c r="AZ11" s="12">
        <v>0.36012648500299999</v>
      </c>
      <c r="BA11" s="12">
        <v>0.38160100224799998</v>
      </c>
      <c r="BB11" s="12">
        <v>0.37671412948299998</v>
      </c>
      <c r="BD11" s="12">
        <v>0.40988160968499998</v>
      </c>
      <c r="BE11" s="12">
        <v>0.26748858481900001</v>
      </c>
      <c r="BF11" s="12">
        <v>0.24024653983800001</v>
      </c>
      <c r="BH11" s="12">
        <v>0.37198081895700003</v>
      </c>
      <c r="BI11" s="12">
        <v>0.35043828678700001</v>
      </c>
      <c r="BJ11" s="12">
        <v>0.26465809685899999</v>
      </c>
    </row>
    <row r="12" spans="2:62" ht="32" customHeight="1" x14ac:dyDescent="0.35">
      <c r="B12" s="11" t="s">
        <v>122</v>
      </c>
      <c r="C12" s="12">
        <v>1.76531249965E-2</v>
      </c>
      <c r="D12" s="12">
        <v>1.01135908009E-2</v>
      </c>
      <c r="E12" s="12">
        <v>2.27134723708E-2</v>
      </c>
      <c r="F12" s="12">
        <v>4.8557737274700002E-2</v>
      </c>
      <c r="G12" s="12">
        <v>0</v>
      </c>
      <c r="I12" s="12">
        <v>1.39995188018E-2</v>
      </c>
      <c r="J12" s="12">
        <v>4.7048736600699997E-2</v>
      </c>
      <c r="K12" s="12">
        <v>0</v>
      </c>
      <c r="L12" s="12">
        <v>2.6137640801599998E-2</v>
      </c>
      <c r="M12" s="12">
        <v>1.8079752218200001E-2</v>
      </c>
      <c r="N12" s="12">
        <v>0</v>
      </c>
      <c r="P12" s="12">
        <v>3.4231871464899997E-2</v>
      </c>
      <c r="Q12" s="12">
        <v>7.6498955409899996E-3</v>
      </c>
      <c r="R12" s="12">
        <v>1.37969836653E-2</v>
      </c>
      <c r="S12" s="12">
        <v>1.52155199787E-2</v>
      </c>
      <c r="T12" s="12">
        <v>0</v>
      </c>
      <c r="V12" s="12">
        <v>1.91858032883E-2</v>
      </c>
      <c r="W12" s="12">
        <v>4.6520160081800002E-2</v>
      </c>
      <c r="X12" s="12">
        <v>0</v>
      </c>
      <c r="Y12" s="12">
        <v>0</v>
      </c>
      <c r="Z12" s="12">
        <v>2.8589932156199999E-2</v>
      </c>
      <c r="AA12" s="12">
        <v>0</v>
      </c>
      <c r="AB12" s="12">
        <v>0</v>
      </c>
      <c r="AC12" s="12">
        <v>3.6292643350700003E-2</v>
      </c>
      <c r="AE12" s="12">
        <v>0</v>
      </c>
      <c r="AF12" s="12">
        <v>3.8707513143300003E-2</v>
      </c>
      <c r="AG12" s="12">
        <v>2.8012769812600001E-2</v>
      </c>
      <c r="AH12" s="12">
        <v>0</v>
      </c>
      <c r="AI12" s="12">
        <v>1.34265369323E-2</v>
      </c>
      <c r="AJ12" s="12">
        <v>0</v>
      </c>
      <c r="AK12" s="12">
        <v>0</v>
      </c>
      <c r="AL12" s="12">
        <v>0</v>
      </c>
      <c r="AM12" s="12">
        <v>4.5344030025000003E-2</v>
      </c>
      <c r="AN12" s="12">
        <v>3.9503032190899998E-2</v>
      </c>
      <c r="AO12" s="12">
        <v>0</v>
      </c>
      <c r="AP12" s="12">
        <v>4.1486165503400001E-2</v>
      </c>
      <c r="AR12" s="12">
        <v>1.7562343415000001E-2</v>
      </c>
      <c r="AS12" s="12">
        <v>2.2574847694400001E-2</v>
      </c>
      <c r="AT12" s="12">
        <v>0</v>
      </c>
      <c r="AU12" s="12">
        <v>0</v>
      </c>
      <c r="AW12" s="12">
        <v>1.8645223933299999E-2</v>
      </c>
      <c r="AX12" s="12">
        <v>1.4798301854999999E-2</v>
      </c>
      <c r="AY12" s="12">
        <v>1.6255815784899999E-2</v>
      </c>
      <c r="AZ12" s="12">
        <v>1.2181673658799999E-2</v>
      </c>
      <c r="BA12" s="12">
        <v>1.5854405056100002E-2</v>
      </c>
      <c r="BB12" s="12">
        <v>1.4002053610899999E-2</v>
      </c>
      <c r="BD12" s="12">
        <v>1.53307064462E-2</v>
      </c>
      <c r="BE12" s="12">
        <v>2.4435334532800002E-2</v>
      </c>
      <c r="BF12" s="12">
        <v>0</v>
      </c>
      <c r="BH12" s="12">
        <v>1.02440600988E-2</v>
      </c>
      <c r="BI12" s="12">
        <v>3.69629797234E-2</v>
      </c>
      <c r="BJ12" s="12">
        <v>2.2656388471299999E-2</v>
      </c>
    </row>
    <row r="13" spans="2:62" ht="32" customHeight="1" x14ac:dyDescent="0.35">
      <c r="B13" s="11" t="s">
        <v>123</v>
      </c>
      <c r="C13" s="12">
        <v>6.8583675266300007E-2</v>
      </c>
      <c r="D13" s="12">
        <v>2.8000057424499999E-2</v>
      </c>
      <c r="E13" s="12">
        <v>0.1110543246</v>
      </c>
      <c r="F13" s="12">
        <v>7.1575446605300005E-2</v>
      </c>
      <c r="G13" s="12">
        <v>0.20185509779300001</v>
      </c>
      <c r="I13" s="12">
        <v>0.16099766842999999</v>
      </c>
      <c r="J13" s="12">
        <v>6.8862861244200005E-2</v>
      </c>
      <c r="K13" s="12">
        <v>3.2794992839200003E-2</v>
      </c>
      <c r="L13" s="12">
        <v>4.39603703207E-2</v>
      </c>
      <c r="M13" s="12">
        <v>7.2633873367699997E-2</v>
      </c>
      <c r="N13" s="12">
        <v>0.188015221343</v>
      </c>
      <c r="P13" s="12">
        <v>4.9132542385199998E-2</v>
      </c>
      <c r="Q13" s="12">
        <v>5.9670050755800001E-2</v>
      </c>
      <c r="R13" s="12">
        <v>6.8660796497899995E-2</v>
      </c>
      <c r="S13" s="12">
        <v>9.7966011007400003E-2</v>
      </c>
      <c r="T13" s="12">
        <v>0</v>
      </c>
      <c r="V13" s="12">
        <v>1.7615254067499999E-2</v>
      </c>
      <c r="W13" s="12">
        <v>7.5511892427100005E-2</v>
      </c>
      <c r="X13" s="12">
        <v>6.7769975731000007E-2</v>
      </c>
      <c r="Y13" s="12">
        <v>7.49786635773E-2</v>
      </c>
      <c r="Z13" s="12">
        <v>0.124745520708</v>
      </c>
      <c r="AA13" s="12">
        <v>2.57485445463E-2</v>
      </c>
      <c r="AB13" s="12">
        <v>1.9966960835300002E-2</v>
      </c>
      <c r="AC13" s="12">
        <v>0.17613035350100001</v>
      </c>
      <c r="AE13" s="12">
        <v>7.5619780620800006E-2</v>
      </c>
      <c r="AF13" s="12">
        <v>7.8253690090899997E-2</v>
      </c>
      <c r="AG13" s="12">
        <v>0.116936679278</v>
      </c>
      <c r="AH13" s="12">
        <v>8.4515711085100004E-2</v>
      </c>
      <c r="AI13" s="12">
        <v>6.3259508040300005E-2</v>
      </c>
      <c r="AJ13" s="12">
        <v>7.2882763291199998E-2</v>
      </c>
      <c r="AK13" s="12">
        <v>6.7440406000600001E-2</v>
      </c>
      <c r="AL13" s="12">
        <v>5.2307758633400002E-2</v>
      </c>
      <c r="AM13" s="12">
        <v>5.3436179946200001E-2</v>
      </c>
      <c r="AN13" s="12">
        <v>9.5456553205199995E-2</v>
      </c>
      <c r="AO13" s="12">
        <v>0</v>
      </c>
      <c r="AP13" s="12">
        <v>0</v>
      </c>
      <c r="AR13" s="12">
        <v>6.1907391724500001E-2</v>
      </c>
      <c r="AS13" s="12">
        <v>7.90142017787E-2</v>
      </c>
      <c r="AT13" s="12">
        <v>0.16589307039699999</v>
      </c>
      <c r="AU13" s="12">
        <v>0</v>
      </c>
      <c r="AW13" s="12">
        <v>6.6794731170700006E-2</v>
      </c>
      <c r="AX13" s="12">
        <v>6.3222636483600006E-2</v>
      </c>
      <c r="AY13" s="12">
        <v>5.3929974292999998E-2</v>
      </c>
      <c r="AZ13" s="12">
        <v>6.8327446657600002E-2</v>
      </c>
      <c r="BA13" s="12">
        <v>5.9509886254999998E-2</v>
      </c>
      <c r="BB13" s="12">
        <v>6.8208985256699994E-2</v>
      </c>
      <c r="BD13" s="12">
        <v>7.0376647064E-2</v>
      </c>
      <c r="BE13" s="12">
        <v>5.5814509777399997E-2</v>
      </c>
      <c r="BF13" s="12">
        <v>0.14519155207500001</v>
      </c>
      <c r="BH13" s="12">
        <v>6.5532693560700003E-2</v>
      </c>
      <c r="BI13" s="12">
        <v>5.99526309173E-2</v>
      </c>
      <c r="BJ13" s="12">
        <v>0.118261489907</v>
      </c>
    </row>
    <row r="14" spans="2:62" ht="32" customHeight="1" x14ac:dyDescent="0.35">
      <c r="B14" s="11" t="s">
        <v>42</v>
      </c>
      <c r="C14" s="12">
        <v>2.1383205875700001E-2</v>
      </c>
      <c r="D14" s="12">
        <v>3.0284303167900001E-2</v>
      </c>
      <c r="E14" s="12">
        <v>1.44240878247E-2</v>
      </c>
      <c r="F14" s="12">
        <v>0</v>
      </c>
      <c r="G14" s="12">
        <v>0</v>
      </c>
      <c r="I14" s="12">
        <v>2.77190927742E-2</v>
      </c>
      <c r="J14" s="12">
        <v>0</v>
      </c>
      <c r="K14" s="12">
        <v>1.41752601091E-2</v>
      </c>
      <c r="L14" s="12">
        <v>2.46445584711E-2</v>
      </c>
      <c r="M14" s="12">
        <v>2.6278591748099999E-2</v>
      </c>
      <c r="N14" s="12">
        <v>0.13014789120299999</v>
      </c>
      <c r="P14" s="12">
        <v>4.5116783193799997E-2</v>
      </c>
      <c r="Q14" s="12">
        <v>6.9992828680599996E-3</v>
      </c>
      <c r="R14" s="12">
        <v>7.4483696127999998E-3</v>
      </c>
      <c r="S14" s="12">
        <v>2.6309696237E-2</v>
      </c>
      <c r="T14" s="12">
        <v>0</v>
      </c>
      <c r="V14" s="12">
        <v>6.3644695408700006E-2</v>
      </c>
      <c r="W14" s="12">
        <v>1.2438524697899999E-2</v>
      </c>
      <c r="X14" s="12">
        <v>8.6086961435700004E-3</v>
      </c>
      <c r="Y14" s="12">
        <v>0</v>
      </c>
      <c r="Z14" s="12">
        <v>0</v>
      </c>
      <c r="AA14" s="12">
        <v>0</v>
      </c>
      <c r="AB14" s="12">
        <v>1.8819862811599999E-2</v>
      </c>
      <c r="AC14" s="12">
        <v>0.13000455442200001</v>
      </c>
      <c r="AE14" s="12">
        <v>0</v>
      </c>
      <c r="AF14" s="12">
        <v>3.3621140178100001E-2</v>
      </c>
      <c r="AG14" s="12">
        <v>0</v>
      </c>
      <c r="AH14" s="12">
        <v>0</v>
      </c>
      <c r="AI14" s="12">
        <v>0</v>
      </c>
      <c r="AJ14" s="12">
        <v>2.1950035261599998E-2</v>
      </c>
      <c r="AK14" s="12">
        <v>2.8282437778200002E-2</v>
      </c>
      <c r="AL14" s="12">
        <v>3.2931487884299997E-2</v>
      </c>
      <c r="AM14" s="12">
        <v>0</v>
      </c>
      <c r="AN14" s="12">
        <v>0</v>
      </c>
      <c r="AO14" s="12">
        <v>0.20841748011799999</v>
      </c>
      <c r="AP14" s="12">
        <v>5.2901859763799998E-2</v>
      </c>
      <c r="AR14" s="12">
        <v>2.25527127839E-2</v>
      </c>
      <c r="AS14" s="12">
        <v>0</v>
      </c>
      <c r="AT14" s="12">
        <v>4.2692999602299997E-2</v>
      </c>
      <c r="AU14" s="12">
        <v>0.49967990123599998</v>
      </c>
      <c r="AW14" s="12">
        <v>1.9334822040100001E-2</v>
      </c>
      <c r="AX14" s="12">
        <v>2.2516756962699998E-2</v>
      </c>
      <c r="AY14" s="12">
        <v>1.9096357063800001E-2</v>
      </c>
      <c r="AZ14" s="12">
        <v>1.8938930474300002E-2</v>
      </c>
      <c r="BA14" s="12">
        <v>1.50514444589E-2</v>
      </c>
      <c r="BB14" s="12">
        <v>2.0153612489500001E-2</v>
      </c>
      <c r="BD14" s="12">
        <v>1.7610473183800001E-2</v>
      </c>
      <c r="BE14" s="12">
        <v>2.55226384893E-2</v>
      </c>
      <c r="BF14" s="12">
        <v>5.02095655248E-2</v>
      </c>
      <c r="BH14" s="12">
        <v>2.0948580358299999E-2</v>
      </c>
      <c r="BI14" s="12">
        <v>6.9552016650399999E-3</v>
      </c>
      <c r="BJ14" s="12">
        <v>6.63597790035E-2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124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119</v>
      </c>
      <c r="C9" s="12">
        <v>0.389028143602</v>
      </c>
      <c r="D9" s="12">
        <v>0.42477330292999999</v>
      </c>
      <c r="E9" s="12">
        <v>0.34183176625099998</v>
      </c>
      <c r="F9" s="12">
        <v>0.51202994294500004</v>
      </c>
      <c r="G9" s="12">
        <v>0</v>
      </c>
      <c r="I9" s="12">
        <v>0.52258068224499998</v>
      </c>
      <c r="J9" s="12">
        <v>0.39646125815599997</v>
      </c>
      <c r="K9" s="12">
        <v>0.43194926761199998</v>
      </c>
      <c r="L9" s="12">
        <v>0.31912522706899998</v>
      </c>
      <c r="M9" s="12">
        <v>0.29355816094699999</v>
      </c>
      <c r="N9" s="12">
        <v>0.47723039099100001</v>
      </c>
      <c r="P9" s="12">
        <v>0.49000685525600002</v>
      </c>
      <c r="Q9" s="12">
        <v>0.42823213644800001</v>
      </c>
      <c r="R9" s="12">
        <v>0.37370116075799997</v>
      </c>
      <c r="S9" s="12">
        <v>0.27038190170300003</v>
      </c>
      <c r="T9" s="12">
        <v>0</v>
      </c>
      <c r="V9" s="12">
        <v>0.45431925004500001</v>
      </c>
      <c r="W9" s="12">
        <v>0.53582273703799999</v>
      </c>
      <c r="X9" s="12">
        <v>0.40395225762600001</v>
      </c>
      <c r="Y9" s="12">
        <v>0.32716122299700001</v>
      </c>
      <c r="Z9" s="12">
        <v>0.20997637705800001</v>
      </c>
      <c r="AA9" s="12">
        <v>0.25720460762300001</v>
      </c>
      <c r="AB9" s="12">
        <v>0.25445228721000002</v>
      </c>
      <c r="AC9" s="12">
        <v>0.54094964000400003</v>
      </c>
      <c r="AE9" s="12">
        <v>0.32241821274600002</v>
      </c>
      <c r="AF9" s="12">
        <v>0.46091764563299997</v>
      </c>
      <c r="AG9" s="12">
        <v>0.36658465727099998</v>
      </c>
      <c r="AH9" s="12">
        <v>0.53601643418599998</v>
      </c>
      <c r="AI9" s="12">
        <v>0.42389229693199998</v>
      </c>
      <c r="AJ9" s="12">
        <v>0.38191081486099998</v>
      </c>
      <c r="AK9" s="12">
        <v>0.18955872145300001</v>
      </c>
      <c r="AL9" s="12">
        <v>0.40124087898100003</v>
      </c>
      <c r="AM9" s="12">
        <v>0.38029383119100002</v>
      </c>
      <c r="AN9" s="12">
        <v>0.34887064963600001</v>
      </c>
      <c r="AO9" s="12">
        <v>0.61596900818300004</v>
      </c>
      <c r="AP9" s="12">
        <v>0.21244799412599999</v>
      </c>
      <c r="AR9" s="12">
        <v>0.41449661370500002</v>
      </c>
      <c r="AS9" s="12">
        <v>0.31380337127000002</v>
      </c>
      <c r="AT9" s="12">
        <v>0.23497024086900001</v>
      </c>
      <c r="AU9" s="12">
        <v>0</v>
      </c>
      <c r="AW9" s="12">
        <v>0.36234832648300003</v>
      </c>
      <c r="AX9" s="12">
        <v>0.36272549110399999</v>
      </c>
      <c r="AY9" s="12">
        <v>0.35018755424199999</v>
      </c>
      <c r="AZ9" s="12">
        <v>0.40161628622599999</v>
      </c>
      <c r="BA9" s="12">
        <v>0.36372811017599999</v>
      </c>
      <c r="BB9" s="12">
        <v>0.35820365576800001</v>
      </c>
      <c r="BD9" s="12">
        <v>0.28242607142100001</v>
      </c>
      <c r="BE9" s="12">
        <v>0.575389004629</v>
      </c>
      <c r="BF9" s="12">
        <v>0.62336018381000002</v>
      </c>
      <c r="BH9" s="12">
        <v>0.342312173449</v>
      </c>
      <c r="BI9" s="12">
        <v>0.48054953879700002</v>
      </c>
      <c r="BJ9" s="12">
        <v>0.50738681777899997</v>
      </c>
    </row>
    <row r="10" spans="2:62" ht="32" customHeight="1" x14ac:dyDescent="0.35">
      <c r="B10" s="11" t="s">
        <v>120</v>
      </c>
      <c r="C10" s="12">
        <v>0.154549447349</v>
      </c>
      <c r="D10" s="12">
        <v>0.13176054600600001</v>
      </c>
      <c r="E10" s="12">
        <v>0.18402526091499999</v>
      </c>
      <c r="F10" s="12">
        <v>0.114368620423</v>
      </c>
      <c r="G10" s="12">
        <v>0.20185509779300001</v>
      </c>
      <c r="I10" s="12">
        <v>8.1390785072600003E-2</v>
      </c>
      <c r="J10" s="12">
        <v>0.18313067054900001</v>
      </c>
      <c r="K10" s="12">
        <v>0.18911803064400001</v>
      </c>
      <c r="L10" s="12">
        <v>0.14448432555999999</v>
      </c>
      <c r="M10" s="12">
        <v>0.145678845079</v>
      </c>
      <c r="N10" s="12">
        <v>0.15383293161200001</v>
      </c>
      <c r="P10" s="12">
        <v>0.11142486946500001</v>
      </c>
      <c r="Q10" s="12">
        <v>8.1625608273E-2</v>
      </c>
      <c r="R10" s="12">
        <v>0.19317208355900001</v>
      </c>
      <c r="S10" s="12">
        <v>0.23444207191399999</v>
      </c>
      <c r="T10" s="12">
        <v>0</v>
      </c>
      <c r="V10" s="12">
        <v>0.150956915962</v>
      </c>
      <c r="W10" s="12">
        <v>7.4755166626100003E-2</v>
      </c>
      <c r="X10" s="12">
        <v>0.16840690458499999</v>
      </c>
      <c r="Y10" s="12">
        <v>0.111369586731</v>
      </c>
      <c r="Z10" s="12">
        <v>0.25416908510800001</v>
      </c>
      <c r="AA10" s="12">
        <v>0.23861910515400001</v>
      </c>
      <c r="AB10" s="12">
        <v>0.23926723618500001</v>
      </c>
      <c r="AC10" s="12">
        <v>3.5523758145700003E-2</v>
      </c>
      <c r="AE10" s="12">
        <v>0.16037329836799999</v>
      </c>
      <c r="AF10" s="12">
        <v>0.18694231514699999</v>
      </c>
      <c r="AG10" s="12">
        <v>0.110539421956</v>
      </c>
      <c r="AH10" s="12">
        <v>0.112817378727</v>
      </c>
      <c r="AI10" s="12">
        <v>0.15832141752199999</v>
      </c>
      <c r="AJ10" s="12">
        <v>0.228058771267</v>
      </c>
      <c r="AK10" s="12">
        <v>0.17657242707699999</v>
      </c>
      <c r="AL10" s="12">
        <v>8.3603072860800001E-2</v>
      </c>
      <c r="AM10" s="12">
        <v>0.13208239892599999</v>
      </c>
      <c r="AN10" s="12">
        <v>0.10395400143</v>
      </c>
      <c r="AO10" s="12">
        <v>9.4084771320799995E-2</v>
      </c>
      <c r="AP10" s="12">
        <v>0.385568166682</v>
      </c>
      <c r="AR10" s="12">
        <v>0.146415774232</v>
      </c>
      <c r="AS10" s="12">
        <v>0.21112005706</v>
      </c>
      <c r="AT10" s="12">
        <v>9.0823220132099994E-2</v>
      </c>
      <c r="AU10" s="12">
        <v>0</v>
      </c>
      <c r="AW10" s="12">
        <v>0.167475322229</v>
      </c>
      <c r="AX10" s="12">
        <v>0.17641559691</v>
      </c>
      <c r="AY10" s="12">
        <v>0.17451128770900001</v>
      </c>
      <c r="AZ10" s="12">
        <v>0.134822037729</v>
      </c>
      <c r="BA10" s="12">
        <v>0.16133701530299999</v>
      </c>
      <c r="BB10" s="12">
        <v>0.16894708370700001</v>
      </c>
      <c r="BD10" s="12">
        <v>0.20131409889999999</v>
      </c>
      <c r="BE10" s="12">
        <v>6.7129940812200001E-2</v>
      </c>
      <c r="BF10" s="12">
        <v>9.9120618327000004E-2</v>
      </c>
      <c r="BH10" s="12">
        <v>0.181717948135</v>
      </c>
      <c r="BI10" s="12">
        <v>0.131173846747</v>
      </c>
      <c r="BJ10" s="12">
        <v>0</v>
      </c>
    </row>
    <row r="11" spans="2:62" ht="32" customHeight="1" x14ac:dyDescent="0.35">
      <c r="B11" s="11" t="s">
        <v>121</v>
      </c>
      <c r="C11" s="12">
        <v>0.35867935224800002</v>
      </c>
      <c r="D11" s="12">
        <v>0.394122090905</v>
      </c>
      <c r="E11" s="12">
        <v>0.33510100557900002</v>
      </c>
      <c r="F11" s="12">
        <v>0.152745169002</v>
      </c>
      <c r="G11" s="12">
        <v>0.79814490220699996</v>
      </c>
      <c r="I11" s="12">
        <v>0.22114986944600001</v>
      </c>
      <c r="J11" s="12">
        <v>0.304169499866</v>
      </c>
      <c r="K11" s="12">
        <v>0.35832109589400002</v>
      </c>
      <c r="L11" s="12">
        <v>0.40608567722700001</v>
      </c>
      <c r="M11" s="12">
        <v>0.45361973370499997</v>
      </c>
      <c r="N11" s="12">
        <v>0.26434303561900002</v>
      </c>
      <c r="P11" s="12">
        <v>0.28075379819599999</v>
      </c>
      <c r="Q11" s="12">
        <v>0.40149068795300002</v>
      </c>
      <c r="R11" s="12">
        <v>0.37523126522799999</v>
      </c>
      <c r="S11" s="12">
        <v>0.37525302063499999</v>
      </c>
      <c r="T11" s="12">
        <v>0.48326881861999998</v>
      </c>
      <c r="V11" s="12">
        <v>0.25282806005800001</v>
      </c>
      <c r="W11" s="12">
        <v>0.277900014094</v>
      </c>
      <c r="X11" s="12">
        <v>0.34638412110099998</v>
      </c>
      <c r="Y11" s="12">
        <v>0.47602223700099999</v>
      </c>
      <c r="Z11" s="12">
        <v>0.390365034286</v>
      </c>
      <c r="AA11" s="12">
        <v>0.50417628722300001</v>
      </c>
      <c r="AB11" s="12">
        <v>0.465579202182</v>
      </c>
      <c r="AC11" s="12">
        <v>0.27855458685399997</v>
      </c>
      <c r="AE11" s="12">
        <v>0.41040802752599997</v>
      </c>
      <c r="AF11" s="12">
        <v>0.23517883598600001</v>
      </c>
      <c r="AG11" s="12">
        <v>0.320504551847</v>
      </c>
      <c r="AH11" s="12">
        <v>0.35116618708800001</v>
      </c>
      <c r="AI11" s="12">
        <v>0.33349597539300002</v>
      </c>
      <c r="AJ11" s="12">
        <v>0.29613890320399999</v>
      </c>
      <c r="AK11" s="12">
        <v>0.49672768563500003</v>
      </c>
      <c r="AL11" s="12">
        <v>0.446203683731</v>
      </c>
      <c r="AM11" s="12">
        <v>0.422597339347</v>
      </c>
      <c r="AN11" s="12">
        <v>0.39946219725499998</v>
      </c>
      <c r="AO11" s="12">
        <v>0.28994622049699997</v>
      </c>
      <c r="AP11" s="12">
        <v>0.26692325189600002</v>
      </c>
      <c r="AR11" s="12">
        <v>0.34512864995499998</v>
      </c>
      <c r="AS11" s="12">
        <v>0.382979240409</v>
      </c>
      <c r="AT11" s="12">
        <v>0.51495412021700004</v>
      </c>
      <c r="AU11" s="12">
        <v>0.50032009876399997</v>
      </c>
      <c r="AW11" s="12">
        <v>0.37833372548200001</v>
      </c>
      <c r="AX11" s="12">
        <v>0.36328569753000001</v>
      </c>
      <c r="AY11" s="12">
        <v>0.38093765651</v>
      </c>
      <c r="AZ11" s="12">
        <v>0.36951867445999997</v>
      </c>
      <c r="BA11" s="12">
        <v>0.37368503187000002</v>
      </c>
      <c r="BB11" s="12">
        <v>0.37378755597800001</v>
      </c>
      <c r="BD11" s="12">
        <v>0.417249502243</v>
      </c>
      <c r="BE11" s="12">
        <v>0.25660102508600002</v>
      </c>
      <c r="BF11" s="12">
        <v>0.227309632338</v>
      </c>
      <c r="BH11" s="12">
        <v>0.39238480138100001</v>
      </c>
      <c r="BI11" s="12">
        <v>0.257429825522</v>
      </c>
      <c r="BJ11" s="12">
        <v>0.37441062238700001</v>
      </c>
    </row>
    <row r="12" spans="2:62" ht="32" customHeight="1" x14ac:dyDescent="0.35">
      <c r="B12" s="11" t="s">
        <v>123</v>
      </c>
      <c r="C12" s="12">
        <v>6.8361220466299999E-2</v>
      </c>
      <c r="D12" s="12">
        <v>2.1155412877900001E-2</v>
      </c>
      <c r="E12" s="12">
        <v>0.116188033597</v>
      </c>
      <c r="F12" s="12">
        <v>0.12174471356700001</v>
      </c>
      <c r="G12" s="12">
        <v>0</v>
      </c>
      <c r="I12" s="12">
        <v>0.14678592792699999</v>
      </c>
      <c r="J12" s="12">
        <v>9.7079826285400003E-2</v>
      </c>
      <c r="K12" s="12">
        <v>1.46144385906E-2</v>
      </c>
      <c r="L12" s="12">
        <v>8.1229633257799999E-2</v>
      </c>
      <c r="M12" s="12">
        <v>5.3350811127599998E-2</v>
      </c>
      <c r="N12" s="12">
        <v>0.104593641778</v>
      </c>
      <c r="P12" s="12">
        <v>5.9897487946300003E-2</v>
      </c>
      <c r="Q12" s="12">
        <v>6.8117719943899993E-2</v>
      </c>
      <c r="R12" s="12">
        <v>5.1253157410999999E-2</v>
      </c>
      <c r="S12" s="12">
        <v>8.70198512836E-2</v>
      </c>
      <c r="T12" s="12">
        <v>0.51673118137999996</v>
      </c>
      <c r="V12" s="12">
        <v>7.8437472627000002E-2</v>
      </c>
      <c r="W12" s="12">
        <v>6.1668745257699997E-2</v>
      </c>
      <c r="X12" s="12">
        <v>5.6387540360800001E-2</v>
      </c>
      <c r="Y12" s="12">
        <v>8.5446953271700002E-2</v>
      </c>
      <c r="Z12" s="12">
        <v>0.13107465019699999</v>
      </c>
      <c r="AA12" s="12">
        <v>0</v>
      </c>
      <c r="AB12" s="12">
        <v>2.18814116115E-2</v>
      </c>
      <c r="AC12" s="12">
        <v>0.108003084924</v>
      </c>
      <c r="AE12" s="12">
        <v>0.10680046136</v>
      </c>
      <c r="AF12" s="12">
        <v>5.1103256570300001E-2</v>
      </c>
      <c r="AG12" s="12">
        <v>0.20237136892499999</v>
      </c>
      <c r="AH12" s="12">
        <v>0</v>
      </c>
      <c r="AI12" s="12">
        <v>8.4290310152299999E-2</v>
      </c>
      <c r="AJ12" s="12">
        <v>7.1941475406500005E-2</v>
      </c>
      <c r="AK12" s="12">
        <v>0.137141165835</v>
      </c>
      <c r="AL12" s="12">
        <v>5.2998437013399999E-2</v>
      </c>
      <c r="AM12" s="12">
        <v>2.2667985315499999E-2</v>
      </c>
      <c r="AN12" s="12">
        <v>3.2238940901399997E-2</v>
      </c>
      <c r="AO12" s="12">
        <v>0</v>
      </c>
      <c r="AP12" s="12">
        <v>4.31738991851E-2</v>
      </c>
      <c r="AR12" s="12">
        <v>6.1274674783199999E-2</v>
      </c>
      <c r="AS12" s="12">
        <v>9.2097331260500001E-2</v>
      </c>
      <c r="AT12" s="12">
        <v>0.11655941918</v>
      </c>
      <c r="AU12" s="12">
        <v>0</v>
      </c>
      <c r="AW12" s="12">
        <v>6.0826856805699998E-2</v>
      </c>
      <c r="AX12" s="12">
        <v>7.1104710936199994E-2</v>
      </c>
      <c r="AY12" s="12">
        <v>6.2137761734399999E-2</v>
      </c>
      <c r="AZ12" s="12">
        <v>6.8992193281899997E-2</v>
      </c>
      <c r="BA12" s="12">
        <v>6.8562749396599995E-2</v>
      </c>
      <c r="BB12" s="12">
        <v>7.4665638712800006E-2</v>
      </c>
      <c r="BD12" s="12">
        <v>6.81891839838E-2</v>
      </c>
      <c r="BE12" s="12">
        <v>7.6884079400500002E-2</v>
      </c>
      <c r="BF12" s="12">
        <v>0</v>
      </c>
      <c r="BH12" s="12">
        <v>6.22456786713E-2</v>
      </c>
      <c r="BI12" s="12">
        <v>8.3719977757599998E-2</v>
      </c>
      <c r="BJ12" s="12">
        <v>7.4156053901300006E-2</v>
      </c>
    </row>
    <row r="13" spans="2:62" ht="32" customHeight="1" x14ac:dyDescent="0.35">
      <c r="B13" s="11" t="s">
        <v>122</v>
      </c>
      <c r="C13" s="12">
        <v>1.2268647757500001E-2</v>
      </c>
      <c r="D13" s="12">
        <v>1.0193809686299999E-2</v>
      </c>
      <c r="E13" s="12">
        <v>4.3113788629499999E-3</v>
      </c>
      <c r="F13" s="12">
        <v>9.9111554062599999E-2</v>
      </c>
      <c r="G13" s="12">
        <v>0</v>
      </c>
      <c r="I13" s="12">
        <v>1.39995188018E-2</v>
      </c>
      <c r="J13" s="12">
        <v>1.9158745142899999E-2</v>
      </c>
      <c r="K13" s="12">
        <v>0</v>
      </c>
      <c r="L13" s="12">
        <v>1.1728083145E-2</v>
      </c>
      <c r="M13" s="12">
        <v>2.7513857393599999E-2</v>
      </c>
      <c r="N13" s="12">
        <v>0</v>
      </c>
      <c r="P13" s="12">
        <v>2.3781593596599999E-2</v>
      </c>
      <c r="Q13" s="12">
        <v>6.9563472596400003E-3</v>
      </c>
      <c r="R13" s="12">
        <v>0</v>
      </c>
      <c r="S13" s="12">
        <v>1.85324764063E-2</v>
      </c>
      <c r="T13" s="12">
        <v>0</v>
      </c>
      <c r="V13" s="12">
        <v>1.9974480665800001E-2</v>
      </c>
      <c r="W13" s="12">
        <v>3.7414812286E-2</v>
      </c>
      <c r="X13" s="12">
        <v>0</v>
      </c>
      <c r="Y13" s="12">
        <v>0</v>
      </c>
      <c r="Z13" s="12">
        <v>1.44148533512E-2</v>
      </c>
      <c r="AA13" s="12">
        <v>0</v>
      </c>
      <c r="AB13" s="12">
        <v>0</v>
      </c>
      <c r="AC13" s="12">
        <v>0</v>
      </c>
      <c r="AE13" s="12">
        <v>0</v>
      </c>
      <c r="AF13" s="12">
        <v>3.2236806485700001E-2</v>
      </c>
      <c r="AG13" s="12">
        <v>0</v>
      </c>
      <c r="AH13" s="12">
        <v>0</v>
      </c>
      <c r="AI13" s="12">
        <v>0</v>
      </c>
      <c r="AJ13" s="12">
        <v>0</v>
      </c>
      <c r="AK13" s="12">
        <v>0</v>
      </c>
      <c r="AL13" s="12">
        <v>0</v>
      </c>
      <c r="AM13" s="12">
        <v>2.26760447095E-2</v>
      </c>
      <c r="AN13" s="12">
        <v>7.1741973092300002E-2</v>
      </c>
      <c r="AO13" s="12">
        <v>0</v>
      </c>
      <c r="AP13" s="12">
        <v>0</v>
      </c>
      <c r="AR13" s="12">
        <v>1.5540250286700001E-2</v>
      </c>
      <c r="AS13" s="12">
        <v>0</v>
      </c>
      <c r="AT13" s="12">
        <v>0</v>
      </c>
      <c r="AU13" s="12">
        <v>0</v>
      </c>
      <c r="AW13" s="12">
        <v>1.1974890454300001E-2</v>
      </c>
      <c r="AX13" s="12">
        <v>9.0289206419499994E-3</v>
      </c>
      <c r="AY13" s="12">
        <v>1.00415662657E-2</v>
      </c>
      <c r="AZ13" s="12">
        <v>1.0859177824500001E-2</v>
      </c>
      <c r="BA13" s="12">
        <v>1.12238539164E-2</v>
      </c>
      <c r="BB13" s="12">
        <v>9.0995600966100008E-3</v>
      </c>
      <c r="BD13" s="12">
        <v>9.8802508578100003E-3</v>
      </c>
      <c r="BE13" s="12">
        <v>1.8539495889400001E-2</v>
      </c>
      <c r="BF13" s="12">
        <v>0</v>
      </c>
      <c r="BH13" s="12">
        <v>6.3910080378799996E-3</v>
      </c>
      <c r="BI13" s="12">
        <v>3.3241979279400001E-2</v>
      </c>
      <c r="BJ13" s="12">
        <v>0</v>
      </c>
    </row>
    <row r="14" spans="2:62" ht="32" customHeight="1" x14ac:dyDescent="0.35">
      <c r="B14" s="11" t="s">
        <v>42</v>
      </c>
      <c r="C14" s="12">
        <v>1.7113188576599998E-2</v>
      </c>
      <c r="D14" s="12">
        <v>1.79948375953E-2</v>
      </c>
      <c r="E14" s="12">
        <v>1.8542554795800002E-2</v>
      </c>
      <c r="F14" s="12">
        <v>0</v>
      </c>
      <c r="G14" s="12">
        <v>0</v>
      </c>
      <c r="I14" s="12">
        <v>1.40932165084E-2</v>
      </c>
      <c r="J14" s="12">
        <v>0</v>
      </c>
      <c r="K14" s="12">
        <v>5.9971672596700002E-3</v>
      </c>
      <c r="L14" s="12">
        <v>3.7347053740600003E-2</v>
      </c>
      <c r="M14" s="12">
        <v>2.6278591748099999E-2</v>
      </c>
      <c r="N14" s="12">
        <v>0</v>
      </c>
      <c r="P14" s="12">
        <v>3.4135395539499999E-2</v>
      </c>
      <c r="Q14" s="12">
        <v>1.3577500122500001E-2</v>
      </c>
      <c r="R14" s="12">
        <v>6.64233304447E-3</v>
      </c>
      <c r="S14" s="12">
        <v>1.43706780582E-2</v>
      </c>
      <c r="T14" s="12">
        <v>0</v>
      </c>
      <c r="V14" s="12">
        <v>4.34838206432E-2</v>
      </c>
      <c r="W14" s="12">
        <v>1.2438524697899999E-2</v>
      </c>
      <c r="X14" s="12">
        <v>2.4869176326300001E-2</v>
      </c>
      <c r="Y14" s="12">
        <v>0</v>
      </c>
      <c r="Z14" s="12">
        <v>0</v>
      </c>
      <c r="AA14" s="12">
        <v>0</v>
      </c>
      <c r="AB14" s="12">
        <v>1.8819862811599999E-2</v>
      </c>
      <c r="AC14" s="12">
        <v>3.6968930071899997E-2</v>
      </c>
      <c r="AE14" s="12">
        <v>0</v>
      </c>
      <c r="AF14" s="12">
        <v>3.3621140178100001E-2</v>
      </c>
      <c r="AG14" s="12">
        <v>0</v>
      </c>
      <c r="AH14" s="12">
        <v>0</v>
      </c>
      <c r="AI14" s="12">
        <v>0</v>
      </c>
      <c r="AJ14" s="12">
        <v>2.1950035261599998E-2</v>
      </c>
      <c r="AK14" s="12">
        <v>0</v>
      </c>
      <c r="AL14" s="12">
        <v>1.5953927413700001E-2</v>
      </c>
      <c r="AM14" s="12">
        <v>1.9682400510399999E-2</v>
      </c>
      <c r="AN14" s="12">
        <v>4.3732237685200001E-2</v>
      </c>
      <c r="AO14" s="12">
        <v>0</v>
      </c>
      <c r="AP14" s="12">
        <v>9.1886688110699999E-2</v>
      </c>
      <c r="AR14" s="12">
        <v>1.7144037038299999E-2</v>
      </c>
      <c r="AS14" s="12">
        <v>0</v>
      </c>
      <c r="AT14" s="12">
        <v>4.2692999602299997E-2</v>
      </c>
      <c r="AU14" s="12">
        <v>0.49967990123599998</v>
      </c>
      <c r="AW14" s="12">
        <v>1.9040878545100001E-2</v>
      </c>
      <c r="AX14" s="12">
        <v>1.7439582876799999E-2</v>
      </c>
      <c r="AY14" s="12">
        <v>2.2184173539700001E-2</v>
      </c>
      <c r="AZ14" s="12">
        <v>1.41916304785E-2</v>
      </c>
      <c r="BA14" s="12">
        <v>2.1463239337699998E-2</v>
      </c>
      <c r="BB14" s="12">
        <v>1.5296505738399999E-2</v>
      </c>
      <c r="BD14" s="12">
        <v>2.0940892593900001E-2</v>
      </c>
      <c r="BE14" s="12">
        <v>5.4564541833899997E-3</v>
      </c>
      <c r="BF14" s="12">
        <v>5.02095655248E-2</v>
      </c>
      <c r="BH14" s="12">
        <v>1.4948390325399999E-2</v>
      </c>
      <c r="BI14" s="12">
        <v>1.38848318975E-2</v>
      </c>
      <c r="BJ14" s="12">
        <v>4.4046505932199997E-2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H13"/>
  <sheetViews>
    <sheetView showGridLines="0" workbookViewId="0"/>
  </sheetViews>
  <sheetFormatPr defaultColWidth="8.81640625" defaultRowHeight="14.5" x14ac:dyDescent="0.35"/>
  <cols>
    <col min="1" max="1" width="5" customWidth="1"/>
    <col min="2" max="2" width="25" customWidth="1"/>
    <col min="3" max="8" width="10" customWidth="1"/>
  </cols>
  <sheetData>
    <row r="2" spans="2:8" ht="80" customHeight="1" x14ac:dyDescent="0.35">
      <c r="D2" s="22" t="s">
        <v>277</v>
      </c>
      <c r="E2" s="23"/>
      <c r="F2" s="23"/>
      <c r="G2" s="23"/>
      <c r="H2" s="23"/>
    </row>
    <row r="6" spans="2:8" ht="32" customHeight="1" x14ac:dyDescent="0.35">
      <c r="C6" s="14" t="s">
        <v>269</v>
      </c>
      <c r="D6" s="14" t="s">
        <v>270</v>
      </c>
      <c r="E6" s="14" t="s">
        <v>271</v>
      </c>
      <c r="F6" s="14" t="s">
        <v>278</v>
      </c>
      <c r="G6" s="14" t="s">
        <v>272</v>
      </c>
      <c r="H6" s="14" t="s">
        <v>31</v>
      </c>
    </row>
    <row r="7" spans="2:8" ht="28" customHeight="1" x14ac:dyDescent="0.35">
      <c r="B7" s="11" t="s">
        <v>126</v>
      </c>
      <c r="C7" s="12">
        <v>0.18846048610400001</v>
      </c>
      <c r="D7" s="12">
        <v>0.34318907657300002</v>
      </c>
      <c r="E7" s="12">
        <v>0.388293941719</v>
      </c>
      <c r="F7" s="12">
        <v>0.460363781985</v>
      </c>
      <c r="G7" s="12">
        <v>0.25565867701900002</v>
      </c>
      <c r="H7" s="12">
        <v>1.6353969428599999E-2</v>
      </c>
    </row>
    <row r="8" spans="2:8" ht="28" customHeight="1" x14ac:dyDescent="0.35">
      <c r="B8" s="11" t="s">
        <v>127</v>
      </c>
      <c r="C8" s="12">
        <v>0.81153951389599999</v>
      </c>
      <c r="D8" s="12">
        <v>0.65681092342699998</v>
      </c>
      <c r="E8" s="12">
        <v>0.611706058281</v>
      </c>
      <c r="F8" s="12">
        <v>0.53963621801499995</v>
      </c>
      <c r="G8" s="12">
        <v>0.74434132298099998</v>
      </c>
      <c r="H8" s="12">
        <v>0.98364603057099997</v>
      </c>
    </row>
    <row r="10" spans="2:8" x14ac:dyDescent="0.35">
      <c r="B10" t="s">
        <v>260</v>
      </c>
    </row>
    <row r="11" spans="2:8" x14ac:dyDescent="0.35">
      <c r="B11" t="s">
        <v>9</v>
      </c>
    </row>
    <row r="13" spans="2:8" x14ac:dyDescent="0.35">
      <c r="B13" s="4" t="str">
        <f>HYPERLINK("#Contents!A1","Return to Contents")</f>
        <v>Return to Contents</v>
      </c>
    </row>
  </sheetData>
  <mergeCells count="1">
    <mergeCell ref="D2:H2"/>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J15"/>
  <sheetViews>
    <sheetView showGridLines="0" topLeftCell="K2"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125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328</v>
      </c>
      <c r="D7" s="15">
        <v>154</v>
      </c>
      <c r="E7" s="15">
        <v>160</v>
      </c>
      <c r="F7" s="15">
        <v>12</v>
      </c>
      <c r="G7" s="15">
        <v>2</v>
      </c>
      <c r="I7" s="15">
        <v>36</v>
      </c>
      <c r="J7" s="15">
        <v>48</v>
      </c>
      <c r="K7" s="15">
        <v>87</v>
      </c>
      <c r="L7" s="15">
        <v>89</v>
      </c>
      <c r="M7" s="15">
        <v>61</v>
      </c>
      <c r="N7" s="15">
        <v>7</v>
      </c>
      <c r="P7" s="15">
        <v>41</v>
      </c>
      <c r="Q7" s="15">
        <v>81</v>
      </c>
      <c r="R7" s="15">
        <v>103</v>
      </c>
      <c r="S7" s="15">
        <v>101</v>
      </c>
      <c r="T7" s="15">
        <v>2</v>
      </c>
      <c r="V7" s="15">
        <v>28</v>
      </c>
      <c r="W7" s="15">
        <v>54</v>
      </c>
      <c r="X7" s="15">
        <v>70</v>
      </c>
      <c r="Y7" s="15">
        <v>43</v>
      </c>
      <c r="Z7" s="15">
        <v>49</v>
      </c>
      <c r="AA7" s="15">
        <v>30</v>
      </c>
      <c r="AB7" s="15">
        <v>42</v>
      </c>
      <c r="AC7" s="15">
        <v>12</v>
      </c>
      <c r="AE7" s="15">
        <v>31</v>
      </c>
      <c r="AF7" s="15">
        <v>47</v>
      </c>
      <c r="AG7" s="15">
        <v>23</v>
      </c>
      <c r="AH7" s="15">
        <v>22</v>
      </c>
      <c r="AI7" s="15">
        <v>37</v>
      </c>
      <c r="AJ7" s="15">
        <v>25</v>
      </c>
      <c r="AK7" s="15">
        <v>30</v>
      </c>
      <c r="AL7" s="15">
        <v>39</v>
      </c>
      <c r="AM7" s="15">
        <v>30</v>
      </c>
      <c r="AN7" s="15">
        <v>21</v>
      </c>
      <c r="AO7" s="15">
        <v>6</v>
      </c>
      <c r="AP7" s="15">
        <v>17</v>
      </c>
      <c r="AR7" s="15">
        <v>253</v>
      </c>
      <c r="AS7" s="15">
        <v>62</v>
      </c>
      <c r="AT7" s="15">
        <v>12</v>
      </c>
      <c r="AU7" s="15">
        <v>1</v>
      </c>
      <c r="AW7" s="15">
        <v>289</v>
      </c>
      <c r="AX7" s="15">
        <v>267</v>
      </c>
      <c r="AY7" s="15">
        <v>243</v>
      </c>
      <c r="AZ7" s="15">
        <v>275</v>
      </c>
      <c r="BA7" s="15">
        <v>271</v>
      </c>
      <c r="BB7" s="15">
        <v>271</v>
      </c>
      <c r="BD7" s="15">
        <v>328</v>
      </c>
      <c r="BE7" s="15">
        <v>0</v>
      </c>
      <c r="BF7" s="15">
        <v>0</v>
      </c>
      <c r="BH7" s="15">
        <v>250</v>
      </c>
      <c r="BI7" s="15">
        <v>58</v>
      </c>
      <c r="BJ7" s="15">
        <v>20</v>
      </c>
    </row>
    <row r="8" spans="2:62" x14ac:dyDescent="0.35">
      <c r="B8" s="6" t="s">
        <v>75</v>
      </c>
      <c r="C8" s="10">
        <v>321</v>
      </c>
      <c r="D8" s="10">
        <v>145</v>
      </c>
      <c r="E8" s="10">
        <v>161</v>
      </c>
      <c r="F8" s="10">
        <v>14</v>
      </c>
      <c r="G8" s="10">
        <v>2</v>
      </c>
      <c r="I8" s="10">
        <v>38</v>
      </c>
      <c r="J8" s="10">
        <v>47</v>
      </c>
      <c r="K8" s="10">
        <v>82</v>
      </c>
      <c r="L8" s="10">
        <v>86</v>
      </c>
      <c r="M8" s="10">
        <v>61</v>
      </c>
      <c r="N8" s="10">
        <v>7</v>
      </c>
      <c r="P8" s="10">
        <v>53</v>
      </c>
      <c r="Q8" s="10">
        <v>76</v>
      </c>
      <c r="R8" s="10">
        <v>96</v>
      </c>
      <c r="S8" s="10">
        <v>95</v>
      </c>
      <c r="T8" s="10">
        <v>2</v>
      </c>
      <c r="V8" s="10">
        <v>33</v>
      </c>
      <c r="W8" s="10">
        <v>55</v>
      </c>
      <c r="X8" s="10">
        <v>69</v>
      </c>
      <c r="Y8" s="10">
        <v>41</v>
      </c>
      <c r="Z8" s="10">
        <v>46</v>
      </c>
      <c r="AA8" s="10">
        <v>27</v>
      </c>
      <c r="AB8" s="10">
        <v>38</v>
      </c>
      <c r="AC8" s="10">
        <v>13</v>
      </c>
      <c r="AE8" s="10">
        <v>29</v>
      </c>
      <c r="AF8" s="10">
        <v>45</v>
      </c>
      <c r="AG8" s="10">
        <v>22</v>
      </c>
      <c r="AH8" s="10">
        <v>21</v>
      </c>
      <c r="AI8" s="10">
        <v>35</v>
      </c>
      <c r="AJ8" s="10">
        <v>23</v>
      </c>
      <c r="AK8" s="10">
        <v>28</v>
      </c>
      <c r="AL8" s="10">
        <v>37</v>
      </c>
      <c r="AM8" s="10">
        <v>29</v>
      </c>
      <c r="AN8" s="10">
        <v>28</v>
      </c>
      <c r="AO8" s="10">
        <v>10</v>
      </c>
      <c r="AP8" s="10">
        <v>15</v>
      </c>
      <c r="AR8" s="10">
        <v>249</v>
      </c>
      <c r="AS8" s="10">
        <v>58</v>
      </c>
      <c r="AT8" s="10">
        <v>13</v>
      </c>
      <c r="AU8" s="10">
        <v>1</v>
      </c>
      <c r="AW8" s="10">
        <v>283</v>
      </c>
      <c r="AX8" s="10">
        <v>260</v>
      </c>
      <c r="AY8" s="10">
        <v>238</v>
      </c>
      <c r="AZ8" s="10">
        <v>270</v>
      </c>
      <c r="BA8" s="10">
        <v>267</v>
      </c>
      <c r="BB8" s="10">
        <v>264</v>
      </c>
      <c r="BD8" s="10">
        <v>321</v>
      </c>
      <c r="BE8" s="10">
        <v>0</v>
      </c>
      <c r="BF8" s="10">
        <v>0</v>
      </c>
      <c r="BH8" s="10">
        <v>245</v>
      </c>
      <c r="BI8" s="10">
        <v>58</v>
      </c>
      <c r="BJ8" s="10">
        <v>18</v>
      </c>
    </row>
    <row r="9" spans="2:62" ht="32" customHeight="1" x14ac:dyDescent="0.35">
      <c r="B9" s="11" t="s">
        <v>126</v>
      </c>
      <c r="C9" s="12">
        <v>0.18846048610400001</v>
      </c>
      <c r="D9" s="12">
        <v>0.18150938405100001</v>
      </c>
      <c r="E9" s="12">
        <v>0.20704448515099999</v>
      </c>
      <c r="F9" s="12">
        <v>6.7313346884300004E-2</v>
      </c>
      <c r="G9" s="12">
        <v>0</v>
      </c>
      <c r="I9" s="12">
        <v>0.146142739848</v>
      </c>
      <c r="J9" s="12">
        <v>0.206532463424</v>
      </c>
      <c r="K9" s="12">
        <v>0.15563052150699999</v>
      </c>
      <c r="L9" s="12">
        <v>0.187808525694</v>
      </c>
      <c r="M9" s="12">
        <v>0.23708334220300001</v>
      </c>
      <c r="N9" s="12">
        <v>0.26041378960400002</v>
      </c>
      <c r="P9" s="12">
        <v>0.13673941924999999</v>
      </c>
      <c r="Q9" s="12">
        <v>0.19879482116899999</v>
      </c>
      <c r="R9" s="12">
        <v>0.200693312171</v>
      </c>
      <c r="S9" s="12">
        <v>0.19056152435599999</v>
      </c>
      <c r="T9" s="12">
        <v>0.48326881861999998</v>
      </c>
      <c r="V9" s="12">
        <v>0.19551838844399999</v>
      </c>
      <c r="W9" s="12">
        <v>0.18928364419599999</v>
      </c>
      <c r="X9" s="12">
        <v>0.176464620101</v>
      </c>
      <c r="Y9" s="12">
        <v>0.16669761398999999</v>
      </c>
      <c r="Z9" s="12">
        <v>0.21284357912499999</v>
      </c>
      <c r="AA9" s="12">
        <v>0.19246706321000001</v>
      </c>
      <c r="AB9" s="12">
        <v>0.23230982823599999</v>
      </c>
      <c r="AC9" s="12">
        <v>7.5141531395299999E-2</v>
      </c>
      <c r="AE9" s="12">
        <v>0.22728620893199999</v>
      </c>
      <c r="AF9" s="12">
        <v>0.24902511341200001</v>
      </c>
      <c r="AG9" s="12">
        <v>9.3215356860000001E-2</v>
      </c>
      <c r="AH9" s="12">
        <v>0.16893192601199999</v>
      </c>
      <c r="AI9" s="12">
        <v>0.18514655886299999</v>
      </c>
      <c r="AJ9" s="12">
        <v>0.16754640164000001</v>
      </c>
      <c r="AK9" s="12">
        <v>0.16498210281799999</v>
      </c>
      <c r="AL9" s="12">
        <v>0.197605278414</v>
      </c>
      <c r="AM9" s="12">
        <v>0.19606124663300001</v>
      </c>
      <c r="AN9" s="12">
        <v>0.12586718773</v>
      </c>
      <c r="AO9" s="12">
        <v>0.152195343397</v>
      </c>
      <c r="AP9" s="12">
        <v>0.284871307485</v>
      </c>
      <c r="AR9" s="12">
        <v>0.19437362826599999</v>
      </c>
      <c r="AS9" s="12">
        <v>0.174550072729</v>
      </c>
      <c r="AT9" s="12">
        <v>7.37574013084E-2</v>
      </c>
      <c r="AU9" s="12">
        <v>1</v>
      </c>
      <c r="AW9" s="12">
        <v>0.18642319568599999</v>
      </c>
      <c r="AX9" s="12">
        <v>0.19527223909999999</v>
      </c>
      <c r="AY9" s="12">
        <v>0.18157029931099999</v>
      </c>
      <c r="AZ9" s="12">
        <v>0.17349430901499999</v>
      </c>
      <c r="BA9" s="12">
        <v>0.19397966038299999</v>
      </c>
      <c r="BB9" s="12">
        <v>0.20292362163</v>
      </c>
      <c r="BD9" s="12">
        <v>0.18846048610400001</v>
      </c>
      <c r="BH9" s="12">
        <v>0.20676538520099999</v>
      </c>
      <c r="BI9" s="12">
        <v>0.14167237150500001</v>
      </c>
      <c r="BJ9" s="12">
        <v>9.1496092895499995E-2</v>
      </c>
    </row>
    <row r="10" spans="2:62" ht="32" customHeight="1" x14ac:dyDescent="0.35">
      <c r="B10" s="11" t="s">
        <v>127</v>
      </c>
      <c r="C10" s="12">
        <v>0.81153951389599999</v>
      </c>
      <c r="D10" s="12">
        <v>0.81849061594899997</v>
      </c>
      <c r="E10" s="12">
        <v>0.79295551484899995</v>
      </c>
      <c r="F10" s="12">
        <v>0.93268665311599996</v>
      </c>
      <c r="G10" s="12">
        <v>1</v>
      </c>
      <c r="I10" s="12">
        <v>0.85385726015200003</v>
      </c>
      <c r="J10" s="12">
        <v>0.793467536576</v>
      </c>
      <c r="K10" s="12">
        <v>0.84436947849300004</v>
      </c>
      <c r="L10" s="12">
        <v>0.81219147430600003</v>
      </c>
      <c r="M10" s="12">
        <v>0.76291665779700002</v>
      </c>
      <c r="N10" s="12">
        <v>0.73958621039600003</v>
      </c>
      <c r="P10" s="12">
        <v>0.86326058075000001</v>
      </c>
      <c r="Q10" s="12">
        <v>0.80120517883099995</v>
      </c>
      <c r="R10" s="12">
        <v>0.79930668782900005</v>
      </c>
      <c r="S10" s="12">
        <v>0.80943847564399996</v>
      </c>
      <c r="T10" s="12">
        <v>0.51673118137999996</v>
      </c>
      <c r="V10" s="12">
        <v>0.80448161155599995</v>
      </c>
      <c r="W10" s="12">
        <v>0.81071635580400003</v>
      </c>
      <c r="X10" s="12">
        <v>0.82353537989900005</v>
      </c>
      <c r="Y10" s="12">
        <v>0.83330238600999995</v>
      </c>
      <c r="Z10" s="12">
        <v>0.78715642087500004</v>
      </c>
      <c r="AA10" s="12">
        <v>0.80753293679000004</v>
      </c>
      <c r="AB10" s="12">
        <v>0.76769017176400001</v>
      </c>
      <c r="AC10" s="12">
        <v>0.92485846860499998</v>
      </c>
      <c r="AE10" s="12">
        <v>0.77271379106799998</v>
      </c>
      <c r="AF10" s="12">
        <v>0.75097488658800005</v>
      </c>
      <c r="AG10" s="12">
        <v>0.90678464313999996</v>
      </c>
      <c r="AH10" s="12">
        <v>0.83106807398799998</v>
      </c>
      <c r="AI10" s="12">
        <v>0.81485344113699998</v>
      </c>
      <c r="AJ10" s="12">
        <v>0.83245359835999999</v>
      </c>
      <c r="AK10" s="12">
        <v>0.83501789718200004</v>
      </c>
      <c r="AL10" s="12">
        <v>0.802394721586</v>
      </c>
      <c r="AM10" s="12">
        <v>0.80393875336700005</v>
      </c>
      <c r="AN10" s="12">
        <v>0.87413281226999995</v>
      </c>
      <c r="AO10" s="12">
        <v>0.84780465660299997</v>
      </c>
      <c r="AP10" s="12">
        <v>0.715128692515</v>
      </c>
      <c r="AR10" s="12">
        <v>0.80562637173399998</v>
      </c>
      <c r="AS10" s="12">
        <v>0.82544992727099997</v>
      </c>
      <c r="AT10" s="12">
        <v>0.92624259869199999</v>
      </c>
      <c r="AU10" s="12">
        <v>0</v>
      </c>
      <c r="AW10" s="12">
        <v>0.81357680431400003</v>
      </c>
      <c r="AX10" s="12">
        <v>0.80472776089999998</v>
      </c>
      <c r="AY10" s="12">
        <v>0.81842970068900001</v>
      </c>
      <c r="AZ10" s="12">
        <v>0.82650569098500004</v>
      </c>
      <c r="BA10" s="12">
        <v>0.80602033961700004</v>
      </c>
      <c r="BB10" s="12">
        <v>0.79707637837</v>
      </c>
      <c r="BD10" s="12">
        <v>0.81153951389599999</v>
      </c>
      <c r="BH10" s="12">
        <v>0.79323461479900004</v>
      </c>
      <c r="BI10" s="12">
        <v>0.85832762849499999</v>
      </c>
      <c r="BJ10" s="12">
        <v>0.90850390710399997</v>
      </c>
    </row>
    <row r="12" spans="2:62" x14ac:dyDescent="0.35">
      <c r="B12" t="s">
        <v>260</v>
      </c>
    </row>
    <row r="13" spans="2:62" x14ac:dyDescent="0.35">
      <c r="B13" t="s">
        <v>9</v>
      </c>
    </row>
    <row r="15" spans="2:62" x14ac:dyDescent="0.35">
      <c r="B15"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J15"/>
  <sheetViews>
    <sheetView showGridLines="0" topLeftCell="W1"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128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328</v>
      </c>
      <c r="D7" s="15">
        <v>154</v>
      </c>
      <c r="E7" s="15">
        <v>160</v>
      </c>
      <c r="F7" s="15">
        <v>12</v>
      </c>
      <c r="G7" s="15">
        <v>2</v>
      </c>
      <c r="I7" s="15">
        <v>36</v>
      </c>
      <c r="J7" s="15">
        <v>48</v>
      </c>
      <c r="K7" s="15">
        <v>87</v>
      </c>
      <c r="L7" s="15">
        <v>89</v>
      </c>
      <c r="M7" s="15">
        <v>61</v>
      </c>
      <c r="N7" s="15">
        <v>7</v>
      </c>
      <c r="P7" s="15">
        <v>41</v>
      </c>
      <c r="Q7" s="15">
        <v>81</v>
      </c>
      <c r="R7" s="15">
        <v>103</v>
      </c>
      <c r="S7" s="15">
        <v>101</v>
      </c>
      <c r="T7" s="15">
        <v>2</v>
      </c>
      <c r="V7" s="15">
        <v>28</v>
      </c>
      <c r="W7" s="15">
        <v>54</v>
      </c>
      <c r="X7" s="15">
        <v>70</v>
      </c>
      <c r="Y7" s="15">
        <v>43</v>
      </c>
      <c r="Z7" s="15">
        <v>49</v>
      </c>
      <c r="AA7" s="15">
        <v>30</v>
      </c>
      <c r="AB7" s="15">
        <v>42</v>
      </c>
      <c r="AC7" s="15">
        <v>12</v>
      </c>
      <c r="AE7" s="15">
        <v>31</v>
      </c>
      <c r="AF7" s="15">
        <v>47</v>
      </c>
      <c r="AG7" s="15">
        <v>23</v>
      </c>
      <c r="AH7" s="15">
        <v>22</v>
      </c>
      <c r="AI7" s="15">
        <v>37</v>
      </c>
      <c r="AJ7" s="15">
        <v>25</v>
      </c>
      <c r="AK7" s="15">
        <v>30</v>
      </c>
      <c r="AL7" s="15">
        <v>39</v>
      </c>
      <c r="AM7" s="15">
        <v>30</v>
      </c>
      <c r="AN7" s="15">
        <v>21</v>
      </c>
      <c r="AO7" s="15">
        <v>6</v>
      </c>
      <c r="AP7" s="15">
        <v>17</v>
      </c>
      <c r="AR7" s="15">
        <v>253</v>
      </c>
      <c r="AS7" s="15">
        <v>62</v>
      </c>
      <c r="AT7" s="15">
        <v>12</v>
      </c>
      <c r="AU7" s="15">
        <v>1</v>
      </c>
      <c r="AW7" s="15">
        <v>289</v>
      </c>
      <c r="AX7" s="15">
        <v>267</v>
      </c>
      <c r="AY7" s="15">
        <v>243</v>
      </c>
      <c r="AZ7" s="15">
        <v>275</v>
      </c>
      <c r="BA7" s="15">
        <v>271</v>
      </c>
      <c r="BB7" s="15">
        <v>271</v>
      </c>
      <c r="BD7" s="15">
        <v>328</v>
      </c>
      <c r="BE7" s="15">
        <v>0</v>
      </c>
      <c r="BF7" s="15">
        <v>0</v>
      </c>
      <c r="BH7" s="15">
        <v>250</v>
      </c>
      <c r="BI7" s="15">
        <v>58</v>
      </c>
      <c r="BJ7" s="15">
        <v>20</v>
      </c>
    </row>
    <row r="8" spans="2:62" x14ac:dyDescent="0.35">
      <c r="B8" s="6" t="s">
        <v>75</v>
      </c>
      <c r="C8" s="10">
        <v>321</v>
      </c>
      <c r="D8" s="10">
        <v>145</v>
      </c>
      <c r="E8" s="10">
        <v>161</v>
      </c>
      <c r="F8" s="10">
        <v>14</v>
      </c>
      <c r="G8" s="10">
        <v>2</v>
      </c>
      <c r="I8" s="10">
        <v>38</v>
      </c>
      <c r="J8" s="10">
        <v>47</v>
      </c>
      <c r="K8" s="10">
        <v>82</v>
      </c>
      <c r="L8" s="10">
        <v>86</v>
      </c>
      <c r="M8" s="10">
        <v>61</v>
      </c>
      <c r="N8" s="10">
        <v>7</v>
      </c>
      <c r="P8" s="10">
        <v>53</v>
      </c>
      <c r="Q8" s="10">
        <v>76</v>
      </c>
      <c r="R8" s="10">
        <v>96</v>
      </c>
      <c r="S8" s="10">
        <v>95</v>
      </c>
      <c r="T8" s="10">
        <v>2</v>
      </c>
      <c r="V8" s="10">
        <v>33</v>
      </c>
      <c r="W8" s="10">
        <v>55</v>
      </c>
      <c r="X8" s="10">
        <v>69</v>
      </c>
      <c r="Y8" s="10">
        <v>41</v>
      </c>
      <c r="Z8" s="10">
        <v>46</v>
      </c>
      <c r="AA8" s="10">
        <v>27</v>
      </c>
      <c r="AB8" s="10">
        <v>38</v>
      </c>
      <c r="AC8" s="10">
        <v>13</v>
      </c>
      <c r="AE8" s="10">
        <v>29</v>
      </c>
      <c r="AF8" s="10">
        <v>45</v>
      </c>
      <c r="AG8" s="10">
        <v>22</v>
      </c>
      <c r="AH8" s="10">
        <v>21</v>
      </c>
      <c r="AI8" s="10">
        <v>35</v>
      </c>
      <c r="AJ8" s="10">
        <v>23</v>
      </c>
      <c r="AK8" s="10">
        <v>28</v>
      </c>
      <c r="AL8" s="10">
        <v>37</v>
      </c>
      <c r="AM8" s="10">
        <v>29</v>
      </c>
      <c r="AN8" s="10">
        <v>28</v>
      </c>
      <c r="AO8" s="10">
        <v>10</v>
      </c>
      <c r="AP8" s="10">
        <v>15</v>
      </c>
      <c r="AR8" s="10">
        <v>249</v>
      </c>
      <c r="AS8" s="10">
        <v>58</v>
      </c>
      <c r="AT8" s="10">
        <v>13</v>
      </c>
      <c r="AU8" s="10">
        <v>1</v>
      </c>
      <c r="AW8" s="10">
        <v>283</v>
      </c>
      <c r="AX8" s="10">
        <v>260</v>
      </c>
      <c r="AY8" s="10">
        <v>238</v>
      </c>
      <c r="AZ8" s="10">
        <v>270</v>
      </c>
      <c r="BA8" s="10">
        <v>267</v>
      </c>
      <c r="BB8" s="10">
        <v>264</v>
      </c>
      <c r="BD8" s="10">
        <v>321</v>
      </c>
      <c r="BE8" s="10">
        <v>0</v>
      </c>
      <c r="BF8" s="10">
        <v>0</v>
      </c>
      <c r="BH8" s="10">
        <v>245</v>
      </c>
      <c r="BI8" s="10">
        <v>58</v>
      </c>
      <c r="BJ8" s="10">
        <v>18</v>
      </c>
    </row>
    <row r="9" spans="2:62" ht="32" customHeight="1" x14ac:dyDescent="0.35">
      <c r="B9" s="11" t="s">
        <v>126</v>
      </c>
      <c r="C9" s="12">
        <v>0.34318907657300002</v>
      </c>
      <c r="D9" s="12">
        <v>0.30269509996499999</v>
      </c>
      <c r="E9" s="12">
        <v>0.38133606217100002</v>
      </c>
      <c r="F9" s="12">
        <v>0.30131066726200001</v>
      </c>
      <c r="G9" s="12">
        <v>0.50249969924500004</v>
      </c>
      <c r="I9" s="12">
        <v>0.232655995586</v>
      </c>
      <c r="J9" s="12">
        <v>0.36304494179399999</v>
      </c>
      <c r="K9" s="12">
        <v>0.31517677873400002</v>
      </c>
      <c r="L9" s="12">
        <v>0.35805484119499997</v>
      </c>
      <c r="M9" s="12">
        <v>0.35074492547300001</v>
      </c>
      <c r="N9" s="12">
        <v>0.86795064190799998</v>
      </c>
      <c r="P9" s="12">
        <v>0.264570029313</v>
      </c>
      <c r="Q9" s="12">
        <v>0.32426999850299998</v>
      </c>
      <c r="R9" s="12">
        <v>0.32605896826800002</v>
      </c>
      <c r="S9" s="12">
        <v>0.416577921844</v>
      </c>
      <c r="T9" s="12">
        <v>0.48326881861999998</v>
      </c>
      <c r="V9" s="12">
        <v>0.283673899939</v>
      </c>
      <c r="W9" s="12">
        <v>0.32166985599199999</v>
      </c>
      <c r="X9" s="12">
        <v>0.34461169490600002</v>
      </c>
      <c r="Y9" s="12">
        <v>0.35174130660500003</v>
      </c>
      <c r="Z9" s="12">
        <v>0.29604066931299999</v>
      </c>
      <c r="AA9" s="12">
        <v>0.47287592303300002</v>
      </c>
      <c r="AB9" s="12">
        <v>0.40432623528</v>
      </c>
      <c r="AC9" s="12">
        <v>0.267694874764</v>
      </c>
      <c r="AE9" s="12">
        <v>0.521933150525</v>
      </c>
      <c r="AF9" s="12">
        <v>0.37960103403099998</v>
      </c>
      <c r="AG9" s="12">
        <v>0.44110163327899998</v>
      </c>
      <c r="AH9" s="12">
        <v>0.406894288474</v>
      </c>
      <c r="AI9" s="12">
        <v>0.23889290292400001</v>
      </c>
      <c r="AJ9" s="12">
        <v>0.24218467187100001</v>
      </c>
      <c r="AK9" s="12">
        <v>0.26368037666100003</v>
      </c>
      <c r="AL9" s="12">
        <v>0.35844019091700002</v>
      </c>
      <c r="AM9" s="12">
        <v>0.27567956230399998</v>
      </c>
      <c r="AN9" s="12">
        <v>0.33365413736799998</v>
      </c>
      <c r="AO9" s="12">
        <v>0.143069833742</v>
      </c>
      <c r="AP9" s="12">
        <v>0.45392907149799999</v>
      </c>
      <c r="AR9" s="12">
        <v>0.320313230339</v>
      </c>
      <c r="AS9" s="12">
        <v>0.45769404236799999</v>
      </c>
      <c r="AT9" s="12">
        <v>0.21614811739699999</v>
      </c>
      <c r="AU9" s="12">
        <v>1</v>
      </c>
      <c r="AW9" s="12">
        <v>0.35721660407</v>
      </c>
      <c r="AX9" s="12">
        <v>0.35054621014699999</v>
      </c>
      <c r="AY9" s="12">
        <v>0.37468896474300001</v>
      </c>
      <c r="AZ9" s="12">
        <v>0.33082544262199998</v>
      </c>
      <c r="BA9" s="12">
        <v>0.34166985033300001</v>
      </c>
      <c r="BB9" s="12">
        <v>0.35464094647599997</v>
      </c>
      <c r="BD9" s="12">
        <v>0.34318907657300002</v>
      </c>
      <c r="BH9" s="12">
        <v>0.38266214036500001</v>
      </c>
      <c r="BI9" s="12">
        <v>0.23628639942499999</v>
      </c>
      <c r="BJ9" s="12">
        <v>0.15308979332</v>
      </c>
    </row>
    <row r="10" spans="2:62" ht="32" customHeight="1" x14ac:dyDescent="0.35">
      <c r="B10" s="11" t="s">
        <v>127</v>
      </c>
      <c r="C10" s="12">
        <v>0.65681092342699998</v>
      </c>
      <c r="D10" s="12">
        <v>0.69730490003500001</v>
      </c>
      <c r="E10" s="12">
        <v>0.61866393782899998</v>
      </c>
      <c r="F10" s="12">
        <v>0.69868933273800005</v>
      </c>
      <c r="G10" s="12">
        <v>0.49750030075500001</v>
      </c>
      <c r="I10" s="12">
        <v>0.76734400441399997</v>
      </c>
      <c r="J10" s="12">
        <v>0.63695505820599996</v>
      </c>
      <c r="K10" s="12">
        <v>0.68482322126600004</v>
      </c>
      <c r="L10" s="12">
        <v>0.64194515880500003</v>
      </c>
      <c r="M10" s="12">
        <v>0.64925507452700004</v>
      </c>
      <c r="N10" s="12">
        <v>0.132049358092</v>
      </c>
      <c r="P10" s="12">
        <v>0.735429970687</v>
      </c>
      <c r="Q10" s="12">
        <v>0.67573000149700002</v>
      </c>
      <c r="R10" s="12">
        <v>0.67394103173200004</v>
      </c>
      <c r="S10" s="12">
        <v>0.583422078156</v>
      </c>
      <c r="T10" s="12">
        <v>0.51673118137999996</v>
      </c>
      <c r="V10" s="12">
        <v>0.71632610006099995</v>
      </c>
      <c r="W10" s="12">
        <v>0.67833014400799996</v>
      </c>
      <c r="X10" s="12">
        <v>0.65538830509400003</v>
      </c>
      <c r="Y10" s="12">
        <v>0.64825869339499997</v>
      </c>
      <c r="Z10" s="12">
        <v>0.70395933068700001</v>
      </c>
      <c r="AA10" s="12">
        <v>0.52712407696700003</v>
      </c>
      <c r="AB10" s="12">
        <v>0.59567376472</v>
      </c>
      <c r="AC10" s="12">
        <v>0.732305125236</v>
      </c>
      <c r="AE10" s="12">
        <v>0.478066849475</v>
      </c>
      <c r="AF10" s="12">
        <v>0.62039896596900002</v>
      </c>
      <c r="AG10" s="12">
        <v>0.55889836672100002</v>
      </c>
      <c r="AH10" s="12">
        <v>0.593105711526</v>
      </c>
      <c r="AI10" s="12">
        <v>0.76110709707599999</v>
      </c>
      <c r="AJ10" s="12">
        <v>0.75781532812899999</v>
      </c>
      <c r="AK10" s="12">
        <v>0.73631962333900003</v>
      </c>
      <c r="AL10" s="12">
        <v>0.64155980908300003</v>
      </c>
      <c r="AM10" s="12">
        <v>0.72432043769599996</v>
      </c>
      <c r="AN10" s="12">
        <v>0.66634586263200002</v>
      </c>
      <c r="AO10" s="12">
        <v>0.856930166258</v>
      </c>
      <c r="AP10" s="12">
        <v>0.54607092850200001</v>
      </c>
      <c r="AR10" s="12">
        <v>0.67968676966099995</v>
      </c>
      <c r="AS10" s="12">
        <v>0.54230595763199996</v>
      </c>
      <c r="AT10" s="12">
        <v>0.78385188260299998</v>
      </c>
      <c r="AU10" s="12">
        <v>0</v>
      </c>
      <c r="AW10" s="12">
        <v>0.64278339593</v>
      </c>
      <c r="AX10" s="12">
        <v>0.64945378985299995</v>
      </c>
      <c r="AY10" s="12">
        <v>0.62531103525700005</v>
      </c>
      <c r="AZ10" s="12">
        <v>0.66917455737800002</v>
      </c>
      <c r="BA10" s="12">
        <v>0.65833014966699999</v>
      </c>
      <c r="BB10" s="12">
        <v>0.64535905352400003</v>
      </c>
      <c r="BD10" s="12">
        <v>0.65681092342699998</v>
      </c>
      <c r="BH10" s="12">
        <v>0.61733785963499999</v>
      </c>
      <c r="BI10" s="12">
        <v>0.76371360057500004</v>
      </c>
      <c r="BJ10" s="12">
        <v>0.84691020668000006</v>
      </c>
    </row>
    <row r="12" spans="2:62" x14ac:dyDescent="0.35">
      <c r="B12" t="s">
        <v>260</v>
      </c>
    </row>
    <row r="13" spans="2:62" x14ac:dyDescent="0.35">
      <c r="B13" t="s">
        <v>9</v>
      </c>
    </row>
    <row r="15" spans="2:62" x14ac:dyDescent="0.35">
      <c r="B15"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J15"/>
  <sheetViews>
    <sheetView showGridLines="0" topLeftCell="Z1"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129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328</v>
      </c>
      <c r="D7" s="15">
        <v>154</v>
      </c>
      <c r="E7" s="15">
        <v>160</v>
      </c>
      <c r="F7" s="15">
        <v>12</v>
      </c>
      <c r="G7" s="15">
        <v>2</v>
      </c>
      <c r="I7" s="15">
        <v>36</v>
      </c>
      <c r="J7" s="15">
        <v>48</v>
      </c>
      <c r="K7" s="15">
        <v>87</v>
      </c>
      <c r="L7" s="15">
        <v>89</v>
      </c>
      <c r="M7" s="15">
        <v>61</v>
      </c>
      <c r="N7" s="15">
        <v>7</v>
      </c>
      <c r="P7" s="15">
        <v>41</v>
      </c>
      <c r="Q7" s="15">
        <v>81</v>
      </c>
      <c r="R7" s="15">
        <v>103</v>
      </c>
      <c r="S7" s="15">
        <v>101</v>
      </c>
      <c r="T7" s="15">
        <v>2</v>
      </c>
      <c r="V7" s="15">
        <v>28</v>
      </c>
      <c r="W7" s="15">
        <v>54</v>
      </c>
      <c r="X7" s="15">
        <v>70</v>
      </c>
      <c r="Y7" s="15">
        <v>43</v>
      </c>
      <c r="Z7" s="15">
        <v>49</v>
      </c>
      <c r="AA7" s="15">
        <v>30</v>
      </c>
      <c r="AB7" s="15">
        <v>42</v>
      </c>
      <c r="AC7" s="15">
        <v>12</v>
      </c>
      <c r="AE7" s="15">
        <v>31</v>
      </c>
      <c r="AF7" s="15">
        <v>47</v>
      </c>
      <c r="AG7" s="15">
        <v>23</v>
      </c>
      <c r="AH7" s="15">
        <v>22</v>
      </c>
      <c r="AI7" s="15">
        <v>37</v>
      </c>
      <c r="AJ7" s="15">
        <v>25</v>
      </c>
      <c r="AK7" s="15">
        <v>30</v>
      </c>
      <c r="AL7" s="15">
        <v>39</v>
      </c>
      <c r="AM7" s="15">
        <v>30</v>
      </c>
      <c r="AN7" s="15">
        <v>21</v>
      </c>
      <c r="AO7" s="15">
        <v>6</v>
      </c>
      <c r="AP7" s="15">
        <v>17</v>
      </c>
      <c r="AR7" s="15">
        <v>253</v>
      </c>
      <c r="AS7" s="15">
        <v>62</v>
      </c>
      <c r="AT7" s="15">
        <v>12</v>
      </c>
      <c r="AU7" s="15">
        <v>1</v>
      </c>
      <c r="AW7" s="15">
        <v>289</v>
      </c>
      <c r="AX7" s="15">
        <v>267</v>
      </c>
      <c r="AY7" s="15">
        <v>243</v>
      </c>
      <c r="AZ7" s="15">
        <v>275</v>
      </c>
      <c r="BA7" s="15">
        <v>271</v>
      </c>
      <c r="BB7" s="15">
        <v>271</v>
      </c>
      <c r="BD7" s="15">
        <v>328</v>
      </c>
      <c r="BE7" s="15">
        <v>0</v>
      </c>
      <c r="BF7" s="15">
        <v>0</v>
      </c>
      <c r="BH7" s="15">
        <v>250</v>
      </c>
      <c r="BI7" s="15">
        <v>58</v>
      </c>
      <c r="BJ7" s="15">
        <v>20</v>
      </c>
    </row>
    <row r="8" spans="2:62" x14ac:dyDescent="0.35">
      <c r="B8" s="6" t="s">
        <v>75</v>
      </c>
      <c r="C8" s="10">
        <v>321</v>
      </c>
      <c r="D8" s="10">
        <v>145</v>
      </c>
      <c r="E8" s="10">
        <v>161</v>
      </c>
      <c r="F8" s="10">
        <v>14</v>
      </c>
      <c r="G8" s="10">
        <v>2</v>
      </c>
      <c r="I8" s="10">
        <v>38</v>
      </c>
      <c r="J8" s="10">
        <v>47</v>
      </c>
      <c r="K8" s="10">
        <v>82</v>
      </c>
      <c r="L8" s="10">
        <v>86</v>
      </c>
      <c r="M8" s="10">
        <v>61</v>
      </c>
      <c r="N8" s="10">
        <v>7</v>
      </c>
      <c r="P8" s="10">
        <v>53</v>
      </c>
      <c r="Q8" s="10">
        <v>76</v>
      </c>
      <c r="R8" s="10">
        <v>96</v>
      </c>
      <c r="S8" s="10">
        <v>95</v>
      </c>
      <c r="T8" s="10">
        <v>2</v>
      </c>
      <c r="V8" s="10">
        <v>33</v>
      </c>
      <c r="W8" s="10">
        <v>55</v>
      </c>
      <c r="X8" s="10">
        <v>69</v>
      </c>
      <c r="Y8" s="10">
        <v>41</v>
      </c>
      <c r="Z8" s="10">
        <v>46</v>
      </c>
      <c r="AA8" s="10">
        <v>27</v>
      </c>
      <c r="AB8" s="10">
        <v>38</v>
      </c>
      <c r="AC8" s="10">
        <v>13</v>
      </c>
      <c r="AE8" s="10">
        <v>29</v>
      </c>
      <c r="AF8" s="10">
        <v>45</v>
      </c>
      <c r="AG8" s="10">
        <v>22</v>
      </c>
      <c r="AH8" s="10">
        <v>21</v>
      </c>
      <c r="AI8" s="10">
        <v>35</v>
      </c>
      <c r="AJ8" s="10">
        <v>23</v>
      </c>
      <c r="AK8" s="10">
        <v>28</v>
      </c>
      <c r="AL8" s="10">
        <v>37</v>
      </c>
      <c r="AM8" s="10">
        <v>29</v>
      </c>
      <c r="AN8" s="10">
        <v>28</v>
      </c>
      <c r="AO8" s="10">
        <v>10</v>
      </c>
      <c r="AP8" s="10">
        <v>15</v>
      </c>
      <c r="AR8" s="10">
        <v>249</v>
      </c>
      <c r="AS8" s="10">
        <v>58</v>
      </c>
      <c r="AT8" s="10">
        <v>13</v>
      </c>
      <c r="AU8" s="10">
        <v>1</v>
      </c>
      <c r="AW8" s="10">
        <v>283</v>
      </c>
      <c r="AX8" s="10">
        <v>260</v>
      </c>
      <c r="AY8" s="10">
        <v>238</v>
      </c>
      <c r="AZ8" s="10">
        <v>270</v>
      </c>
      <c r="BA8" s="10">
        <v>267</v>
      </c>
      <c r="BB8" s="10">
        <v>264</v>
      </c>
      <c r="BD8" s="10">
        <v>321</v>
      </c>
      <c r="BE8" s="10">
        <v>0</v>
      </c>
      <c r="BF8" s="10">
        <v>0</v>
      </c>
      <c r="BH8" s="10">
        <v>245</v>
      </c>
      <c r="BI8" s="10">
        <v>58</v>
      </c>
      <c r="BJ8" s="10">
        <v>18</v>
      </c>
    </row>
    <row r="9" spans="2:62" ht="32" customHeight="1" x14ac:dyDescent="0.35">
      <c r="B9" s="11" t="s">
        <v>126</v>
      </c>
      <c r="C9" s="12">
        <v>0.388293941719</v>
      </c>
      <c r="D9" s="12">
        <v>0.45497677085100002</v>
      </c>
      <c r="E9" s="12">
        <v>0.34822205159899999</v>
      </c>
      <c r="F9" s="12">
        <v>0.20513841332499999</v>
      </c>
      <c r="G9" s="12">
        <v>0</v>
      </c>
      <c r="I9" s="12">
        <v>0.22660516471600001</v>
      </c>
      <c r="J9" s="12">
        <v>0.46582399210300002</v>
      </c>
      <c r="K9" s="12">
        <v>0.48475517101400001</v>
      </c>
      <c r="L9" s="12">
        <v>0.397419530174</v>
      </c>
      <c r="M9" s="12">
        <v>0.30184429910299998</v>
      </c>
      <c r="N9" s="12">
        <v>0.26041378960400002</v>
      </c>
      <c r="P9" s="12">
        <v>0.35143094578900003</v>
      </c>
      <c r="Q9" s="12">
        <v>0.31009194763199999</v>
      </c>
      <c r="R9" s="12">
        <v>0.40921702008900002</v>
      </c>
      <c r="S9" s="12">
        <v>0.43732608630000003</v>
      </c>
      <c r="T9" s="12">
        <v>1</v>
      </c>
      <c r="V9" s="12">
        <v>0.274828670587</v>
      </c>
      <c r="W9" s="12">
        <v>0.34787543612999999</v>
      </c>
      <c r="X9" s="12">
        <v>0.37471704638300002</v>
      </c>
      <c r="Y9" s="12">
        <v>0.36892144024200002</v>
      </c>
      <c r="Z9" s="12">
        <v>0.443934211385</v>
      </c>
      <c r="AA9" s="12">
        <v>0.49375136934399999</v>
      </c>
      <c r="AB9" s="12">
        <v>0.46902131767600003</v>
      </c>
      <c r="AC9" s="12">
        <v>0.329934131829</v>
      </c>
      <c r="AE9" s="12">
        <v>0.28957666956900002</v>
      </c>
      <c r="AF9" s="12">
        <v>0.51378990367800004</v>
      </c>
      <c r="AG9" s="12">
        <v>0.27071114678399999</v>
      </c>
      <c r="AH9" s="12">
        <v>0.450208139369</v>
      </c>
      <c r="AI9" s="12">
        <v>0.37876390649800001</v>
      </c>
      <c r="AJ9" s="12">
        <v>0.40797605595399999</v>
      </c>
      <c r="AK9" s="12">
        <v>0.40469755783400002</v>
      </c>
      <c r="AL9" s="12">
        <v>0.41591922171899998</v>
      </c>
      <c r="AM9" s="12">
        <v>0.40887550986900001</v>
      </c>
      <c r="AN9" s="12">
        <v>0.27340328262500002</v>
      </c>
      <c r="AO9" s="12">
        <v>0.33155175425900002</v>
      </c>
      <c r="AP9" s="12">
        <v>0.40055386252699998</v>
      </c>
      <c r="AR9" s="12">
        <v>0.38103419721199999</v>
      </c>
      <c r="AS9" s="12">
        <v>0.38939523427099998</v>
      </c>
      <c r="AT9" s="12">
        <v>0.48037772962199998</v>
      </c>
      <c r="AU9" s="12">
        <v>1</v>
      </c>
      <c r="AW9" s="12">
        <v>0.407865941733</v>
      </c>
      <c r="AX9" s="12">
        <v>0.414513765423</v>
      </c>
      <c r="AY9" s="12">
        <v>0.425441386117</v>
      </c>
      <c r="AZ9" s="12">
        <v>0.39676393779199998</v>
      </c>
      <c r="BA9" s="12">
        <v>0.39040524268799998</v>
      </c>
      <c r="BB9" s="12">
        <v>0.394303432688</v>
      </c>
      <c r="BD9" s="12">
        <v>0.388293941719</v>
      </c>
      <c r="BH9" s="12">
        <v>0.37725312414500001</v>
      </c>
      <c r="BI9" s="12">
        <v>0.37762580754899999</v>
      </c>
      <c r="BJ9" s="12">
        <v>0.56974617230000002</v>
      </c>
    </row>
    <row r="10" spans="2:62" ht="32" customHeight="1" x14ac:dyDescent="0.35">
      <c r="B10" s="11" t="s">
        <v>127</v>
      </c>
      <c r="C10" s="12">
        <v>0.611706058281</v>
      </c>
      <c r="D10" s="12">
        <v>0.54502322914900003</v>
      </c>
      <c r="E10" s="12">
        <v>0.65177794840100001</v>
      </c>
      <c r="F10" s="12">
        <v>0.79486158667499995</v>
      </c>
      <c r="G10" s="12">
        <v>1</v>
      </c>
      <c r="I10" s="12">
        <v>0.77339483528399999</v>
      </c>
      <c r="J10" s="12">
        <v>0.53417600789700004</v>
      </c>
      <c r="K10" s="12">
        <v>0.51524482898599999</v>
      </c>
      <c r="L10" s="12">
        <v>0.602580469826</v>
      </c>
      <c r="M10" s="12">
        <v>0.69815570089699996</v>
      </c>
      <c r="N10" s="12">
        <v>0.73958621039600003</v>
      </c>
      <c r="P10" s="12">
        <v>0.64856905421099997</v>
      </c>
      <c r="Q10" s="12">
        <v>0.68990805236800001</v>
      </c>
      <c r="R10" s="12">
        <v>0.59078297991100004</v>
      </c>
      <c r="S10" s="12">
        <v>0.56267391369999997</v>
      </c>
      <c r="T10" s="12">
        <v>0</v>
      </c>
      <c r="V10" s="12">
        <v>0.725171329413</v>
      </c>
      <c r="W10" s="12">
        <v>0.65212456386999995</v>
      </c>
      <c r="X10" s="12">
        <v>0.62528295361700004</v>
      </c>
      <c r="Y10" s="12">
        <v>0.63107855975799998</v>
      </c>
      <c r="Z10" s="12">
        <v>0.556065788615</v>
      </c>
      <c r="AA10" s="12">
        <v>0.50624863065600001</v>
      </c>
      <c r="AB10" s="12">
        <v>0.53097868232400003</v>
      </c>
      <c r="AC10" s="12">
        <v>0.670065868171</v>
      </c>
      <c r="AE10" s="12">
        <v>0.71042333043100003</v>
      </c>
      <c r="AF10" s="12">
        <v>0.48621009632200002</v>
      </c>
      <c r="AG10" s="12">
        <v>0.72928885321600001</v>
      </c>
      <c r="AH10" s="12">
        <v>0.54979186063100005</v>
      </c>
      <c r="AI10" s="12">
        <v>0.62123609350200004</v>
      </c>
      <c r="AJ10" s="12">
        <v>0.59202394404600001</v>
      </c>
      <c r="AK10" s="12">
        <v>0.59530244216600003</v>
      </c>
      <c r="AL10" s="12">
        <v>0.58408077828100002</v>
      </c>
      <c r="AM10" s="12">
        <v>0.59112449013099999</v>
      </c>
      <c r="AN10" s="12">
        <v>0.72659671737499998</v>
      </c>
      <c r="AO10" s="12">
        <v>0.66844824574100004</v>
      </c>
      <c r="AP10" s="12">
        <v>0.59944613747300002</v>
      </c>
      <c r="AR10" s="12">
        <v>0.61896580278799995</v>
      </c>
      <c r="AS10" s="12">
        <v>0.61060476572900002</v>
      </c>
      <c r="AT10" s="12">
        <v>0.51962227037800002</v>
      </c>
      <c r="AU10" s="12">
        <v>0</v>
      </c>
      <c r="AW10" s="12">
        <v>0.59213405826700005</v>
      </c>
      <c r="AX10" s="12">
        <v>0.585486234577</v>
      </c>
      <c r="AY10" s="12">
        <v>0.574558613883</v>
      </c>
      <c r="AZ10" s="12">
        <v>0.60323606220799997</v>
      </c>
      <c r="BA10" s="12">
        <v>0.60959475731199997</v>
      </c>
      <c r="BB10" s="12">
        <v>0.60569656731199994</v>
      </c>
      <c r="BD10" s="12">
        <v>0.611706058281</v>
      </c>
      <c r="BH10" s="12">
        <v>0.62274687585499999</v>
      </c>
      <c r="BI10" s="12">
        <v>0.62237419245100001</v>
      </c>
      <c r="BJ10" s="12">
        <v>0.43025382769999998</v>
      </c>
    </row>
    <row r="12" spans="2:62" x14ac:dyDescent="0.35">
      <c r="B12" t="s">
        <v>260</v>
      </c>
    </row>
    <row r="13" spans="2:62" x14ac:dyDescent="0.35">
      <c r="B13" t="s">
        <v>9</v>
      </c>
    </row>
    <row r="15" spans="2:62" x14ac:dyDescent="0.35">
      <c r="B15"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J15"/>
  <sheetViews>
    <sheetView showGridLines="0" topLeftCell="A2"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130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328</v>
      </c>
      <c r="D7" s="15">
        <v>154</v>
      </c>
      <c r="E7" s="15">
        <v>160</v>
      </c>
      <c r="F7" s="15">
        <v>12</v>
      </c>
      <c r="G7" s="15">
        <v>2</v>
      </c>
      <c r="I7" s="15">
        <v>36</v>
      </c>
      <c r="J7" s="15">
        <v>48</v>
      </c>
      <c r="K7" s="15">
        <v>87</v>
      </c>
      <c r="L7" s="15">
        <v>89</v>
      </c>
      <c r="M7" s="15">
        <v>61</v>
      </c>
      <c r="N7" s="15">
        <v>7</v>
      </c>
      <c r="P7" s="15">
        <v>41</v>
      </c>
      <c r="Q7" s="15">
        <v>81</v>
      </c>
      <c r="R7" s="15">
        <v>103</v>
      </c>
      <c r="S7" s="15">
        <v>101</v>
      </c>
      <c r="T7" s="15">
        <v>2</v>
      </c>
      <c r="V7" s="15">
        <v>28</v>
      </c>
      <c r="W7" s="15">
        <v>54</v>
      </c>
      <c r="X7" s="15">
        <v>70</v>
      </c>
      <c r="Y7" s="15">
        <v>43</v>
      </c>
      <c r="Z7" s="15">
        <v>49</v>
      </c>
      <c r="AA7" s="15">
        <v>30</v>
      </c>
      <c r="AB7" s="15">
        <v>42</v>
      </c>
      <c r="AC7" s="15">
        <v>12</v>
      </c>
      <c r="AE7" s="15">
        <v>31</v>
      </c>
      <c r="AF7" s="15">
        <v>47</v>
      </c>
      <c r="AG7" s="15">
        <v>23</v>
      </c>
      <c r="AH7" s="15">
        <v>22</v>
      </c>
      <c r="AI7" s="15">
        <v>37</v>
      </c>
      <c r="AJ7" s="15">
        <v>25</v>
      </c>
      <c r="AK7" s="15">
        <v>30</v>
      </c>
      <c r="AL7" s="15">
        <v>39</v>
      </c>
      <c r="AM7" s="15">
        <v>30</v>
      </c>
      <c r="AN7" s="15">
        <v>21</v>
      </c>
      <c r="AO7" s="15">
        <v>6</v>
      </c>
      <c r="AP7" s="15">
        <v>17</v>
      </c>
      <c r="AR7" s="15">
        <v>253</v>
      </c>
      <c r="AS7" s="15">
        <v>62</v>
      </c>
      <c r="AT7" s="15">
        <v>12</v>
      </c>
      <c r="AU7" s="15">
        <v>1</v>
      </c>
      <c r="AW7" s="15">
        <v>289</v>
      </c>
      <c r="AX7" s="15">
        <v>267</v>
      </c>
      <c r="AY7" s="15">
        <v>243</v>
      </c>
      <c r="AZ7" s="15">
        <v>275</v>
      </c>
      <c r="BA7" s="15">
        <v>271</v>
      </c>
      <c r="BB7" s="15">
        <v>271</v>
      </c>
      <c r="BD7" s="15">
        <v>328</v>
      </c>
      <c r="BE7" s="15">
        <v>0</v>
      </c>
      <c r="BF7" s="15">
        <v>0</v>
      </c>
      <c r="BH7" s="15">
        <v>250</v>
      </c>
      <c r="BI7" s="15">
        <v>58</v>
      </c>
      <c r="BJ7" s="15">
        <v>20</v>
      </c>
    </row>
    <row r="8" spans="2:62" x14ac:dyDescent="0.35">
      <c r="B8" s="6" t="s">
        <v>75</v>
      </c>
      <c r="C8" s="10">
        <v>321</v>
      </c>
      <c r="D8" s="10">
        <v>145</v>
      </c>
      <c r="E8" s="10">
        <v>161</v>
      </c>
      <c r="F8" s="10">
        <v>14</v>
      </c>
      <c r="G8" s="10">
        <v>2</v>
      </c>
      <c r="I8" s="10">
        <v>38</v>
      </c>
      <c r="J8" s="10">
        <v>47</v>
      </c>
      <c r="K8" s="10">
        <v>82</v>
      </c>
      <c r="L8" s="10">
        <v>86</v>
      </c>
      <c r="M8" s="10">
        <v>61</v>
      </c>
      <c r="N8" s="10">
        <v>7</v>
      </c>
      <c r="P8" s="10">
        <v>53</v>
      </c>
      <c r="Q8" s="10">
        <v>76</v>
      </c>
      <c r="R8" s="10">
        <v>96</v>
      </c>
      <c r="S8" s="10">
        <v>95</v>
      </c>
      <c r="T8" s="10">
        <v>2</v>
      </c>
      <c r="V8" s="10">
        <v>33</v>
      </c>
      <c r="W8" s="10">
        <v>55</v>
      </c>
      <c r="X8" s="10">
        <v>69</v>
      </c>
      <c r="Y8" s="10">
        <v>41</v>
      </c>
      <c r="Z8" s="10">
        <v>46</v>
      </c>
      <c r="AA8" s="10">
        <v>27</v>
      </c>
      <c r="AB8" s="10">
        <v>38</v>
      </c>
      <c r="AC8" s="10">
        <v>13</v>
      </c>
      <c r="AE8" s="10">
        <v>29</v>
      </c>
      <c r="AF8" s="10">
        <v>45</v>
      </c>
      <c r="AG8" s="10">
        <v>22</v>
      </c>
      <c r="AH8" s="10">
        <v>21</v>
      </c>
      <c r="AI8" s="10">
        <v>35</v>
      </c>
      <c r="AJ8" s="10">
        <v>23</v>
      </c>
      <c r="AK8" s="10">
        <v>28</v>
      </c>
      <c r="AL8" s="10">
        <v>37</v>
      </c>
      <c r="AM8" s="10">
        <v>29</v>
      </c>
      <c r="AN8" s="10">
        <v>28</v>
      </c>
      <c r="AO8" s="10">
        <v>10</v>
      </c>
      <c r="AP8" s="10">
        <v>15</v>
      </c>
      <c r="AR8" s="10">
        <v>249</v>
      </c>
      <c r="AS8" s="10">
        <v>58</v>
      </c>
      <c r="AT8" s="10">
        <v>13</v>
      </c>
      <c r="AU8" s="10">
        <v>1</v>
      </c>
      <c r="AW8" s="10">
        <v>283</v>
      </c>
      <c r="AX8" s="10">
        <v>260</v>
      </c>
      <c r="AY8" s="10">
        <v>238</v>
      </c>
      <c r="AZ8" s="10">
        <v>270</v>
      </c>
      <c r="BA8" s="10">
        <v>267</v>
      </c>
      <c r="BB8" s="10">
        <v>264</v>
      </c>
      <c r="BD8" s="10">
        <v>321</v>
      </c>
      <c r="BE8" s="10">
        <v>0</v>
      </c>
      <c r="BF8" s="10">
        <v>0</v>
      </c>
      <c r="BH8" s="10">
        <v>245</v>
      </c>
      <c r="BI8" s="10">
        <v>58</v>
      </c>
      <c r="BJ8" s="10">
        <v>18</v>
      </c>
    </row>
    <row r="9" spans="2:62" ht="32" customHeight="1" x14ac:dyDescent="0.35">
      <c r="B9" s="11" t="s">
        <v>126</v>
      </c>
      <c r="C9" s="12">
        <v>0.460363781985</v>
      </c>
      <c r="D9" s="12">
        <v>0.50077989111499999</v>
      </c>
      <c r="E9" s="12">
        <v>0.42007514738200002</v>
      </c>
      <c r="F9" s="12">
        <v>0.56760075086100004</v>
      </c>
      <c r="G9" s="12">
        <v>0</v>
      </c>
      <c r="I9" s="12">
        <v>0.52472346335499997</v>
      </c>
      <c r="J9" s="12">
        <v>0.393255273264</v>
      </c>
      <c r="K9" s="12">
        <v>0.48418028980700001</v>
      </c>
      <c r="L9" s="12">
        <v>0.49225125399300002</v>
      </c>
      <c r="M9" s="12">
        <v>0.41135615139699999</v>
      </c>
      <c r="N9" s="12">
        <v>0.32220748604100002</v>
      </c>
      <c r="P9" s="12">
        <v>0.48472642880599998</v>
      </c>
      <c r="Q9" s="12">
        <v>0.438470563137</v>
      </c>
      <c r="R9" s="12">
        <v>0.43732823211499999</v>
      </c>
      <c r="S9" s="12">
        <v>0.49715700086199999</v>
      </c>
      <c r="T9" s="12">
        <v>0</v>
      </c>
      <c r="V9" s="12">
        <v>0.32009348649399999</v>
      </c>
      <c r="W9" s="12">
        <v>0.48883265982899998</v>
      </c>
      <c r="X9" s="12">
        <v>0.51336771536400005</v>
      </c>
      <c r="Y9" s="12">
        <v>0.39002782061300001</v>
      </c>
      <c r="Z9" s="12">
        <v>0.439169505889</v>
      </c>
      <c r="AA9" s="12">
        <v>0.465031143378</v>
      </c>
      <c r="AB9" s="12">
        <v>0.54035994664700004</v>
      </c>
      <c r="AC9" s="12">
        <v>0.465437483486</v>
      </c>
      <c r="AE9" s="12">
        <v>0.44266900627700001</v>
      </c>
      <c r="AF9" s="12">
        <v>0.52825166545900004</v>
      </c>
      <c r="AG9" s="12">
        <v>0.516668677962</v>
      </c>
      <c r="AH9" s="12">
        <v>0.28902704928</v>
      </c>
      <c r="AI9" s="12">
        <v>0.57032378766900005</v>
      </c>
      <c r="AJ9" s="12">
        <v>0.48179099905</v>
      </c>
      <c r="AK9" s="12">
        <v>0.34040316155400002</v>
      </c>
      <c r="AL9" s="12">
        <v>0.32148762617299997</v>
      </c>
      <c r="AM9" s="12">
        <v>0.41313408852799999</v>
      </c>
      <c r="AN9" s="12">
        <v>0.53773064538799997</v>
      </c>
      <c r="AO9" s="12">
        <v>0.84780465660299997</v>
      </c>
      <c r="AP9" s="12">
        <v>0.40052167881</v>
      </c>
      <c r="AR9" s="12">
        <v>0.49650219279699997</v>
      </c>
      <c r="AS9" s="12">
        <v>0.281489081571</v>
      </c>
      <c r="AT9" s="12">
        <v>0.60766755067400002</v>
      </c>
      <c r="AU9" s="12">
        <v>0</v>
      </c>
      <c r="AW9" s="12">
        <v>0.46258814744999999</v>
      </c>
      <c r="AX9" s="12">
        <v>0.48086371633800001</v>
      </c>
      <c r="AY9" s="12">
        <v>0.47673073358099999</v>
      </c>
      <c r="AZ9" s="12">
        <v>0.48566743556999997</v>
      </c>
      <c r="BA9" s="12">
        <v>0.47799678129099998</v>
      </c>
      <c r="BB9" s="12">
        <v>0.459903080779</v>
      </c>
      <c r="BD9" s="12">
        <v>0.460363781985</v>
      </c>
      <c r="BH9" s="12">
        <v>0.44842331859899998</v>
      </c>
      <c r="BI9" s="12">
        <v>0.514410859439</v>
      </c>
      <c r="BJ9" s="12">
        <v>0.449222955034</v>
      </c>
    </row>
    <row r="10" spans="2:62" ht="32" customHeight="1" x14ac:dyDescent="0.35">
      <c r="B10" s="11" t="s">
        <v>127</v>
      </c>
      <c r="C10" s="12">
        <v>0.53963621801499995</v>
      </c>
      <c r="D10" s="12">
        <v>0.49922010888500001</v>
      </c>
      <c r="E10" s="12">
        <v>0.57992485261799998</v>
      </c>
      <c r="F10" s="12">
        <v>0.43239924913900002</v>
      </c>
      <c r="G10" s="12">
        <v>1</v>
      </c>
      <c r="I10" s="12">
        <v>0.47527653664500003</v>
      </c>
      <c r="J10" s="12">
        <v>0.606744726736</v>
      </c>
      <c r="K10" s="12">
        <v>0.51581971019299999</v>
      </c>
      <c r="L10" s="12">
        <v>0.50774874600700004</v>
      </c>
      <c r="M10" s="12">
        <v>0.58864384860300001</v>
      </c>
      <c r="N10" s="12">
        <v>0.67779251395899998</v>
      </c>
      <c r="P10" s="12">
        <v>0.51527357119399997</v>
      </c>
      <c r="Q10" s="12">
        <v>0.56152943686300005</v>
      </c>
      <c r="R10" s="12">
        <v>0.56267176788499995</v>
      </c>
      <c r="S10" s="12">
        <v>0.50284299913800001</v>
      </c>
      <c r="T10" s="12">
        <v>1</v>
      </c>
      <c r="V10" s="12">
        <v>0.67990651350599995</v>
      </c>
      <c r="W10" s="12">
        <v>0.51116734017099996</v>
      </c>
      <c r="X10" s="12">
        <v>0.486632284636</v>
      </c>
      <c r="Y10" s="12">
        <v>0.60997217938699999</v>
      </c>
      <c r="Z10" s="12">
        <v>0.56083049411100006</v>
      </c>
      <c r="AA10" s="12">
        <v>0.534968856622</v>
      </c>
      <c r="AB10" s="12">
        <v>0.45964005335300001</v>
      </c>
      <c r="AC10" s="12">
        <v>0.534562516514</v>
      </c>
      <c r="AE10" s="12">
        <v>0.55733099372299999</v>
      </c>
      <c r="AF10" s="12">
        <v>0.47174833454100001</v>
      </c>
      <c r="AG10" s="12">
        <v>0.483331322038</v>
      </c>
      <c r="AH10" s="12">
        <v>0.71097295072</v>
      </c>
      <c r="AI10" s="12">
        <v>0.42967621233100001</v>
      </c>
      <c r="AJ10" s="12">
        <v>0.51820900095</v>
      </c>
      <c r="AK10" s="12">
        <v>0.65959683844600003</v>
      </c>
      <c r="AL10" s="12">
        <v>0.67851237382700003</v>
      </c>
      <c r="AM10" s="12">
        <v>0.58686591147199996</v>
      </c>
      <c r="AN10" s="12">
        <v>0.46226935461200003</v>
      </c>
      <c r="AO10" s="12">
        <v>0.152195343397</v>
      </c>
      <c r="AP10" s="12">
        <v>0.59947832119</v>
      </c>
      <c r="AR10" s="12">
        <v>0.50349780720299997</v>
      </c>
      <c r="AS10" s="12">
        <v>0.71851091842899995</v>
      </c>
      <c r="AT10" s="12">
        <v>0.39233244932599998</v>
      </c>
      <c r="AU10" s="12">
        <v>1</v>
      </c>
      <c r="AW10" s="12">
        <v>0.53741185255000001</v>
      </c>
      <c r="AX10" s="12">
        <v>0.51913628366200004</v>
      </c>
      <c r="AY10" s="12">
        <v>0.52326926641899996</v>
      </c>
      <c r="AZ10" s="12">
        <v>0.51433256442999997</v>
      </c>
      <c r="BA10" s="12">
        <v>0.52200321870900002</v>
      </c>
      <c r="BB10" s="12">
        <v>0.540096919221</v>
      </c>
      <c r="BD10" s="12">
        <v>0.53963621801499995</v>
      </c>
      <c r="BH10" s="12">
        <v>0.55157668140100002</v>
      </c>
      <c r="BI10" s="12">
        <v>0.485589140561</v>
      </c>
      <c r="BJ10" s="12">
        <v>0.550777044966</v>
      </c>
    </row>
    <row r="12" spans="2:62" x14ac:dyDescent="0.35">
      <c r="B12" t="s">
        <v>260</v>
      </c>
    </row>
    <row r="13" spans="2:62" x14ac:dyDescent="0.35">
      <c r="B13" t="s">
        <v>9</v>
      </c>
    </row>
    <row r="15" spans="2:62" x14ac:dyDescent="0.35">
      <c r="B15"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J15"/>
  <sheetViews>
    <sheetView showGridLines="0" topLeftCell="A2"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131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328</v>
      </c>
      <c r="D7" s="15">
        <v>154</v>
      </c>
      <c r="E7" s="15">
        <v>160</v>
      </c>
      <c r="F7" s="15">
        <v>12</v>
      </c>
      <c r="G7" s="15">
        <v>2</v>
      </c>
      <c r="I7" s="15">
        <v>36</v>
      </c>
      <c r="J7" s="15">
        <v>48</v>
      </c>
      <c r="K7" s="15">
        <v>87</v>
      </c>
      <c r="L7" s="15">
        <v>89</v>
      </c>
      <c r="M7" s="15">
        <v>61</v>
      </c>
      <c r="N7" s="15">
        <v>7</v>
      </c>
      <c r="P7" s="15">
        <v>41</v>
      </c>
      <c r="Q7" s="15">
        <v>81</v>
      </c>
      <c r="R7" s="15">
        <v>103</v>
      </c>
      <c r="S7" s="15">
        <v>101</v>
      </c>
      <c r="T7" s="15">
        <v>2</v>
      </c>
      <c r="V7" s="15">
        <v>28</v>
      </c>
      <c r="W7" s="15">
        <v>54</v>
      </c>
      <c r="X7" s="15">
        <v>70</v>
      </c>
      <c r="Y7" s="15">
        <v>43</v>
      </c>
      <c r="Z7" s="15">
        <v>49</v>
      </c>
      <c r="AA7" s="15">
        <v>30</v>
      </c>
      <c r="AB7" s="15">
        <v>42</v>
      </c>
      <c r="AC7" s="15">
        <v>12</v>
      </c>
      <c r="AE7" s="15">
        <v>31</v>
      </c>
      <c r="AF7" s="15">
        <v>47</v>
      </c>
      <c r="AG7" s="15">
        <v>23</v>
      </c>
      <c r="AH7" s="15">
        <v>22</v>
      </c>
      <c r="AI7" s="15">
        <v>37</v>
      </c>
      <c r="AJ7" s="15">
        <v>25</v>
      </c>
      <c r="AK7" s="15">
        <v>30</v>
      </c>
      <c r="AL7" s="15">
        <v>39</v>
      </c>
      <c r="AM7" s="15">
        <v>30</v>
      </c>
      <c r="AN7" s="15">
        <v>21</v>
      </c>
      <c r="AO7" s="15">
        <v>6</v>
      </c>
      <c r="AP7" s="15">
        <v>17</v>
      </c>
      <c r="AR7" s="15">
        <v>253</v>
      </c>
      <c r="AS7" s="15">
        <v>62</v>
      </c>
      <c r="AT7" s="15">
        <v>12</v>
      </c>
      <c r="AU7" s="15">
        <v>1</v>
      </c>
      <c r="AW7" s="15">
        <v>289</v>
      </c>
      <c r="AX7" s="15">
        <v>267</v>
      </c>
      <c r="AY7" s="15">
        <v>243</v>
      </c>
      <c r="AZ7" s="15">
        <v>275</v>
      </c>
      <c r="BA7" s="15">
        <v>271</v>
      </c>
      <c r="BB7" s="15">
        <v>271</v>
      </c>
      <c r="BD7" s="15">
        <v>328</v>
      </c>
      <c r="BE7" s="15">
        <v>0</v>
      </c>
      <c r="BF7" s="15">
        <v>0</v>
      </c>
      <c r="BH7" s="15">
        <v>250</v>
      </c>
      <c r="BI7" s="15">
        <v>58</v>
      </c>
      <c r="BJ7" s="15">
        <v>20</v>
      </c>
    </row>
    <row r="8" spans="2:62" x14ac:dyDescent="0.35">
      <c r="B8" s="6" t="s">
        <v>75</v>
      </c>
      <c r="C8" s="10">
        <v>321</v>
      </c>
      <c r="D8" s="10">
        <v>145</v>
      </c>
      <c r="E8" s="10">
        <v>161</v>
      </c>
      <c r="F8" s="10">
        <v>14</v>
      </c>
      <c r="G8" s="10">
        <v>2</v>
      </c>
      <c r="I8" s="10">
        <v>38</v>
      </c>
      <c r="J8" s="10">
        <v>47</v>
      </c>
      <c r="K8" s="10">
        <v>82</v>
      </c>
      <c r="L8" s="10">
        <v>86</v>
      </c>
      <c r="M8" s="10">
        <v>61</v>
      </c>
      <c r="N8" s="10">
        <v>7</v>
      </c>
      <c r="P8" s="10">
        <v>53</v>
      </c>
      <c r="Q8" s="10">
        <v>76</v>
      </c>
      <c r="R8" s="10">
        <v>96</v>
      </c>
      <c r="S8" s="10">
        <v>95</v>
      </c>
      <c r="T8" s="10">
        <v>2</v>
      </c>
      <c r="V8" s="10">
        <v>33</v>
      </c>
      <c r="W8" s="10">
        <v>55</v>
      </c>
      <c r="X8" s="10">
        <v>69</v>
      </c>
      <c r="Y8" s="10">
        <v>41</v>
      </c>
      <c r="Z8" s="10">
        <v>46</v>
      </c>
      <c r="AA8" s="10">
        <v>27</v>
      </c>
      <c r="AB8" s="10">
        <v>38</v>
      </c>
      <c r="AC8" s="10">
        <v>13</v>
      </c>
      <c r="AE8" s="10">
        <v>29</v>
      </c>
      <c r="AF8" s="10">
        <v>45</v>
      </c>
      <c r="AG8" s="10">
        <v>22</v>
      </c>
      <c r="AH8" s="10">
        <v>21</v>
      </c>
      <c r="AI8" s="10">
        <v>35</v>
      </c>
      <c r="AJ8" s="10">
        <v>23</v>
      </c>
      <c r="AK8" s="10">
        <v>28</v>
      </c>
      <c r="AL8" s="10">
        <v>37</v>
      </c>
      <c r="AM8" s="10">
        <v>29</v>
      </c>
      <c r="AN8" s="10">
        <v>28</v>
      </c>
      <c r="AO8" s="10">
        <v>10</v>
      </c>
      <c r="AP8" s="10">
        <v>15</v>
      </c>
      <c r="AR8" s="10">
        <v>249</v>
      </c>
      <c r="AS8" s="10">
        <v>58</v>
      </c>
      <c r="AT8" s="10">
        <v>13</v>
      </c>
      <c r="AU8" s="10">
        <v>1</v>
      </c>
      <c r="AW8" s="10">
        <v>283</v>
      </c>
      <c r="AX8" s="10">
        <v>260</v>
      </c>
      <c r="AY8" s="10">
        <v>238</v>
      </c>
      <c r="AZ8" s="10">
        <v>270</v>
      </c>
      <c r="BA8" s="10">
        <v>267</v>
      </c>
      <c r="BB8" s="10">
        <v>264</v>
      </c>
      <c r="BD8" s="10">
        <v>321</v>
      </c>
      <c r="BE8" s="10">
        <v>0</v>
      </c>
      <c r="BF8" s="10">
        <v>0</v>
      </c>
      <c r="BH8" s="10">
        <v>245</v>
      </c>
      <c r="BI8" s="10">
        <v>58</v>
      </c>
      <c r="BJ8" s="10">
        <v>18</v>
      </c>
    </row>
    <row r="9" spans="2:62" ht="32" customHeight="1" x14ac:dyDescent="0.35">
      <c r="B9" s="11" t="s">
        <v>126</v>
      </c>
      <c r="C9" s="12">
        <v>0.25565867701900002</v>
      </c>
      <c r="D9" s="12">
        <v>0.31192122739700001</v>
      </c>
      <c r="E9" s="12">
        <v>0.19866075205299999</v>
      </c>
      <c r="F9" s="12">
        <v>0.30063790050700001</v>
      </c>
      <c r="G9" s="12">
        <v>0.49750030075500001</v>
      </c>
      <c r="I9" s="12">
        <v>0.23388192678600001</v>
      </c>
      <c r="J9" s="12">
        <v>0.102726357064</v>
      </c>
      <c r="K9" s="12">
        <v>0.34890949660100001</v>
      </c>
      <c r="L9" s="12">
        <v>0.309004440426</v>
      </c>
      <c r="M9" s="12">
        <v>0.18659431749200001</v>
      </c>
      <c r="N9" s="12">
        <v>0.24824365689700001</v>
      </c>
      <c r="P9" s="12">
        <v>0.27862174831300002</v>
      </c>
      <c r="Q9" s="12">
        <v>0.24991765249699999</v>
      </c>
      <c r="R9" s="12">
        <v>0.22528236805900001</v>
      </c>
      <c r="S9" s="12">
        <v>0.28347064962700003</v>
      </c>
      <c r="T9" s="12">
        <v>0</v>
      </c>
      <c r="V9" s="12">
        <v>0.203105687836</v>
      </c>
      <c r="W9" s="12">
        <v>0.311477268197</v>
      </c>
      <c r="X9" s="12">
        <v>0.267070846902</v>
      </c>
      <c r="Y9" s="12">
        <v>0.20235742511599999</v>
      </c>
      <c r="Z9" s="12">
        <v>0.198767587952</v>
      </c>
      <c r="AA9" s="12">
        <v>0.26556436615500001</v>
      </c>
      <c r="AB9" s="12">
        <v>0.35735012595900001</v>
      </c>
      <c r="AC9" s="12">
        <v>0.13716856101200001</v>
      </c>
      <c r="AE9" s="12">
        <v>0.18906243079500001</v>
      </c>
      <c r="AF9" s="12">
        <v>0.29524241028999998</v>
      </c>
      <c r="AG9" s="12">
        <v>0.35000336659699999</v>
      </c>
      <c r="AH9" s="12">
        <v>0.21838294046500001</v>
      </c>
      <c r="AI9" s="12">
        <v>0.24832927746799999</v>
      </c>
      <c r="AJ9" s="12">
        <v>0.22156578739499999</v>
      </c>
      <c r="AK9" s="12">
        <v>0.269797451169</v>
      </c>
      <c r="AL9" s="12">
        <v>0.20442662685400001</v>
      </c>
      <c r="AM9" s="12">
        <v>0.26198145211099999</v>
      </c>
      <c r="AN9" s="12">
        <v>0.238278723868</v>
      </c>
      <c r="AO9" s="12">
        <v>0.15833063645100001</v>
      </c>
      <c r="AP9" s="12">
        <v>0.43488243421599998</v>
      </c>
      <c r="AR9" s="12">
        <v>0.25987018265400003</v>
      </c>
      <c r="AS9" s="12">
        <v>0.234059966451</v>
      </c>
      <c r="AT9" s="12">
        <v>0.29172940691400001</v>
      </c>
      <c r="AU9" s="12">
        <v>0</v>
      </c>
      <c r="AW9" s="12">
        <v>0.24707079769199999</v>
      </c>
      <c r="AX9" s="12">
        <v>0.25721833877099998</v>
      </c>
      <c r="AY9" s="12">
        <v>0.255350822629</v>
      </c>
      <c r="AZ9" s="12">
        <v>0.25921690318500001</v>
      </c>
      <c r="BA9" s="12">
        <v>0.28009140458600001</v>
      </c>
      <c r="BB9" s="12">
        <v>0.267441674952</v>
      </c>
      <c r="BD9" s="12">
        <v>0.25565867701900002</v>
      </c>
      <c r="BH9" s="12">
        <v>0.26427356325200002</v>
      </c>
      <c r="BI9" s="12">
        <v>0.22417698199</v>
      </c>
      <c r="BJ9" s="12">
        <v>0.23994190220100001</v>
      </c>
    </row>
    <row r="10" spans="2:62" ht="32" customHeight="1" x14ac:dyDescent="0.35">
      <c r="B10" s="11" t="s">
        <v>127</v>
      </c>
      <c r="C10" s="12">
        <v>0.74434132298099998</v>
      </c>
      <c r="D10" s="12">
        <v>0.68807877260299999</v>
      </c>
      <c r="E10" s="12">
        <v>0.80133924794699996</v>
      </c>
      <c r="F10" s="12">
        <v>0.69936209949299999</v>
      </c>
      <c r="G10" s="12">
        <v>0.50249969924500004</v>
      </c>
      <c r="I10" s="12">
        <v>0.76611807321400005</v>
      </c>
      <c r="J10" s="12">
        <v>0.89727364293599998</v>
      </c>
      <c r="K10" s="12">
        <v>0.65109050339899999</v>
      </c>
      <c r="L10" s="12">
        <v>0.69099555957400005</v>
      </c>
      <c r="M10" s="12">
        <v>0.81340568250800005</v>
      </c>
      <c r="N10" s="12">
        <v>0.75175634310299999</v>
      </c>
      <c r="P10" s="12">
        <v>0.72137825168699998</v>
      </c>
      <c r="Q10" s="12">
        <v>0.75008234750299996</v>
      </c>
      <c r="R10" s="12">
        <v>0.77471763194099996</v>
      </c>
      <c r="S10" s="12">
        <v>0.71652935037300003</v>
      </c>
      <c r="T10" s="12">
        <v>1</v>
      </c>
      <c r="V10" s="12">
        <v>0.79689431216399997</v>
      </c>
      <c r="W10" s="12">
        <v>0.68852273180300005</v>
      </c>
      <c r="X10" s="12">
        <v>0.732929153098</v>
      </c>
      <c r="Y10" s="12">
        <v>0.79764257488400003</v>
      </c>
      <c r="Z10" s="12">
        <v>0.801232412048</v>
      </c>
      <c r="AA10" s="12">
        <v>0.73443563384499999</v>
      </c>
      <c r="AB10" s="12">
        <v>0.64264987404100005</v>
      </c>
      <c r="AC10" s="12">
        <v>0.86283143898799997</v>
      </c>
      <c r="AE10" s="12">
        <v>0.81093756920500004</v>
      </c>
      <c r="AF10" s="12">
        <v>0.70475758971000002</v>
      </c>
      <c r="AG10" s="12">
        <v>0.64999663340299996</v>
      </c>
      <c r="AH10" s="12">
        <v>0.78161705953500005</v>
      </c>
      <c r="AI10" s="12">
        <v>0.75167072253199996</v>
      </c>
      <c r="AJ10" s="12">
        <v>0.77843421260500001</v>
      </c>
      <c r="AK10" s="12">
        <v>0.730202548831</v>
      </c>
      <c r="AL10" s="12">
        <v>0.79557337314599996</v>
      </c>
      <c r="AM10" s="12">
        <v>0.73801854788900001</v>
      </c>
      <c r="AN10" s="12">
        <v>0.76172127613200002</v>
      </c>
      <c r="AO10" s="12">
        <v>0.84166936354900002</v>
      </c>
      <c r="AP10" s="12">
        <v>0.56511756578399996</v>
      </c>
      <c r="AR10" s="12">
        <v>0.74012981734600003</v>
      </c>
      <c r="AS10" s="12">
        <v>0.76594003354899998</v>
      </c>
      <c r="AT10" s="12">
        <v>0.70827059308600004</v>
      </c>
      <c r="AU10" s="12">
        <v>1</v>
      </c>
      <c r="AW10" s="12">
        <v>0.75292920230799998</v>
      </c>
      <c r="AX10" s="12">
        <v>0.74278166122900002</v>
      </c>
      <c r="AY10" s="12">
        <v>0.744649177371</v>
      </c>
      <c r="AZ10" s="12">
        <v>0.74078309681499999</v>
      </c>
      <c r="BA10" s="12">
        <v>0.71990859541399999</v>
      </c>
      <c r="BB10" s="12">
        <v>0.732558325048</v>
      </c>
      <c r="BD10" s="12">
        <v>0.74434132298099998</v>
      </c>
      <c r="BH10" s="12">
        <v>0.73572643674799998</v>
      </c>
      <c r="BI10" s="12">
        <v>0.77582301800999998</v>
      </c>
      <c r="BJ10" s="12">
        <v>0.76005809779900002</v>
      </c>
    </row>
    <row r="12" spans="2:62" x14ac:dyDescent="0.35">
      <c r="B12" t="s">
        <v>260</v>
      </c>
    </row>
    <row r="13" spans="2:62" x14ac:dyDescent="0.35">
      <c r="B13" t="s">
        <v>9</v>
      </c>
    </row>
    <row r="15" spans="2:62" x14ac:dyDescent="0.35">
      <c r="B15"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J15"/>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132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328</v>
      </c>
      <c r="D7" s="15">
        <v>154</v>
      </c>
      <c r="E7" s="15">
        <v>160</v>
      </c>
      <c r="F7" s="15">
        <v>12</v>
      </c>
      <c r="G7" s="15">
        <v>2</v>
      </c>
      <c r="I7" s="15">
        <v>36</v>
      </c>
      <c r="J7" s="15">
        <v>48</v>
      </c>
      <c r="K7" s="15">
        <v>87</v>
      </c>
      <c r="L7" s="15">
        <v>89</v>
      </c>
      <c r="M7" s="15">
        <v>61</v>
      </c>
      <c r="N7" s="15">
        <v>7</v>
      </c>
      <c r="P7" s="15">
        <v>41</v>
      </c>
      <c r="Q7" s="15">
        <v>81</v>
      </c>
      <c r="R7" s="15">
        <v>103</v>
      </c>
      <c r="S7" s="15">
        <v>101</v>
      </c>
      <c r="T7" s="15">
        <v>2</v>
      </c>
      <c r="V7" s="15">
        <v>28</v>
      </c>
      <c r="W7" s="15">
        <v>54</v>
      </c>
      <c r="X7" s="15">
        <v>70</v>
      </c>
      <c r="Y7" s="15">
        <v>43</v>
      </c>
      <c r="Z7" s="15">
        <v>49</v>
      </c>
      <c r="AA7" s="15">
        <v>30</v>
      </c>
      <c r="AB7" s="15">
        <v>42</v>
      </c>
      <c r="AC7" s="15">
        <v>12</v>
      </c>
      <c r="AE7" s="15">
        <v>31</v>
      </c>
      <c r="AF7" s="15">
        <v>47</v>
      </c>
      <c r="AG7" s="15">
        <v>23</v>
      </c>
      <c r="AH7" s="15">
        <v>22</v>
      </c>
      <c r="AI7" s="15">
        <v>37</v>
      </c>
      <c r="AJ7" s="15">
        <v>25</v>
      </c>
      <c r="AK7" s="15">
        <v>30</v>
      </c>
      <c r="AL7" s="15">
        <v>39</v>
      </c>
      <c r="AM7" s="15">
        <v>30</v>
      </c>
      <c r="AN7" s="15">
        <v>21</v>
      </c>
      <c r="AO7" s="15">
        <v>6</v>
      </c>
      <c r="AP7" s="15">
        <v>17</v>
      </c>
      <c r="AR7" s="15">
        <v>253</v>
      </c>
      <c r="AS7" s="15">
        <v>62</v>
      </c>
      <c r="AT7" s="15">
        <v>12</v>
      </c>
      <c r="AU7" s="15">
        <v>1</v>
      </c>
      <c r="AW7" s="15">
        <v>289</v>
      </c>
      <c r="AX7" s="15">
        <v>267</v>
      </c>
      <c r="AY7" s="15">
        <v>243</v>
      </c>
      <c r="AZ7" s="15">
        <v>275</v>
      </c>
      <c r="BA7" s="15">
        <v>271</v>
      </c>
      <c r="BB7" s="15">
        <v>271</v>
      </c>
      <c r="BD7" s="15">
        <v>328</v>
      </c>
      <c r="BE7" s="15">
        <v>0</v>
      </c>
      <c r="BF7" s="15">
        <v>0</v>
      </c>
      <c r="BH7" s="15">
        <v>250</v>
      </c>
      <c r="BI7" s="15">
        <v>58</v>
      </c>
      <c r="BJ7" s="15">
        <v>20</v>
      </c>
    </row>
    <row r="8" spans="2:62" x14ac:dyDescent="0.35">
      <c r="B8" s="6" t="s">
        <v>75</v>
      </c>
      <c r="C8" s="10">
        <v>321</v>
      </c>
      <c r="D8" s="10">
        <v>145</v>
      </c>
      <c r="E8" s="10">
        <v>161</v>
      </c>
      <c r="F8" s="10">
        <v>14</v>
      </c>
      <c r="G8" s="10">
        <v>2</v>
      </c>
      <c r="I8" s="10">
        <v>38</v>
      </c>
      <c r="J8" s="10">
        <v>47</v>
      </c>
      <c r="K8" s="10">
        <v>82</v>
      </c>
      <c r="L8" s="10">
        <v>86</v>
      </c>
      <c r="M8" s="10">
        <v>61</v>
      </c>
      <c r="N8" s="10">
        <v>7</v>
      </c>
      <c r="P8" s="10">
        <v>53</v>
      </c>
      <c r="Q8" s="10">
        <v>76</v>
      </c>
      <c r="R8" s="10">
        <v>96</v>
      </c>
      <c r="S8" s="10">
        <v>95</v>
      </c>
      <c r="T8" s="10">
        <v>2</v>
      </c>
      <c r="V8" s="10">
        <v>33</v>
      </c>
      <c r="W8" s="10">
        <v>55</v>
      </c>
      <c r="X8" s="10">
        <v>69</v>
      </c>
      <c r="Y8" s="10">
        <v>41</v>
      </c>
      <c r="Z8" s="10">
        <v>46</v>
      </c>
      <c r="AA8" s="10">
        <v>27</v>
      </c>
      <c r="AB8" s="10">
        <v>38</v>
      </c>
      <c r="AC8" s="10">
        <v>13</v>
      </c>
      <c r="AE8" s="10">
        <v>29</v>
      </c>
      <c r="AF8" s="10">
        <v>45</v>
      </c>
      <c r="AG8" s="10">
        <v>22</v>
      </c>
      <c r="AH8" s="10">
        <v>21</v>
      </c>
      <c r="AI8" s="10">
        <v>35</v>
      </c>
      <c r="AJ8" s="10">
        <v>23</v>
      </c>
      <c r="AK8" s="10">
        <v>28</v>
      </c>
      <c r="AL8" s="10">
        <v>37</v>
      </c>
      <c r="AM8" s="10">
        <v>29</v>
      </c>
      <c r="AN8" s="10">
        <v>28</v>
      </c>
      <c r="AO8" s="10">
        <v>10</v>
      </c>
      <c r="AP8" s="10">
        <v>15</v>
      </c>
      <c r="AR8" s="10">
        <v>249</v>
      </c>
      <c r="AS8" s="10">
        <v>58</v>
      </c>
      <c r="AT8" s="10">
        <v>13</v>
      </c>
      <c r="AU8" s="10">
        <v>1</v>
      </c>
      <c r="AW8" s="10">
        <v>283</v>
      </c>
      <c r="AX8" s="10">
        <v>260</v>
      </c>
      <c r="AY8" s="10">
        <v>238</v>
      </c>
      <c r="AZ8" s="10">
        <v>270</v>
      </c>
      <c r="BA8" s="10">
        <v>267</v>
      </c>
      <c r="BB8" s="10">
        <v>264</v>
      </c>
      <c r="BD8" s="10">
        <v>321</v>
      </c>
      <c r="BE8" s="10">
        <v>0</v>
      </c>
      <c r="BF8" s="10">
        <v>0</v>
      </c>
      <c r="BH8" s="10">
        <v>245</v>
      </c>
      <c r="BI8" s="10">
        <v>58</v>
      </c>
      <c r="BJ8" s="10">
        <v>18</v>
      </c>
    </row>
    <row r="9" spans="2:62" ht="32" customHeight="1" x14ac:dyDescent="0.35">
      <c r="B9" s="11" t="s">
        <v>126</v>
      </c>
      <c r="C9" s="12">
        <v>1.6353969428599999E-2</v>
      </c>
      <c r="D9" s="12">
        <v>2.3282257089499998E-2</v>
      </c>
      <c r="E9" s="12">
        <v>1.1698978837400001E-2</v>
      </c>
      <c r="F9" s="12">
        <v>0</v>
      </c>
      <c r="G9" s="12">
        <v>0</v>
      </c>
      <c r="I9" s="12">
        <v>2.5621291218200001E-2</v>
      </c>
      <c r="J9" s="12">
        <v>1.9669034592799998E-2</v>
      </c>
      <c r="K9" s="12">
        <v>1.0577983177899999E-2</v>
      </c>
      <c r="L9" s="12">
        <v>1.92528393008E-2</v>
      </c>
      <c r="M9" s="12">
        <v>1.3680683816100001E-2</v>
      </c>
      <c r="N9" s="12">
        <v>0</v>
      </c>
      <c r="P9" s="12">
        <v>0</v>
      </c>
      <c r="Q9" s="12">
        <v>0</v>
      </c>
      <c r="R9" s="12">
        <v>1.74476715458E-2</v>
      </c>
      <c r="S9" s="12">
        <v>3.7777880075700002E-2</v>
      </c>
      <c r="T9" s="12">
        <v>0</v>
      </c>
      <c r="V9" s="12">
        <v>0</v>
      </c>
      <c r="W9" s="12">
        <v>0</v>
      </c>
      <c r="X9" s="12">
        <v>0</v>
      </c>
      <c r="Y9" s="12">
        <v>2.04350468279E-2</v>
      </c>
      <c r="Z9" s="12">
        <v>1.83126207004E-2</v>
      </c>
      <c r="AA9" s="12">
        <v>0</v>
      </c>
      <c r="AB9" s="12">
        <v>4.71817747356E-2</v>
      </c>
      <c r="AC9" s="12">
        <v>0.13968463149999999</v>
      </c>
      <c r="AE9" s="12">
        <v>3.3341274227199999E-2</v>
      </c>
      <c r="AF9" s="12">
        <v>1.9437233942899999E-2</v>
      </c>
      <c r="AG9" s="12">
        <v>0</v>
      </c>
      <c r="AH9" s="12">
        <v>4.05856358603E-2</v>
      </c>
      <c r="AI9" s="12">
        <v>0</v>
      </c>
      <c r="AJ9" s="12">
        <v>7.6188877671099997E-2</v>
      </c>
      <c r="AK9" s="12">
        <v>0</v>
      </c>
      <c r="AL9" s="12">
        <v>2.2742175128699998E-2</v>
      </c>
      <c r="AM9" s="12">
        <v>0</v>
      </c>
      <c r="AN9" s="12">
        <v>0</v>
      </c>
      <c r="AO9" s="12">
        <v>0</v>
      </c>
      <c r="AP9" s="12">
        <v>0</v>
      </c>
      <c r="AR9" s="12">
        <v>1.7735186872399999E-2</v>
      </c>
      <c r="AS9" s="12">
        <v>0</v>
      </c>
      <c r="AT9" s="12">
        <v>6.5962368564999999E-2</v>
      </c>
      <c r="AU9" s="12">
        <v>0</v>
      </c>
      <c r="AW9" s="12">
        <v>1.8541773746399998E-2</v>
      </c>
      <c r="AX9" s="12">
        <v>1.6967498148099999E-2</v>
      </c>
      <c r="AY9" s="12">
        <v>1.4951895360599999E-2</v>
      </c>
      <c r="AZ9" s="12">
        <v>1.63584245528E-2</v>
      </c>
      <c r="BA9" s="12">
        <v>1.34006789169E-2</v>
      </c>
      <c r="BB9" s="12">
        <v>1.9926444959600002E-2</v>
      </c>
      <c r="BD9" s="12">
        <v>1.6353969428599999E-2</v>
      </c>
      <c r="BH9" s="12">
        <v>7.2874810057499996E-3</v>
      </c>
      <c r="BI9" s="12">
        <v>4.5487220080200001E-2</v>
      </c>
      <c r="BJ9" s="12">
        <v>4.5538703136299999E-2</v>
      </c>
    </row>
    <row r="10" spans="2:62" ht="32" customHeight="1" x14ac:dyDescent="0.35">
      <c r="B10" s="11" t="s">
        <v>127</v>
      </c>
      <c r="C10" s="12">
        <v>0.98364603057099997</v>
      </c>
      <c r="D10" s="12">
        <v>0.976717742911</v>
      </c>
      <c r="E10" s="12">
        <v>0.988301021163</v>
      </c>
      <c r="F10" s="12">
        <v>1</v>
      </c>
      <c r="G10" s="12">
        <v>1</v>
      </c>
      <c r="I10" s="12">
        <v>0.97437870878199995</v>
      </c>
      <c r="J10" s="12">
        <v>0.98033096540700004</v>
      </c>
      <c r="K10" s="12">
        <v>0.98942201682200004</v>
      </c>
      <c r="L10" s="12">
        <v>0.98074716069900003</v>
      </c>
      <c r="M10" s="12">
        <v>0.98631931618400004</v>
      </c>
      <c r="N10" s="12">
        <v>1</v>
      </c>
      <c r="P10" s="12">
        <v>1</v>
      </c>
      <c r="Q10" s="12">
        <v>1</v>
      </c>
      <c r="R10" s="12">
        <v>0.98255232845399998</v>
      </c>
      <c r="S10" s="12">
        <v>0.96222211992399997</v>
      </c>
      <c r="T10" s="12">
        <v>1</v>
      </c>
      <c r="V10" s="12">
        <v>1</v>
      </c>
      <c r="W10" s="12">
        <v>1</v>
      </c>
      <c r="X10" s="12">
        <v>1</v>
      </c>
      <c r="Y10" s="12">
        <v>0.97956495317199999</v>
      </c>
      <c r="Z10" s="12">
        <v>0.98168737930000005</v>
      </c>
      <c r="AA10" s="12">
        <v>1</v>
      </c>
      <c r="AB10" s="12">
        <v>0.95281822526399995</v>
      </c>
      <c r="AC10" s="12">
        <v>0.86031536850000001</v>
      </c>
      <c r="AE10" s="12">
        <v>0.96665872577300005</v>
      </c>
      <c r="AF10" s="12">
        <v>0.98056276605699999</v>
      </c>
      <c r="AG10" s="12">
        <v>1</v>
      </c>
      <c r="AH10" s="12">
        <v>0.95941436414000003</v>
      </c>
      <c r="AI10" s="12">
        <v>1</v>
      </c>
      <c r="AJ10" s="12">
        <v>0.92381112232899998</v>
      </c>
      <c r="AK10" s="12">
        <v>1</v>
      </c>
      <c r="AL10" s="12">
        <v>0.97725782487099999</v>
      </c>
      <c r="AM10" s="12">
        <v>1</v>
      </c>
      <c r="AN10" s="12">
        <v>1</v>
      </c>
      <c r="AO10" s="12">
        <v>1</v>
      </c>
      <c r="AP10" s="12">
        <v>1</v>
      </c>
      <c r="AR10" s="12">
        <v>0.98226481312799996</v>
      </c>
      <c r="AS10" s="12">
        <v>1</v>
      </c>
      <c r="AT10" s="12">
        <v>0.93403763143499996</v>
      </c>
      <c r="AU10" s="12">
        <v>1</v>
      </c>
      <c r="AW10" s="12">
        <v>0.98145822625400003</v>
      </c>
      <c r="AX10" s="12">
        <v>0.98303250185199997</v>
      </c>
      <c r="AY10" s="12">
        <v>0.98504810463900006</v>
      </c>
      <c r="AZ10" s="12">
        <v>0.98364157544700004</v>
      </c>
      <c r="BA10" s="12">
        <v>0.98659932108299997</v>
      </c>
      <c r="BB10" s="12">
        <v>0.98007355504000004</v>
      </c>
      <c r="BD10" s="12">
        <v>0.98364603057099997</v>
      </c>
      <c r="BH10" s="12">
        <v>0.99271251899400004</v>
      </c>
      <c r="BI10" s="12">
        <v>0.95451277992000005</v>
      </c>
      <c r="BJ10" s="12">
        <v>0.95446129686400005</v>
      </c>
    </row>
    <row r="12" spans="2:62" x14ac:dyDescent="0.35">
      <c r="B12" t="s">
        <v>260</v>
      </c>
    </row>
    <row r="13" spans="2:62" x14ac:dyDescent="0.35">
      <c r="B13" t="s">
        <v>9</v>
      </c>
    </row>
    <row r="15" spans="2:62" x14ac:dyDescent="0.35">
      <c r="B15"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I12"/>
  <sheetViews>
    <sheetView showGridLines="0" workbookViewId="0"/>
  </sheetViews>
  <sheetFormatPr defaultColWidth="8.81640625" defaultRowHeight="14.5" x14ac:dyDescent="0.35"/>
  <cols>
    <col min="1" max="1" width="5" customWidth="1"/>
    <col min="2" max="2" width="25" customWidth="1"/>
    <col min="3" max="9" width="10" customWidth="1"/>
  </cols>
  <sheetData>
    <row r="2" spans="2:9" ht="80" customHeight="1" x14ac:dyDescent="0.35">
      <c r="D2" s="22" t="s">
        <v>279</v>
      </c>
      <c r="E2" s="23"/>
      <c r="F2" s="23"/>
      <c r="G2" s="23"/>
      <c r="H2" s="23"/>
      <c r="I2" s="23"/>
    </row>
    <row r="6" spans="2:9" ht="32" customHeight="1" x14ac:dyDescent="0.35">
      <c r="C6" s="14" t="s">
        <v>269</v>
      </c>
      <c r="D6" s="14" t="s">
        <v>270</v>
      </c>
      <c r="E6" s="14" t="s">
        <v>271</v>
      </c>
      <c r="F6" s="14" t="s">
        <v>278</v>
      </c>
      <c r="G6" s="14" t="s">
        <v>272</v>
      </c>
      <c r="H6" s="14" t="s">
        <v>31</v>
      </c>
      <c r="I6" s="14" t="s">
        <v>42</v>
      </c>
    </row>
    <row r="7" spans="2:9" ht="28" customHeight="1" x14ac:dyDescent="0.35">
      <c r="B7" s="11" t="s">
        <v>99</v>
      </c>
      <c r="C7" s="12">
        <v>0.214145747858</v>
      </c>
      <c r="D7" s="12">
        <v>0.15919632715000001</v>
      </c>
      <c r="E7" s="12">
        <v>0.188949593853</v>
      </c>
      <c r="F7" s="12">
        <v>0.25460118986399999</v>
      </c>
      <c r="G7" s="12">
        <v>0.261034795875</v>
      </c>
      <c r="H7" s="12">
        <v>0.29044509231799998</v>
      </c>
    </row>
    <row r="9" spans="2:9" x14ac:dyDescent="0.35">
      <c r="B9" t="s">
        <v>260</v>
      </c>
    </row>
    <row r="10" spans="2:9" x14ac:dyDescent="0.35">
      <c r="B10" t="s">
        <v>9</v>
      </c>
    </row>
    <row r="12" spans="2:9" x14ac:dyDescent="0.35">
      <c r="B12" s="4" t="str">
        <f>HYPERLINK("#Contents!A1","Return to Contents")</f>
        <v>Return to Contents</v>
      </c>
    </row>
  </sheetData>
  <mergeCells count="1">
    <mergeCell ref="D2:I2"/>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J14"/>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133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210</v>
      </c>
      <c r="D7" s="15">
        <v>96</v>
      </c>
      <c r="E7" s="15">
        <v>106</v>
      </c>
      <c r="F7" s="15">
        <v>6</v>
      </c>
      <c r="G7" s="15">
        <v>2</v>
      </c>
      <c r="I7" s="15">
        <v>15</v>
      </c>
      <c r="J7" s="15">
        <v>31</v>
      </c>
      <c r="K7" s="15">
        <v>60</v>
      </c>
      <c r="L7" s="15">
        <v>60</v>
      </c>
      <c r="M7" s="15">
        <v>39</v>
      </c>
      <c r="N7" s="15">
        <v>5</v>
      </c>
      <c r="P7" s="15">
        <v>26</v>
      </c>
      <c r="Q7" s="15">
        <v>48</v>
      </c>
      <c r="R7" s="15">
        <v>68</v>
      </c>
      <c r="S7" s="15">
        <v>66</v>
      </c>
      <c r="T7" s="15">
        <v>2</v>
      </c>
      <c r="V7" s="15">
        <v>18</v>
      </c>
      <c r="W7" s="15">
        <v>36</v>
      </c>
      <c r="X7" s="15">
        <v>41</v>
      </c>
      <c r="Y7" s="15">
        <v>30</v>
      </c>
      <c r="Z7" s="15">
        <v>32</v>
      </c>
      <c r="AA7" s="15">
        <v>23</v>
      </c>
      <c r="AB7" s="15">
        <v>26</v>
      </c>
      <c r="AC7" s="15">
        <v>4</v>
      </c>
      <c r="AE7" s="15">
        <v>15</v>
      </c>
      <c r="AF7" s="15">
        <v>30</v>
      </c>
      <c r="AG7" s="15">
        <v>15</v>
      </c>
      <c r="AH7" s="15">
        <v>11</v>
      </c>
      <c r="AI7" s="15">
        <v>26</v>
      </c>
      <c r="AJ7" s="15">
        <v>15</v>
      </c>
      <c r="AK7" s="15">
        <v>23</v>
      </c>
      <c r="AL7" s="15">
        <v>26</v>
      </c>
      <c r="AM7" s="15">
        <v>21</v>
      </c>
      <c r="AN7" s="15">
        <v>15</v>
      </c>
      <c r="AO7" s="15">
        <v>4</v>
      </c>
      <c r="AP7" s="15">
        <v>9</v>
      </c>
      <c r="AR7" s="15">
        <v>159</v>
      </c>
      <c r="AS7" s="15">
        <v>44</v>
      </c>
      <c r="AT7" s="15">
        <v>6</v>
      </c>
      <c r="AU7" s="15">
        <v>1</v>
      </c>
      <c r="AW7" s="15">
        <v>184</v>
      </c>
      <c r="AX7" s="15">
        <v>169</v>
      </c>
      <c r="AY7" s="15">
        <v>151</v>
      </c>
      <c r="AZ7" s="15">
        <v>171</v>
      </c>
      <c r="BA7" s="15">
        <v>169</v>
      </c>
      <c r="BB7" s="15">
        <v>169</v>
      </c>
      <c r="BD7" s="15">
        <v>210</v>
      </c>
      <c r="BE7" s="15">
        <v>0</v>
      </c>
      <c r="BF7" s="15">
        <v>0</v>
      </c>
      <c r="BH7" s="15">
        <v>167</v>
      </c>
      <c r="BI7" s="15">
        <v>37</v>
      </c>
      <c r="BJ7" s="15">
        <v>6</v>
      </c>
    </row>
    <row r="8" spans="2:62" x14ac:dyDescent="0.35">
      <c r="B8" s="6" t="s">
        <v>75</v>
      </c>
      <c r="C8" s="10">
        <v>207</v>
      </c>
      <c r="D8" s="10">
        <v>90</v>
      </c>
      <c r="E8" s="10">
        <v>107</v>
      </c>
      <c r="F8" s="10">
        <v>8</v>
      </c>
      <c r="G8" s="10">
        <v>2</v>
      </c>
      <c r="I8" s="10">
        <v>17</v>
      </c>
      <c r="J8" s="10">
        <v>30</v>
      </c>
      <c r="K8" s="10">
        <v>57</v>
      </c>
      <c r="L8" s="10">
        <v>58</v>
      </c>
      <c r="M8" s="10">
        <v>39</v>
      </c>
      <c r="N8" s="10">
        <v>5</v>
      </c>
      <c r="P8" s="10">
        <v>34</v>
      </c>
      <c r="Q8" s="10">
        <v>45</v>
      </c>
      <c r="R8" s="10">
        <v>63</v>
      </c>
      <c r="S8" s="10">
        <v>62</v>
      </c>
      <c r="T8" s="10">
        <v>2</v>
      </c>
      <c r="V8" s="10">
        <v>21</v>
      </c>
      <c r="W8" s="10">
        <v>38</v>
      </c>
      <c r="X8" s="10">
        <v>39</v>
      </c>
      <c r="Y8" s="10">
        <v>29</v>
      </c>
      <c r="Z8" s="10">
        <v>31</v>
      </c>
      <c r="AA8" s="10">
        <v>20</v>
      </c>
      <c r="AB8" s="10">
        <v>24</v>
      </c>
      <c r="AC8" s="10">
        <v>4</v>
      </c>
      <c r="AE8" s="10">
        <v>14</v>
      </c>
      <c r="AF8" s="10">
        <v>29</v>
      </c>
      <c r="AG8" s="10">
        <v>14</v>
      </c>
      <c r="AH8" s="10">
        <v>10</v>
      </c>
      <c r="AI8" s="10">
        <v>25</v>
      </c>
      <c r="AJ8" s="10">
        <v>14</v>
      </c>
      <c r="AK8" s="10">
        <v>21</v>
      </c>
      <c r="AL8" s="10">
        <v>25</v>
      </c>
      <c r="AM8" s="10">
        <v>20</v>
      </c>
      <c r="AN8" s="10">
        <v>20</v>
      </c>
      <c r="AO8" s="10">
        <v>7</v>
      </c>
      <c r="AP8" s="10">
        <v>8</v>
      </c>
      <c r="AR8" s="10">
        <v>157</v>
      </c>
      <c r="AS8" s="10">
        <v>42</v>
      </c>
      <c r="AT8" s="10">
        <v>6</v>
      </c>
      <c r="AU8" s="10">
        <v>1</v>
      </c>
      <c r="AW8" s="10">
        <v>181</v>
      </c>
      <c r="AX8" s="10">
        <v>166</v>
      </c>
      <c r="AY8" s="10">
        <v>149</v>
      </c>
      <c r="AZ8" s="10">
        <v>170</v>
      </c>
      <c r="BA8" s="10">
        <v>168</v>
      </c>
      <c r="BB8" s="10">
        <v>165</v>
      </c>
      <c r="BD8" s="10">
        <v>207</v>
      </c>
      <c r="BE8" s="10">
        <v>0</v>
      </c>
      <c r="BF8" s="10">
        <v>0</v>
      </c>
      <c r="BH8" s="10">
        <v>163</v>
      </c>
      <c r="BI8" s="10">
        <v>38</v>
      </c>
      <c r="BJ8" s="10">
        <v>6</v>
      </c>
    </row>
    <row r="9" spans="2:62" ht="32" customHeight="1" x14ac:dyDescent="0.35">
      <c r="B9" s="11" t="s">
        <v>99</v>
      </c>
      <c r="C9" s="12">
        <v>0.214145747858</v>
      </c>
      <c r="D9" s="12">
        <v>0.16399251942900001</v>
      </c>
      <c r="E9" s="12">
        <v>0.246144513643</v>
      </c>
      <c r="F9" s="12">
        <v>0.36084280382400002</v>
      </c>
      <c r="G9" s="12">
        <v>0.21004999398499999</v>
      </c>
      <c r="I9" s="12">
        <v>0.228254671051</v>
      </c>
      <c r="J9" s="12">
        <v>0.24110429490499999</v>
      </c>
      <c r="K9" s="12">
        <v>0.17282076237800001</v>
      </c>
      <c r="L9" s="12">
        <v>0.18945349307600001</v>
      </c>
      <c r="M9" s="12">
        <v>0.27842416849399998</v>
      </c>
      <c r="N9" s="12">
        <v>0.254619450493</v>
      </c>
      <c r="P9" s="12">
        <v>0.27576951699199997</v>
      </c>
      <c r="Q9" s="12">
        <v>0.17756311444299999</v>
      </c>
      <c r="R9" s="12">
        <v>0.18092204632100001</v>
      </c>
      <c r="S9" s="12">
        <v>0.241094286012</v>
      </c>
      <c r="T9" s="12">
        <v>0.2</v>
      </c>
      <c r="V9" s="12">
        <v>0.29694570244899998</v>
      </c>
      <c r="W9" s="12">
        <v>0.149815167488</v>
      </c>
      <c r="X9" s="12">
        <v>0.21569237855100001</v>
      </c>
      <c r="Y9" s="12">
        <v>0.25191963548599999</v>
      </c>
      <c r="Z9" s="12">
        <v>0.16743704635000001</v>
      </c>
      <c r="AA9" s="12">
        <v>0.16313044636400001</v>
      </c>
      <c r="AB9" s="12">
        <v>0.27127550800299999</v>
      </c>
      <c r="AC9" s="12">
        <v>0.34373295213999999</v>
      </c>
      <c r="AE9" s="12">
        <v>0.161602701908</v>
      </c>
      <c r="AF9" s="12">
        <v>0.25372573168399998</v>
      </c>
      <c r="AG9" s="12">
        <v>0.20950690884600001</v>
      </c>
      <c r="AH9" s="12">
        <v>0.152905679475</v>
      </c>
      <c r="AI9" s="12">
        <v>0.23440259630599999</v>
      </c>
      <c r="AJ9" s="12">
        <v>0.15404908735299999</v>
      </c>
      <c r="AK9" s="12">
        <v>0.20675559673499999</v>
      </c>
      <c r="AL9" s="12">
        <v>0.17747539522899999</v>
      </c>
      <c r="AM9" s="12">
        <v>0.190469349107</v>
      </c>
      <c r="AN9" s="12">
        <v>0.28626310119699999</v>
      </c>
      <c r="AO9" s="12">
        <v>0.36869101496099999</v>
      </c>
      <c r="AP9" s="12">
        <v>0.16108673288799999</v>
      </c>
      <c r="AR9" s="12">
        <v>0.21063982702199999</v>
      </c>
      <c r="AS9" s="12">
        <v>0.22088119735100001</v>
      </c>
      <c r="AT9" s="12">
        <v>0.25933618069999997</v>
      </c>
      <c r="AU9" s="12">
        <v>0.2</v>
      </c>
      <c r="AW9" s="12">
        <v>0.217527448303</v>
      </c>
      <c r="AX9" s="12">
        <v>0.22555106856400001</v>
      </c>
      <c r="AY9" s="12">
        <v>0.221016314075</v>
      </c>
      <c r="AZ9" s="12">
        <v>0.215023372007</v>
      </c>
      <c r="BA9" s="12">
        <v>0.20762786616100001</v>
      </c>
      <c r="BB9" s="12">
        <v>0.219597695126</v>
      </c>
      <c r="BD9" s="12">
        <v>0.214145747858</v>
      </c>
      <c r="BH9" s="12">
        <v>0.19210261032500001</v>
      </c>
      <c r="BI9" s="12">
        <v>0.268423769709</v>
      </c>
      <c r="BJ9" s="12">
        <v>0.49027993391800001</v>
      </c>
    </row>
    <row r="11" spans="2:62" x14ac:dyDescent="0.35">
      <c r="B11" t="s">
        <v>260</v>
      </c>
    </row>
    <row r="12" spans="2:62" x14ac:dyDescent="0.35">
      <c r="B12" t="s">
        <v>9</v>
      </c>
    </row>
    <row r="14" spans="2:62" x14ac:dyDescent="0.35">
      <c r="B14"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J14"/>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134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240</v>
      </c>
      <c r="D7" s="15">
        <v>116</v>
      </c>
      <c r="E7" s="15">
        <v>116</v>
      </c>
      <c r="F7" s="15">
        <v>6</v>
      </c>
      <c r="G7" s="15">
        <v>2</v>
      </c>
      <c r="I7" s="15">
        <v>18</v>
      </c>
      <c r="J7" s="15">
        <v>34</v>
      </c>
      <c r="K7" s="15">
        <v>74</v>
      </c>
      <c r="L7" s="15">
        <v>68</v>
      </c>
      <c r="M7" s="15">
        <v>39</v>
      </c>
      <c r="N7" s="15">
        <v>7</v>
      </c>
      <c r="P7" s="15">
        <v>27</v>
      </c>
      <c r="Q7" s="15">
        <v>58</v>
      </c>
      <c r="R7" s="15">
        <v>76</v>
      </c>
      <c r="S7" s="15">
        <v>77</v>
      </c>
      <c r="T7" s="15">
        <v>2</v>
      </c>
      <c r="V7" s="15">
        <v>18</v>
      </c>
      <c r="W7" s="15">
        <v>41</v>
      </c>
      <c r="X7" s="15">
        <v>49</v>
      </c>
      <c r="Y7" s="15">
        <v>34</v>
      </c>
      <c r="Z7" s="15">
        <v>37</v>
      </c>
      <c r="AA7" s="15">
        <v>27</v>
      </c>
      <c r="AB7" s="15">
        <v>29</v>
      </c>
      <c r="AC7" s="15">
        <v>5</v>
      </c>
      <c r="AE7" s="15">
        <v>22</v>
      </c>
      <c r="AF7" s="15">
        <v>36</v>
      </c>
      <c r="AG7" s="15">
        <v>16</v>
      </c>
      <c r="AH7" s="15">
        <v>14</v>
      </c>
      <c r="AI7" s="15">
        <v>28</v>
      </c>
      <c r="AJ7" s="15">
        <v>17</v>
      </c>
      <c r="AK7" s="15">
        <v>25</v>
      </c>
      <c r="AL7" s="15">
        <v>27</v>
      </c>
      <c r="AM7" s="15">
        <v>23</v>
      </c>
      <c r="AN7" s="15">
        <v>14</v>
      </c>
      <c r="AO7" s="15">
        <v>4</v>
      </c>
      <c r="AP7" s="15">
        <v>14</v>
      </c>
      <c r="AR7" s="15">
        <v>180</v>
      </c>
      <c r="AS7" s="15">
        <v>50</v>
      </c>
      <c r="AT7" s="15">
        <v>9</v>
      </c>
      <c r="AU7" s="15">
        <v>1</v>
      </c>
      <c r="AW7" s="15">
        <v>213</v>
      </c>
      <c r="AX7" s="15">
        <v>196</v>
      </c>
      <c r="AY7" s="15">
        <v>179</v>
      </c>
      <c r="AZ7" s="15">
        <v>199</v>
      </c>
      <c r="BA7" s="15">
        <v>199</v>
      </c>
      <c r="BB7" s="15">
        <v>192</v>
      </c>
      <c r="BD7" s="15">
        <v>240</v>
      </c>
      <c r="BE7" s="15">
        <v>0</v>
      </c>
      <c r="BF7" s="15">
        <v>0</v>
      </c>
      <c r="BH7" s="15">
        <v>195</v>
      </c>
      <c r="BI7" s="15">
        <v>37</v>
      </c>
      <c r="BJ7" s="15">
        <v>8</v>
      </c>
    </row>
    <row r="8" spans="2:62" x14ac:dyDescent="0.35">
      <c r="B8" s="6" t="s">
        <v>75</v>
      </c>
      <c r="C8" s="10">
        <v>233</v>
      </c>
      <c r="D8" s="10">
        <v>109</v>
      </c>
      <c r="E8" s="10">
        <v>115</v>
      </c>
      <c r="F8" s="10">
        <v>6</v>
      </c>
      <c r="G8" s="10">
        <v>2</v>
      </c>
      <c r="I8" s="10">
        <v>19</v>
      </c>
      <c r="J8" s="10">
        <v>33</v>
      </c>
      <c r="K8" s="10">
        <v>69</v>
      </c>
      <c r="L8" s="10">
        <v>66</v>
      </c>
      <c r="M8" s="10">
        <v>39</v>
      </c>
      <c r="N8" s="10">
        <v>7</v>
      </c>
      <c r="P8" s="10">
        <v>34</v>
      </c>
      <c r="Q8" s="10">
        <v>54</v>
      </c>
      <c r="R8" s="10">
        <v>71</v>
      </c>
      <c r="S8" s="10">
        <v>72</v>
      </c>
      <c r="T8" s="10">
        <v>2</v>
      </c>
      <c r="V8" s="10">
        <v>21</v>
      </c>
      <c r="W8" s="10">
        <v>42</v>
      </c>
      <c r="X8" s="10">
        <v>47</v>
      </c>
      <c r="Y8" s="10">
        <v>33</v>
      </c>
      <c r="Z8" s="10">
        <v>35</v>
      </c>
      <c r="AA8" s="10">
        <v>24</v>
      </c>
      <c r="AB8" s="10">
        <v>26</v>
      </c>
      <c r="AC8" s="10">
        <v>6</v>
      </c>
      <c r="AE8" s="10">
        <v>20</v>
      </c>
      <c r="AF8" s="10">
        <v>35</v>
      </c>
      <c r="AG8" s="10">
        <v>15</v>
      </c>
      <c r="AH8" s="10">
        <v>13</v>
      </c>
      <c r="AI8" s="10">
        <v>26</v>
      </c>
      <c r="AJ8" s="10">
        <v>16</v>
      </c>
      <c r="AK8" s="10">
        <v>24</v>
      </c>
      <c r="AL8" s="10">
        <v>25</v>
      </c>
      <c r="AM8" s="10">
        <v>22</v>
      </c>
      <c r="AN8" s="10">
        <v>18</v>
      </c>
      <c r="AO8" s="10">
        <v>7</v>
      </c>
      <c r="AP8" s="10">
        <v>12</v>
      </c>
      <c r="AR8" s="10">
        <v>175</v>
      </c>
      <c r="AS8" s="10">
        <v>47</v>
      </c>
      <c r="AT8" s="10">
        <v>9</v>
      </c>
      <c r="AU8" s="10">
        <v>1</v>
      </c>
      <c r="AW8" s="10">
        <v>206</v>
      </c>
      <c r="AX8" s="10">
        <v>189</v>
      </c>
      <c r="AY8" s="10">
        <v>173</v>
      </c>
      <c r="AZ8" s="10">
        <v>193</v>
      </c>
      <c r="BA8" s="10">
        <v>194</v>
      </c>
      <c r="BB8" s="10">
        <v>184</v>
      </c>
      <c r="BD8" s="10">
        <v>233</v>
      </c>
      <c r="BE8" s="10">
        <v>0</v>
      </c>
      <c r="BF8" s="10">
        <v>0</v>
      </c>
      <c r="BH8" s="10">
        <v>189</v>
      </c>
      <c r="BI8" s="10">
        <v>36</v>
      </c>
      <c r="BJ8" s="10">
        <v>7</v>
      </c>
    </row>
    <row r="9" spans="2:62" ht="32" customHeight="1" x14ac:dyDescent="0.35">
      <c r="B9" s="11" t="s">
        <v>99</v>
      </c>
      <c r="C9" s="12">
        <v>0.15919632715000001</v>
      </c>
      <c r="D9" s="12">
        <v>0.147181666347</v>
      </c>
      <c r="E9" s="12">
        <v>0.17579943677900001</v>
      </c>
      <c r="F9" s="12">
        <v>6.6936340794100005E-2</v>
      </c>
      <c r="G9" s="12">
        <v>0.14975003007599999</v>
      </c>
      <c r="I9" s="12">
        <v>0.13944779438300001</v>
      </c>
      <c r="J9" s="12">
        <v>0.135842802392</v>
      </c>
      <c r="K9" s="12">
        <v>0.14697137587799999</v>
      </c>
      <c r="L9" s="12">
        <v>0.18881127918099999</v>
      </c>
      <c r="M9" s="12">
        <v>0.16521281998099999</v>
      </c>
      <c r="N9" s="12">
        <v>0.13103148248999999</v>
      </c>
      <c r="P9" s="12">
        <v>0.16463220923999999</v>
      </c>
      <c r="Q9" s="12">
        <v>0.14206171939100001</v>
      </c>
      <c r="R9" s="12">
        <v>0.17627858043299999</v>
      </c>
      <c r="S9" s="12">
        <v>0.15009555572</v>
      </c>
      <c r="T9" s="12">
        <v>0.248326881862</v>
      </c>
      <c r="V9" s="12">
        <v>0.207409489236</v>
      </c>
      <c r="W9" s="12">
        <v>0.129466086584</v>
      </c>
      <c r="X9" s="12">
        <v>0.16709487777000001</v>
      </c>
      <c r="Y9" s="12">
        <v>0.17182172837099999</v>
      </c>
      <c r="Z9" s="12">
        <v>0.150972143083</v>
      </c>
      <c r="AA9" s="12">
        <v>0.16105113578300001</v>
      </c>
      <c r="AB9" s="12">
        <v>0.15523145751799999</v>
      </c>
      <c r="AC9" s="12">
        <v>0.12686788019299999</v>
      </c>
      <c r="AE9" s="12">
        <v>0.199481746076</v>
      </c>
      <c r="AF9" s="12">
        <v>0.14138290409500001</v>
      </c>
      <c r="AG9" s="12">
        <v>0.111804631711</v>
      </c>
      <c r="AH9" s="12">
        <v>0.21962790372800001</v>
      </c>
      <c r="AI9" s="12">
        <v>0.120155865924</v>
      </c>
      <c r="AJ9" s="12">
        <v>0.21489775502299999</v>
      </c>
      <c r="AK9" s="12">
        <v>0.157748960524</v>
      </c>
      <c r="AL9" s="12">
        <v>0.216525962155</v>
      </c>
      <c r="AM9" s="12">
        <v>0.118509223027</v>
      </c>
      <c r="AN9" s="12">
        <v>0.12855896386499999</v>
      </c>
      <c r="AO9" s="12">
        <v>9.3318719910199993E-2</v>
      </c>
      <c r="AP9" s="12">
        <v>0.187613406777</v>
      </c>
      <c r="AR9" s="12">
        <v>0.15482964235800001</v>
      </c>
      <c r="AS9" s="12">
        <v>0.167486427986</v>
      </c>
      <c r="AT9" s="12">
        <v>0.18534863475800001</v>
      </c>
      <c r="AU9" s="12">
        <v>0.3</v>
      </c>
      <c r="AW9" s="12">
        <v>0.167010889533</v>
      </c>
      <c r="AX9" s="12">
        <v>0.15759428583000001</v>
      </c>
      <c r="AY9" s="12">
        <v>0.16956942665800001</v>
      </c>
      <c r="AZ9" s="12">
        <v>0.15677221439399999</v>
      </c>
      <c r="BA9" s="12">
        <v>0.16263777062500001</v>
      </c>
      <c r="BB9" s="12">
        <v>0.16329335017400001</v>
      </c>
      <c r="BD9" s="12">
        <v>0.15919632715000001</v>
      </c>
      <c r="BH9" s="12">
        <v>0.16266906360300001</v>
      </c>
      <c r="BI9" s="12">
        <v>0.138653313705</v>
      </c>
      <c r="BJ9" s="12">
        <v>0.17166114254199999</v>
      </c>
    </row>
    <row r="11" spans="2:62" x14ac:dyDescent="0.35">
      <c r="B11" t="s">
        <v>260</v>
      </c>
    </row>
    <row r="12" spans="2:62" x14ac:dyDescent="0.35">
      <c r="B12" t="s">
        <v>9</v>
      </c>
    </row>
    <row r="14" spans="2:62" x14ac:dyDescent="0.35">
      <c r="B14"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J14"/>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135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242</v>
      </c>
      <c r="D7" s="15">
        <v>118</v>
      </c>
      <c r="E7" s="15">
        <v>116</v>
      </c>
      <c r="F7" s="15">
        <v>6</v>
      </c>
      <c r="G7" s="15">
        <v>2</v>
      </c>
      <c r="I7" s="15">
        <v>17</v>
      </c>
      <c r="J7" s="15">
        <v>34</v>
      </c>
      <c r="K7" s="15">
        <v>77</v>
      </c>
      <c r="L7" s="15">
        <v>69</v>
      </c>
      <c r="M7" s="15">
        <v>38</v>
      </c>
      <c r="N7" s="15">
        <v>7</v>
      </c>
      <c r="P7" s="15">
        <v>24</v>
      </c>
      <c r="Q7" s="15">
        <v>61</v>
      </c>
      <c r="R7" s="15">
        <v>76</v>
      </c>
      <c r="S7" s="15">
        <v>79</v>
      </c>
      <c r="T7" s="15">
        <v>2</v>
      </c>
      <c r="V7" s="15">
        <v>17</v>
      </c>
      <c r="W7" s="15">
        <v>44</v>
      </c>
      <c r="X7" s="15">
        <v>48</v>
      </c>
      <c r="Y7" s="15">
        <v>33</v>
      </c>
      <c r="Z7" s="15">
        <v>36</v>
      </c>
      <c r="AA7" s="15">
        <v>26</v>
      </c>
      <c r="AB7" s="15">
        <v>32</v>
      </c>
      <c r="AC7" s="15">
        <v>6</v>
      </c>
      <c r="AE7" s="15">
        <v>20</v>
      </c>
      <c r="AF7" s="15">
        <v>38</v>
      </c>
      <c r="AG7" s="15">
        <v>17</v>
      </c>
      <c r="AH7" s="15">
        <v>13</v>
      </c>
      <c r="AI7" s="15">
        <v>29</v>
      </c>
      <c r="AJ7" s="15">
        <v>17</v>
      </c>
      <c r="AK7" s="15">
        <v>27</v>
      </c>
      <c r="AL7" s="15">
        <v>25</v>
      </c>
      <c r="AM7" s="15">
        <v>23</v>
      </c>
      <c r="AN7" s="15">
        <v>14</v>
      </c>
      <c r="AO7" s="15">
        <v>5</v>
      </c>
      <c r="AP7" s="15">
        <v>14</v>
      </c>
      <c r="AR7" s="15">
        <v>181</v>
      </c>
      <c r="AS7" s="15">
        <v>50</v>
      </c>
      <c r="AT7" s="15">
        <v>10</v>
      </c>
      <c r="AU7" s="15">
        <v>1</v>
      </c>
      <c r="AW7" s="15">
        <v>215</v>
      </c>
      <c r="AX7" s="15">
        <v>197</v>
      </c>
      <c r="AY7" s="15">
        <v>181</v>
      </c>
      <c r="AZ7" s="15">
        <v>201</v>
      </c>
      <c r="BA7" s="15">
        <v>202</v>
      </c>
      <c r="BB7" s="15">
        <v>194</v>
      </c>
      <c r="BD7" s="15">
        <v>242</v>
      </c>
      <c r="BE7" s="15">
        <v>0</v>
      </c>
      <c r="BF7" s="15">
        <v>0</v>
      </c>
      <c r="BH7" s="15">
        <v>197</v>
      </c>
      <c r="BI7" s="15">
        <v>37</v>
      </c>
      <c r="BJ7" s="15">
        <v>8</v>
      </c>
    </row>
    <row r="8" spans="2:62" x14ac:dyDescent="0.35">
      <c r="B8" s="6" t="s">
        <v>75</v>
      </c>
      <c r="C8" s="10">
        <v>234</v>
      </c>
      <c r="D8" s="10">
        <v>110</v>
      </c>
      <c r="E8" s="10">
        <v>116</v>
      </c>
      <c r="F8" s="10">
        <v>6</v>
      </c>
      <c r="G8" s="10">
        <v>2</v>
      </c>
      <c r="I8" s="10">
        <v>18</v>
      </c>
      <c r="J8" s="10">
        <v>33</v>
      </c>
      <c r="K8" s="10">
        <v>73</v>
      </c>
      <c r="L8" s="10">
        <v>66</v>
      </c>
      <c r="M8" s="10">
        <v>38</v>
      </c>
      <c r="N8" s="10">
        <v>7</v>
      </c>
      <c r="P8" s="10">
        <v>31</v>
      </c>
      <c r="Q8" s="10">
        <v>57</v>
      </c>
      <c r="R8" s="10">
        <v>71</v>
      </c>
      <c r="S8" s="10">
        <v>73</v>
      </c>
      <c r="T8" s="10">
        <v>2</v>
      </c>
      <c r="V8" s="10">
        <v>19</v>
      </c>
      <c r="W8" s="10">
        <v>45</v>
      </c>
      <c r="X8" s="10">
        <v>46</v>
      </c>
      <c r="Y8" s="10">
        <v>31</v>
      </c>
      <c r="Z8" s="10">
        <v>34</v>
      </c>
      <c r="AA8" s="10">
        <v>23</v>
      </c>
      <c r="AB8" s="10">
        <v>28</v>
      </c>
      <c r="AC8" s="10">
        <v>7</v>
      </c>
      <c r="AE8" s="10">
        <v>18</v>
      </c>
      <c r="AF8" s="10">
        <v>36</v>
      </c>
      <c r="AG8" s="10">
        <v>16</v>
      </c>
      <c r="AH8" s="10">
        <v>12</v>
      </c>
      <c r="AI8" s="10">
        <v>27</v>
      </c>
      <c r="AJ8" s="10">
        <v>15</v>
      </c>
      <c r="AK8" s="10">
        <v>25</v>
      </c>
      <c r="AL8" s="10">
        <v>23</v>
      </c>
      <c r="AM8" s="10">
        <v>22</v>
      </c>
      <c r="AN8" s="10">
        <v>18</v>
      </c>
      <c r="AO8" s="10">
        <v>8</v>
      </c>
      <c r="AP8" s="10">
        <v>12</v>
      </c>
      <c r="AR8" s="10">
        <v>176</v>
      </c>
      <c r="AS8" s="10">
        <v>47</v>
      </c>
      <c r="AT8" s="10">
        <v>11</v>
      </c>
      <c r="AU8" s="10">
        <v>1</v>
      </c>
      <c r="AW8" s="10">
        <v>208</v>
      </c>
      <c r="AX8" s="10">
        <v>190</v>
      </c>
      <c r="AY8" s="10">
        <v>175</v>
      </c>
      <c r="AZ8" s="10">
        <v>195</v>
      </c>
      <c r="BA8" s="10">
        <v>196</v>
      </c>
      <c r="BB8" s="10">
        <v>185</v>
      </c>
      <c r="BD8" s="10">
        <v>234</v>
      </c>
      <c r="BE8" s="10">
        <v>0</v>
      </c>
      <c r="BF8" s="10">
        <v>0</v>
      </c>
      <c r="BH8" s="10">
        <v>191</v>
      </c>
      <c r="BI8" s="10">
        <v>36</v>
      </c>
      <c r="BJ8" s="10">
        <v>7</v>
      </c>
    </row>
    <row r="9" spans="2:62" ht="32" customHeight="1" x14ac:dyDescent="0.35">
      <c r="B9" s="11" t="s">
        <v>99</v>
      </c>
      <c r="C9" s="12">
        <v>0.188949593853</v>
      </c>
      <c r="D9" s="12">
        <v>0.1897573957</v>
      </c>
      <c r="E9" s="12">
        <v>0.19526548019000001</v>
      </c>
      <c r="F9" s="12">
        <v>8.0294012801299997E-2</v>
      </c>
      <c r="G9" s="12">
        <v>0.11985001804500001</v>
      </c>
      <c r="I9" s="12">
        <v>0.167929709239</v>
      </c>
      <c r="J9" s="12">
        <v>0.151424117696</v>
      </c>
      <c r="K9" s="12">
        <v>0.222534812296</v>
      </c>
      <c r="L9" s="12">
        <v>0.19618508521799999</v>
      </c>
      <c r="M9" s="12">
        <v>0.164858340549</v>
      </c>
      <c r="N9" s="12">
        <v>0.13222074860399999</v>
      </c>
      <c r="P9" s="12">
        <v>0.154042867477</v>
      </c>
      <c r="Q9" s="12">
        <v>0.23322830696800001</v>
      </c>
      <c r="R9" s="12">
        <v>0.18988821878100001</v>
      </c>
      <c r="S9" s="12">
        <v>0.17118558162700001</v>
      </c>
      <c r="T9" s="12">
        <v>7.4163440930999996E-2</v>
      </c>
      <c r="V9" s="12">
        <v>0.16985490890999999</v>
      </c>
      <c r="W9" s="12">
        <v>0.21419571591799999</v>
      </c>
      <c r="X9" s="12">
        <v>0.15640406584200001</v>
      </c>
      <c r="Y9" s="12">
        <v>0.22101596049200001</v>
      </c>
      <c r="Z9" s="12">
        <v>0.210617169854</v>
      </c>
      <c r="AA9" s="12">
        <v>0.17772343261599999</v>
      </c>
      <c r="AB9" s="12">
        <v>0.16447547354100001</v>
      </c>
      <c r="AC9" s="12">
        <v>0.175879684363</v>
      </c>
      <c r="AE9" s="12">
        <v>0.25520711322200001</v>
      </c>
      <c r="AF9" s="12">
        <v>0.16009669293199999</v>
      </c>
      <c r="AG9" s="12">
        <v>0.14511035708299999</v>
      </c>
      <c r="AH9" s="12">
        <v>0.178494498207</v>
      </c>
      <c r="AI9" s="12">
        <v>0.21361473147000001</v>
      </c>
      <c r="AJ9" s="12">
        <v>0.17113171607200001</v>
      </c>
      <c r="AK9" s="12">
        <v>0.151036769402</v>
      </c>
      <c r="AL9" s="12">
        <v>0.20544572798999999</v>
      </c>
      <c r="AM9" s="12">
        <v>0.203088708348</v>
      </c>
      <c r="AN9" s="12">
        <v>0.18590830339200001</v>
      </c>
      <c r="AO9" s="12">
        <v>0.294379531882</v>
      </c>
      <c r="AP9" s="12">
        <v>0.16723306445300001</v>
      </c>
      <c r="AR9" s="12">
        <v>0.181710806285</v>
      </c>
      <c r="AS9" s="12">
        <v>0.19805554314599999</v>
      </c>
      <c r="AT9" s="12">
        <v>0.27500200621999998</v>
      </c>
      <c r="AU9" s="12">
        <v>0.1</v>
      </c>
      <c r="AW9" s="12">
        <v>0.185137736921</v>
      </c>
      <c r="AX9" s="12">
        <v>0.17893786828300001</v>
      </c>
      <c r="AY9" s="12">
        <v>0.18828638657800001</v>
      </c>
      <c r="AZ9" s="12">
        <v>0.184586384623</v>
      </c>
      <c r="BA9" s="12">
        <v>0.182570231375</v>
      </c>
      <c r="BB9" s="12">
        <v>0.186040391601</v>
      </c>
      <c r="BD9" s="12">
        <v>0.188949593853</v>
      </c>
      <c r="BH9" s="12">
        <v>0.182690066377</v>
      </c>
      <c r="BI9" s="12">
        <v>0.205411289656</v>
      </c>
      <c r="BJ9" s="12">
        <v>0.27459862797399998</v>
      </c>
    </row>
    <row r="11" spans="2:62" x14ac:dyDescent="0.35">
      <c r="B11" t="s">
        <v>260</v>
      </c>
    </row>
    <row r="12" spans="2:62" x14ac:dyDescent="0.35">
      <c r="B12" t="s">
        <v>9</v>
      </c>
    </row>
    <row r="14" spans="2:62" x14ac:dyDescent="0.35">
      <c r="B14"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J14"/>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136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254</v>
      </c>
      <c r="D7" s="15">
        <v>125</v>
      </c>
      <c r="E7" s="15">
        <v>120</v>
      </c>
      <c r="F7" s="15">
        <v>7</v>
      </c>
      <c r="G7" s="15">
        <v>2</v>
      </c>
      <c r="I7" s="15">
        <v>23</v>
      </c>
      <c r="J7" s="15">
        <v>35</v>
      </c>
      <c r="K7" s="15">
        <v>75</v>
      </c>
      <c r="L7" s="15">
        <v>71</v>
      </c>
      <c r="M7" s="15">
        <v>43</v>
      </c>
      <c r="N7" s="15">
        <v>7</v>
      </c>
      <c r="P7" s="15">
        <v>28</v>
      </c>
      <c r="Q7" s="15">
        <v>60</v>
      </c>
      <c r="R7" s="15">
        <v>82</v>
      </c>
      <c r="S7" s="15">
        <v>82</v>
      </c>
      <c r="T7" s="15">
        <v>2</v>
      </c>
      <c r="V7" s="15">
        <v>18</v>
      </c>
      <c r="W7" s="15">
        <v>44</v>
      </c>
      <c r="X7" s="15">
        <v>51</v>
      </c>
      <c r="Y7" s="15">
        <v>37</v>
      </c>
      <c r="Z7" s="15">
        <v>38</v>
      </c>
      <c r="AA7" s="15">
        <v>28</v>
      </c>
      <c r="AB7" s="15">
        <v>33</v>
      </c>
      <c r="AC7" s="15">
        <v>5</v>
      </c>
      <c r="AE7" s="15">
        <v>22</v>
      </c>
      <c r="AF7" s="15">
        <v>40</v>
      </c>
      <c r="AG7" s="15">
        <v>18</v>
      </c>
      <c r="AH7" s="15">
        <v>16</v>
      </c>
      <c r="AI7" s="15">
        <v>28</v>
      </c>
      <c r="AJ7" s="15">
        <v>18</v>
      </c>
      <c r="AK7" s="15">
        <v>28</v>
      </c>
      <c r="AL7" s="15">
        <v>29</v>
      </c>
      <c r="AM7" s="15">
        <v>24</v>
      </c>
      <c r="AN7" s="15">
        <v>13</v>
      </c>
      <c r="AO7" s="15">
        <v>4</v>
      </c>
      <c r="AP7" s="15">
        <v>14</v>
      </c>
      <c r="AR7" s="15">
        <v>192</v>
      </c>
      <c r="AS7" s="15">
        <v>53</v>
      </c>
      <c r="AT7" s="15">
        <v>8</v>
      </c>
      <c r="AU7" s="15">
        <v>1</v>
      </c>
      <c r="AW7" s="15">
        <v>226</v>
      </c>
      <c r="AX7" s="15">
        <v>212</v>
      </c>
      <c r="AY7" s="15">
        <v>192</v>
      </c>
      <c r="AZ7" s="15">
        <v>214</v>
      </c>
      <c r="BA7" s="15">
        <v>211</v>
      </c>
      <c r="BB7" s="15">
        <v>208</v>
      </c>
      <c r="BD7" s="15">
        <v>254</v>
      </c>
      <c r="BE7" s="15">
        <v>0</v>
      </c>
      <c r="BF7" s="15">
        <v>0</v>
      </c>
      <c r="BH7" s="15">
        <v>203</v>
      </c>
      <c r="BI7" s="15">
        <v>42</v>
      </c>
      <c r="BJ7" s="15">
        <v>9</v>
      </c>
    </row>
    <row r="8" spans="2:62" x14ac:dyDescent="0.35">
      <c r="B8" s="6" t="s">
        <v>75</v>
      </c>
      <c r="C8" s="10">
        <v>245</v>
      </c>
      <c r="D8" s="10">
        <v>117</v>
      </c>
      <c r="E8" s="10">
        <v>119</v>
      </c>
      <c r="F8" s="10">
        <v>7</v>
      </c>
      <c r="G8" s="10">
        <v>2</v>
      </c>
      <c r="I8" s="10">
        <v>24</v>
      </c>
      <c r="J8" s="10">
        <v>34</v>
      </c>
      <c r="K8" s="10">
        <v>70</v>
      </c>
      <c r="L8" s="10">
        <v>68</v>
      </c>
      <c r="M8" s="10">
        <v>43</v>
      </c>
      <c r="N8" s="10">
        <v>7</v>
      </c>
      <c r="P8" s="10">
        <v>35</v>
      </c>
      <c r="Q8" s="10">
        <v>56</v>
      </c>
      <c r="R8" s="10">
        <v>76</v>
      </c>
      <c r="S8" s="10">
        <v>76</v>
      </c>
      <c r="T8" s="10">
        <v>2</v>
      </c>
      <c r="V8" s="10">
        <v>20</v>
      </c>
      <c r="W8" s="10">
        <v>45</v>
      </c>
      <c r="X8" s="10">
        <v>48</v>
      </c>
      <c r="Y8" s="10">
        <v>35</v>
      </c>
      <c r="Z8" s="10">
        <v>36</v>
      </c>
      <c r="AA8" s="10">
        <v>25</v>
      </c>
      <c r="AB8" s="10">
        <v>29</v>
      </c>
      <c r="AC8" s="10">
        <v>6</v>
      </c>
      <c r="AE8" s="10">
        <v>21</v>
      </c>
      <c r="AF8" s="10">
        <v>38</v>
      </c>
      <c r="AG8" s="10">
        <v>17</v>
      </c>
      <c r="AH8" s="10">
        <v>15</v>
      </c>
      <c r="AI8" s="10">
        <v>26</v>
      </c>
      <c r="AJ8" s="10">
        <v>17</v>
      </c>
      <c r="AK8" s="10">
        <v>26</v>
      </c>
      <c r="AL8" s="10">
        <v>27</v>
      </c>
      <c r="AM8" s="10">
        <v>23</v>
      </c>
      <c r="AN8" s="10">
        <v>17</v>
      </c>
      <c r="AO8" s="10">
        <v>7</v>
      </c>
      <c r="AP8" s="10">
        <v>12</v>
      </c>
      <c r="AR8" s="10">
        <v>186</v>
      </c>
      <c r="AS8" s="10">
        <v>50</v>
      </c>
      <c r="AT8" s="10">
        <v>8</v>
      </c>
      <c r="AU8" s="10">
        <v>1</v>
      </c>
      <c r="AW8" s="10">
        <v>217</v>
      </c>
      <c r="AX8" s="10">
        <v>204</v>
      </c>
      <c r="AY8" s="10">
        <v>185</v>
      </c>
      <c r="AZ8" s="10">
        <v>207</v>
      </c>
      <c r="BA8" s="10">
        <v>204</v>
      </c>
      <c r="BB8" s="10">
        <v>198</v>
      </c>
      <c r="BD8" s="10">
        <v>245</v>
      </c>
      <c r="BE8" s="10">
        <v>0</v>
      </c>
      <c r="BF8" s="10">
        <v>0</v>
      </c>
      <c r="BH8" s="10">
        <v>197</v>
      </c>
      <c r="BI8" s="10">
        <v>40</v>
      </c>
      <c r="BJ8" s="10">
        <v>8</v>
      </c>
    </row>
    <row r="9" spans="2:62" ht="32" customHeight="1" x14ac:dyDescent="0.35">
      <c r="B9" s="11" t="s">
        <v>99</v>
      </c>
      <c r="C9" s="12">
        <v>0.25460118986399999</v>
      </c>
      <c r="D9" s="12">
        <v>0.297570565259</v>
      </c>
      <c r="E9" s="12">
        <v>0.215250342017</v>
      </c>
      <c r="F9" s="12">
        <v>0.23903153951299999</v>
      </c>
      <c r="G9" s="12">
        <v>0.12990001203000001</v>
      </c>
      <c r="I9" s="12">
        <v>0.19407692675400001</v>
      </c>
      <c r="J9" s="12">
        <v>0.24063155068200001</v>
      </c>
      <c r="K9" s="12">
        <v>0.29337327390200002</v>
      </c>
      <c r="L9" s="12">
        <v>0.25315460038299997</v>
      </c>
      <c r="M9" s="12">
        <v>0.25716827374200002</v>
      </c>
      <c r="N9" s="12">
        <v>0.13899911827200001</v>
      </c>
      <c r="P9" s="12">
        <v>0.301757744785</v>
      </c>
      <c r="Q9" s="12">
        <v>0.23552440312600001</v>
      </c>
      <c r="R9" s="12">
        <v>0.24077027073000001</v>
      </c>
      <c r="S9" s="12">
        <v>0.26519404118599998</v>
      </c>
      <c r="T9" s="12">
        <v>7.4163440930999996E-2</v>
      </c>
      <c r="V9" s="12">
        <v>0.16155007753699999</v>
      </c>
      <c r="W9" s="12">
        <v>0.28765504621400001</v>
      </c>
      <c r="X9" s="12">
        <v>0.27773625329099999</v>
      </c>
      <c r="Y9" s="12">
        <v>0.21328516268</v>
      </c>
      <c r="Z9" s="12">
        <v>0.24759089468699999</v>
      </c>
      <c r="AA9" s="12">
        <v>0.28428808905800002</v>
      </c>
      <c r="AB9" s="12">
        <v>0.28486794937299997</v>
      </c>
      <c r="AC9" s="12">
        <v>0.14217325049000001</v>
      </c>
      <c r="AE9" s="12">
        <v>0.27937485183400002</v>
      </c>
      <c r="AF9" s="12">
        <v>0.23077555275700001</v>
      </c>
      <c r="AG9" s="12">
        <v>0.308152822976</v>
      </c>
      <c r="AH9" s="12">
        <v>0.24508521485199999</v>
      </c>
      <c r="AI9" s="12">
        <v>0.270362827202</v>
      </c>
      <c r="AJ9" s="12">
        <v>0.27680662737400002</v>
      </c>
      <c r="AK9" s="12">
        <v>0.20786501301300001</v>
      </c>
      <c r="AL9" s="12">
        <v>0.299247402542</v>
      </c>
      <c r="AM9" s="12">
        <v>0.25601706190200002</v>
      </c>
      <c r="AN9" s="12">
        <v>0.173614586963</v>
      </c>
      <c r="AO9" s="12">
        <v>0.38249641318299998</v>
      </c>
      <c r="AP9" s="12">
        <v>0.20578133522600001</v>
      </c>
      <c r="AR9" s="12">
        <v>0.26385121576199999</v>
      </c>
      <c r="AS9" s="12">
        <v>0.228486211927</v>
      </c>
      <c r="AT9" s="12">
        <v>0.219427704552</v>
      </c>
      <c r="AU9" s="12">
        <v>0.1</v>
      </c>
      <c r="AW9" s="12">
        <v>0.24699160765</v>
      </c>
      <c r="AX9" s="12">
        <v>0.25257467142399997</v>
      </c>
      <c r="AY9" s="12">
        <v>0.24554252050799999</v>
      </c>
      <c r="AZ9" s="12">
        <v>0.25907387305899998</v>
      </c>
      <c r="BA9" s="12">
        <v>0.26246400683499999</v>
      </c>
      <c r="BB9" s="12">
        <v>0.26532320099000001</v>
      </c>
      <c r="BD9" s="12">
        <v>0.25460118986399999</v>
      </c>
      <c r="BH9" s="12">
        <v>0.24358620917400001</v>
      </c>
      <c r="BI9" s="12">
        <v>0.30891894826299998</v>
      </c>
      <c r="BJ9" s="12">
        <v>0.25269743653600002</v>
      </c>
    </row>
    <row r="11" spans="2:62" x14ac:dyDescent="0.35">
      <c r="B11" t="s">
        <v>260</v>
      </c>
    </row>
    <row r="12" spans="2:62" x14ac:dyDescent="0.35">
      <c r="B12" t="s">
        <v>9</v>
      </c>
    </row>
    <row r="14" spans="2:62" x14ac:dyDescent="0.35">
      <c r="B14"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J14"/>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137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254</v>
      </c>
      <c r="D7" s="15">
        <v>124</v>
      </c>
      <c r="E7" s="15">
        <v>121</v>
      </c>
      <c r="F7" s="15">
        <v>7</v>
      </c>
      <c r="G7" s="15">
        <v>2</v>
      </c>
      <c r="I7" s="15">
        <v>25</v>
      </c>
      <c r="J7" s="15">
        <v>36</v>
      </c>
      <c r="K7" s="15">
        <v>70</v>
      </c>
      <c r="L7" s="15">
        <v>73</v>
      </c>
      <c r="M7" s="15">
        <v>43</v>
      </c>
      <c r="N7" s="15">
        <v>7</v>
      </c>
      <c r="P7" s="15">
        <v>28</v>
      </c>
      <c r="Q7" s="15">
        <v>65</v>
      </c>
      <c r="R7" s="15">
        <v>78</v>
      </c>
      <c r="S7" s="15">
        <v>81</v>
      </c>
      <c r="T7" s="15">
        <v>2</v>
      </c>
      <c r="V7" s="15">
        <v>19</v>
      </c>
      <c r="W7" s="15">
        <v>48</v>
      </c>
      <c r="X7" s="15">
        <v>53</v>
      </c>
      <c r="Y7" s="15">
        <v>33</v>
      </c>
      <c r="Z7" s="15">
        <v>37</v>
      </c>
      <c r="AA7" s="15">
        <v>25</v>
      </c>
      <c r="AB7" s="15">
        <v>34</v>
      </c>
      <c r="AC7" s="15">
        <v>5</v>
      </c>
      <c r="AE7" s="15">
        <v>22</v>
      </c>
      <c r="AF7" s="15">
        <v>37</v>
      </c>
      <c r="AG7" s="15">
        <v>18</v>
      </c>
      <c r="AH7" s="15">
        <v>16</v>
      </c>
      <c r="AI7" s="15">
        <v>29</v>
      </c>
      <c r="AJ7" s="15">
        <v>18</v>
      </c>
      <c r="AK7" s="15">
        <v>28</v>
      </c>
      <c r="AL7" s="15">
        <v>27</v>
      </c>
      <c r="AM7" s="15">
        <v>26</v>
      </c>
      <c r="AN7" s="15">
        <v>14</v>
      </c>
      <c r="AO7" s="15">
        <v>4</v>
      </c>
      <c r="AP7" s="15">
        <v>15</v>
      </c>
      <c r="AR7" s="15">
        <v>195</v>
      </c>
      <c r="AS7" s="15">
        <v>50</v>
      </c>
      <c r="AT7" s="15">
        <v>8</v>
      </c>
      <c r="AU7" s="15">
        <v>1</v>
      </c>
      <c r="AW7" s="15">
        <v>224</v>
      </c>
      <c r="AX7" s="15">
        <v>209</v>
      </c>
      <c r="AY7" s="15">
        <v>192</v>
      </c>
      <c r="AZ7" s="15">
        <v>213</v>
      </c>
      <c r="BA7" s="15">
        <v>210</v>
      </c>
      <c r="BB7" s="15">
        <v>209</v>
      </c>
      <c r="BD7" s="15">
        <v>254</v>
      </c>
      <c r="BE7" s="15">
        <v>0</v>
      </c>
      <c r="BF7" s="15">
        <v>0</v>
      </c>
      <c r="BH7" s="15">
        <v>202</v>
      </c>
      <c r="BI7" s="15">
        <v>42</v>
      </c>
      <c r="BJ7" s="15">
        <v>10</v>
      </c>
    </row>
    <row r="8" spans="2:62" x14ac:dyDescent="0.35">
      <c r="B8" s="6" t="s">
        <v>75</v>
      </c>
      <c r="C8" s="10">
        <v>245</v>
      </c>
      <c r="D8" s="10">
        <v>117</v>
      </c>
      <c r="E8" s="10">
        <v>119</v>
      </c>
      <c r="F8" s="10">
        <v>7</v>
      </c>
      <c r="G8" s="10">
        <v>2</v>
      </c>
      <c r="I8" s="10">
        <v>25</v>
      </c>
      <c r="J8" s="10">
        <v>35</v>
      </c>
      <c r="K8" s="10">
        <v>66</v>
      </c>
      <c r="L8" s="10">
        <v>69</v>
      </c>
      <c r="M8" s="10">
        <v>43</v>
      </c>
      <c r="N8" s="10">
        <v>7</v>
      </c>
      <c r="P8" s="10">
        <v>35</v>
      </c>
      <c r="Q8" s="10">
        <v>60</v>
      </c>
      <c r="R8" s="10">
        <v>73</v>
      </c>
      <c r="S8" s="10">
        <v>76</v>
      </c>
      <c r="T8" s="10">
        <v>2</v>
      </c>
      <c r="V8" s="10">
        <v>22</v>
      </c>
      <c r="W8" s="10">
        <v>49</v>
      </c>
      <c r="X8" s="10">
        <v>50</v>
      </c>
      <c r="Y8" s="10">
        <v>31</v>
      </c>
      <c r="Z8" s="10">
        <v>35</v>
      </c>
      <c r="AA8" s="10">
        <v>23</v>
      </c>
      <c r="AB8" s="10">
        <v>30</v>
      </c>
      <c r="AC8" s="10">
        <v>6</v>
      </c>
      <c r="AE8" s="10">
        <v>20</v>
      </c>
      <c r="AF8" s="10">
        <v>36</v>
      </c>
      <c r="AG8" s="10">
        <v>17</v>
      </c>
      <c r="AH8" s="10">
        <v>15</v>
      </c>
      <c r="AI8" s="10">
        <v>27</v>
      </c>
      <c r="AJ8" s="10">
        <v>16</v>
      </c>
      <c r="AK8" s="10">
        <v>26</v>
      </c>
      <c r="AL8" s="10">
        <v>25</v>
      </c>
      <c r="AM8" s="10">
        <v>24</v>
      </c>
      <c r="AN8" s="10">
        <v>18</v>
      </c>
      <c r="AO8" s="10">
        <v>7</v>
      </c>
      <c r="AP8" s="10">
        <v>13</v>
      </c>
      <c r="AR8" s="10">
        <v>190</v>
      </c>
      <c r="AS8" s="10">
        <v>46</v>
      </c>
      <c r="AT8" s="10">
        <v>8</v>
      </c>
      <c r="AU8" s="10">
        <v>1</v>
      </c>
      <c r="AW8" s="10">
        <v>216</v>
      </c>
      <c r="AX8" s="10">
        <v>201</v>
      </c>
      <c r="AY8" s="10">
        <v>185</v>
      </c>
      <c r="AZ8" s="10">
        <v>207</v>
      </c>
      <c r="BA8" s="10">
        <v>204</v>
      </c>
      <c r="BB8" s="10">
        <v>200</v>
      </c>
      <c r="BD8" s="10">
        <v>245</v>
      </c>
      <c r="BE8" s="10">
        <v>0</v>
      </c>
      <c r="BF8" s="10">
        <v>0</v>
      </c>
      <c r="BH8" s="10">
        <v>196</v>
      </c>
      <c r="BI8" s="10">
        <v>41</v>
      </c>
      <c r="BJ8" s="10">
        <v>9</v>
      </c>
    </row>
    <row r="9" spans="2:62" ht="32" customHeight="1" x14ac:dyDescent="0.35">
      <c r="B9" s="11" t="s">
        <v>99</v>
      </c>
      <c r="C9" s="12">
        <v>0.261034795875</v>
      </c>
      <c r="D9" s="12">
        <v>0.26865221853299998</v>
      </c>
      <c r="E9" s="12">
        <v>0.24339450016700001</v>
      </c>
      <c r="F9" s="12">
        <v>0.45320500582099998</v>
      </c>
      <c r="G9" s="12">
        <v>0.15</v>
      </c>
      <c r="I9" s="12">
        <v>0.47690555443100002</v>
      </c>
      <c r="J9" s="12">
        <v>0.27274541069899999</v>
      </c>
      <c r="K9" s="12">
        <v>0.20528901334499999</v>
      </c>
      <c r="L9" s="12">
        <v>0.22193314821400001</v>
      </c>
      <c r="M9" s="12">
        <v>0.27191515844800002</v>
      </c>
      <c r="N9" s="12">
        <v>0.25936088003300001</v>
      </c>
      <c r="P9" s="12">
        <v>0.30671392935000003</v>
      </c>
      <c r="Q9" s="12">
        <v>0.26143119746499999</v>
      </c>
      <c r="R9" s="12">
        <v>0.23101474537800001</v>
      </c>
      <c r="S9" s="12">
        <v>0.27004306117499999</v>
      </c>
      <c r="T9" s="12">
        <v>0.2</v>
      </c>
      <c r="V9" s="12">
        <v>0.31536296462300001</v>
      </c>
      <c r="W9" s="12">
        <v>0.26671806760900002</v>
      </c>
      <c r="X9" s="12">
        <v>0.26782054108600001</v>
      </c>
      <c r="Y9" s="12">
        <v>0.164158371454</v>
      </c>
      <c r="Z9" s="12">
        <v>0.24097325797300001</v>
      </c>
      <c r="AA9" s="12">
        <v>0.26051704284299998</v>
      </c>
      <c r="AB9" s="12">
        <v>0.29111139678499998</v>
      </c>
      <c r="AC9" s="12">
        <v>0.44667599806899999</v>
      </c>
      <c r="AE9" s="12">
        <v>0.31017016447700002</v>
      </c>
      <c r="AF9" s="12">
        <v>0.26807722967199998</v>
      </c>
      <c r="AG9" s="12">
        <v>0.22029697775000001</v>
      </c>
      <c r="AH9" s="12">
        <v>0.30483898907099999</v>
      </c>
      <c r="AI9" s="12">
        <v>0.28847950397799998</v>
      </c>
      <c r="AJ9" s="12">
        <v>0.190582043916</v>
      </c>
      <c r="AK9" s="12">
        <v>0.26320436987500001</v>
      </c>
      <c r="AL9" s="12">
        <v>0.19612348055100001</v>
      </c>
      <c r="AM9" s="12">
        <v>0.27619698044199997</v>
      </c>
      <c r="AN9" s="12">
        <v>0.28755840043499997</v>
      </c>
      <c r="AO9" s="12">
        <v>0.19040702139099999</v>
      </c>
      <c r="AP9" s="12">
        <v>0.286873499516</v>
      </c>
      <c r="AR9" s="12">
        <v>0.26872435383400001</v>
      </c>
      <c r="AS9" s="12">
        <v>0.24115471513299999</v>
      </c>
      <c r="AT9" s="12">
        <v>0.19961228124399999</v>
      </c>
      <c r="AU9" s="12">
        <v>0.2</v>
      </c>
      <c r="AW9" s="12">
        <v>0.249918417319</v>
      </c>
      <c r="AX9" s="12">
        <v>0.259228443872</v>
      </c>
      <c r="AY9" s="12">
        <v>0.25401991321700002</v>
      </c>
      <c r="AZ9" s="12">
        <v>0.269432122951</v>
      </c>
      <c r="BA9" s="12">
        <v>0.269617417079</v>
      </c>
      <c r="BB9" s="12">
        <v>0.257413345844</v>
      </c>
      <c r="BD9" s="12">
        <v>0.261034795875</v>
      </c>
      <c r="BH9" s="12">
        <v>0.23704379370799999</v>
      </c>
      <c r="BI9" s="12">
        <v>0.35999073855000002</v>
      </c>
      <c r="BJ9" s="12">
        <v>0.33407597531400002</v>
      </c>
    </row>
    <row r="11" spans="2:62" x14ac:dyDescent="0.35">
      <c r="B11" t="s">
        <v>260</v>
      </c>
    </row>
    <row r="12" spans="2:62" x14ac:dyDescent="0.35">
      <c r="B12" t="s">
        <v>9</v>
      </c>
    </row>
    <row r="14" spans="2:62" x14ac:dyDescent="0.35">
      <c r="B14"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J14"/>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138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247</v>
      </c>
      <c r="D7" s="15">
        <v>110</v>
      </c>
      <c r="E7" s="15">
        <v>126</v>
      </c>
      <c r="F7" s="15">
        <v>9</v>
      </c>
      <c r="G7" s="15">
        <v>2</v>
      </c>
      <c r="I7" s="15">
        <v>29</v>
      </c>
      <c r="J7" s="15">
        <v>36</v>
      </c>
      <c r="K7" s="15">
        <v>64</v>
      </c>
      <c r="L7" s="15">
        <v>73</v>
      </c>
      <c r="M7" s="15">
        <v>38</v>
      </c>
      <c r="N7" s="15">
        <v>7</v>
      </c>
      <c r="P7" s="15">
        <v>25</v>
      </c>
      <c r="Q7" s="15">
        <v>65</v>
      </c>
      <c r="R7" s="15">
        <v>82</v>
      </c>
      <c r="S7" s="15">
        <v>73</v>
      </c>
      <c r="T7" s="15">
        <v>2</v>
      </c>
      <c r="V7" s="15">
        <v>21</v>
      </c>
      <c r="W7" s="15">
        <v>40</v>
      </c>
      <c r="X7" s="15">
        <v>53</v>
      </c>
      <c r="Y7" s="15">
        <v>34</v>
      </c>
      <c r="Z7" s="15">
        <v>37</v>
      </c>
      <c r="AA7" s="15">
        <v>23</v>
      </c>
      <c r="AB7" s="15">
        <v>28</v>
      </c>
      <c r="AC7" s="15">
        <v>11</v>
      </c>
      <c r="AE7" s="15">
        <v>20</v>
      </c>
      <c r="AF7" s="15">
        <v>36</v>
      </c>
      <c r="AG7" s="15">
        <v>20</v>
      </c>
      <c r="AH7" s="15">
        <v>15</v>
      </c>
      <c r="AI7" s="15">
        <v>28</v>
      </c>
      <c r="AJ7" s="15">
        <v>20</v>
      </c>
      <c r="AK7" s="15">
        <v>25</v>
      </c>
      <c r="AL7" s="15">
        <v>28</v>
      </c>
      <c r="AM7" s="15">
        <v>24</v>
      </c>
      <c r="AN7" s="15">
        <v>13</v>
      </c>
      <c r="AO7" s="15">
        <v>4</v>
      </c>
      <c r="AP7" s="15">
        <v>14</v>
      </c>
      <c r="AR7" s="15">
        <v>189</v>
      </c>
      <c r="AS7" s="15">
        <v>47</v>
      </c>
      <c r="AT7" s="15">
        <v>10</v>
      </c>
      <c r="AU7" s="15">
        <v>1</v>
      </c>
      <c r="AW7" s="15">
        <v>223</v>
      </c>
      <c r="AX7" s="15">
        <v>204</v>
      </c>
      <c r="AY7" s="15">
        <v>182</v>
      </c>
      <c r="AZ7" s="15">
        <v>207</v>
      </c>
      <c r="BA7" s="15">
        <v>201</v>
      </c>
      <c r="BB7" s="15">
        <v>206</v>
      </c>
      <c r="BD7" s="15">
        <v>247</v>
      </c>
      <c r="BE7" s="15">
        <v>0</v>
      </c>
      <c r="BF7" s="15">
        <v>0</v>
      </c>
      <c r="BH7" s="15">
        <v>201</v>
      </c>
      <c r="BI7" s="15">
        <v>35</v>
      </c>
      <c r="BJ7" s="15">
        <v>11</v>
      </c>
    </row>
    <row r="8" spans="2:62" x14ac:dyDescent="0.35">
      <c r="B8" s="6" t="s">
        <v>75</v>
      </c>
      <c r="C8" s="10">
        <v>239</v>
      </c>
      <c r="D8" s="10">
        <v>102</v>
      </c>
      <c r="E8" s="10">
        <v>125</v>
      </c>
      <c r="F8" s="10">
        <v>10</v>
      </c>
      <c r="G8" s="10">
        <v>2</v>
      </c>
      <c r="I8" s="10">
        <v>30</v>
      </c>
      <c r="J8" s="10">
        <v>35</v>
      </c>
      <c r="K8" s="10">
        <v>61</v>
      </c>
      <c r="L8" s="10">
        <v>68</v>
      </c>
      <c r="M8" s="10">
        <v>38</v>
      </c>
      <c r="N8" s="10">
        <v>7</v>
      </c>
      <c r="P8" s="10">
        <v>32</v>
      </c>
      <c r="Q8" s="10">
        <v>60</v>
      </c>
      <c r="R8" s="10">
        <v>76</v>
      </c>
      <c r="S8" s="10">
        <v>68</v>
      </c>
      <c r="T8" s="10">
        <v>2</v>
      </c>
      <c r="V8" s="10">
        <v>23</v>
      </c>
      <c r="W8" s="10">
        <v>40</v>
      </c>
      <c r="X8" s="10">
        <v>52</v>
      </c>
      <c r="Y8" s="10">
        <v>32</v>
      </c>
      <c r="Z8" s="10">
        <v>34</v>
      </c>
      <c r="AA8" s="10">
        <v>21</v>
      </c>
      <c r="AB8" s="10">
        <v>25</v>
      </c>
      <c r="AC8" s="10">
        <v>11</v>
      </c>
      <c r="AE8" s="10">
        <v>19</v>
      </c>
      <c r="AF8" s="10">
        <v>34</v>
      </c>
      <c r="AG8" s="10">
        <v>19</v>
      </c>
      <c r="AH8" s="10">
        <v>14</v>
      </c>
      <c r="AI8" s="10">
        <v>26</v>
      </c>
      <c r="AJ8" s="10">
        <v>18</v>
      </c>
      <c r="AK8" s="10">
        <v>24</v>
      </c>
      <c r="AL8" s="10">
        <v>26</v>
      </c>
      <c r="AM8" s="10">
        <v>23</v>
      </c>
      <c r="AN8" s="10">
        <v>18</v>
      </c>
      <c r="AO8" s="10">
        <v>7</v>
      </c>
      <c r="AP8" s="10">
        <v>13</v>
      </c>
      <c r="AR8" s="10">
        <v>184</v>
      </c>
      <c r="AS8" s="10">
        <v>44</v>
      </c>
      <c r="AT8" s="10">
        <v>10</v>
      </c>
      <c r="AU8" s="10">
        <v>1</v>
      </c>
      <c r="AW8" s="10">
        <v>215</v>
      </c>
      <c r="AX8" s="10">
        <v>197</v>
      </c>
      <c r="AY8" s="10">
        <v>175</v>
      </c>
      <c r="AZ8" s="10">
        <v>201</v>
      </c>
      <c r="BA8" s="10">
        <v>195</v>
      </c>
      <c r="BB8" s="10">
        <v>198</v>
      </c>
      <c r="BD8" s="10">
        <v>239</v>
      </c>
      <c r="BE8" s="10">
        <v>0</v>
      </c>
      <c r="BF8" s="10">
        <v>0</v>
      </c>
      <c r="BH8" s="10">
        <v>195</v>
      </c>
      <c r="BI8" s="10">
        <v>33</v>
      </c>
      <c r="BJ8" s="10">
        <v>10</v>
      </c>
    </row>
    <row r="9" spans="2:62" ht="32" customHeight="1" x14ac:dyDescent="0.35">
      <c r="B9" s="11" t="s">
        <v>99</v>
      </c>
      <c r="C9" s="12">
        <v>0.29044509231799998</v>
      </c>
      <c r="D9" s="12">
        <v>0.26130818656400001</v>
      </c>
      <c r="E9" s="12">
        <v>0.29841311863300002</v>
      </c>
      <c r="F9" s="12">
        <v>0.50866690541600001</v>
      </c>
      <c r="G9" s="12">
        <v>0.24044994586400001</v>
      </c>
      <c r="I9" s="12">
        <v>0.38957746546599997</v>
      </c>
      <c r="J9" s="12">
        <v>0.36102388417999998</v>
      </c>
      <c r="K9" s="12">
        <v>0.191288721322</v>
      </c>
      <c r="L9" s="12">
        <v>0.25922348665099998</v>
      </c>
      <c r="M9" s="12">
        <v>0.38517614556300001</v>
      </c>
      <c r="N9" s="12">
        <v>0.16984561963200001</v>
      </c>
      <c r="P9" s="12">
        <v>0.36949159444700003</v>
      </c>
      <c r="Q9" s="12">
        <v>0.296645739686</v>
      </c>
      <c r="R9" s="12">
        <v>0.30564574034800002</v>
      </c>
      <c r="S9" s="12">
        <v>0.23269184147899999</v>
      </c>
      <c r="T9" s="12">
        <v>0.20334623627599999</v>
      </c>
      <c r="V9" s="12">
        <v>0.38577441595400003</v>
      </c>
      <c r="W9" s="12">
        <v>0.21190753651499999</v>
      </c>
      <c r="X9" s="12">
        <v>0.35280241744000002</v>
      </c>
      <c r="Y9" s="12">
        <v>0.264387416243</v>
      </c>
      <c r="Z9" s="12">
        <v>0.309732963305</v>
      </c>
      <c r="AA9" s="12">
        <v>0.11829301900399999</v>
      </c>
      <c r="AB9" s="12">
        <v>0.23764033736000001</v>
      </c>
      <c r="AC9" s="12">
        <v>0.53443826767400004</v>
      </c>
      <c r="AE9" s="12">
        <v>0.31314180458500002</v>
      </c>
      <c r="AF9" s="12">
        <v>0.23758972490300001</v>
      </c>
      <c r="AG9" s="12">
        <v>0.28925796266800002</v>
      </c>
      <c r="AH9" s="12">
        <v>0.40859069180699997</v>
      </c>
      <c r="AI9" s="12">
        <v>0.202553894314</v>
      </c>
      <c r="AJ9" s="12">
        <v>0.40190515076200001</v>
      </c>
      <c r="AK9" s="12">
        <v>0.16112159019</v>
      </c>
      <c r="AL9" s="12">
        <v>0.36139878215499999</v>
      </c>
      <c r="AM9" s="12">
        <v>0.23325559014200001</v>
      </c>
      <c r="AN9" s="12">
        <v>0.49579298989600001</v>
      </c>
      <c r="AO9" s="12">
        <v>0.149488511918</v>
      </c>
      <c r="AP9" s="12">
        <v>0.278721248802</v>
      </c>
      <c r="AR9" s="12">
        <v>0.308373623386</v>
      </c>
      <c r="AS9" s="12">
        <v>0.21453549340200001</v>
      </c>
      <c r="AT9" s="12">
        <v>0.30958743138299999</v>
      </c>
      <c r="AU9" s="12">
        <v>0.1</v>
      </c>
      <c r="AW9" s="12">
        <v>0.294431345224</v>
      </c>
      <c r="AX9" s="12">
        <v>0.28260062593500002</v>
      </c>
      <c r="AY9" s="12">
        <v>0.28658167930700001</v>
      </c>
      <c r="AZ9" s="12">
        <v>0.28863593253600001</v>
      </c>
      <c r="BA9" s="12">
        <v>0.28913442508199999</v>
      </c>
      <c r="BB9" s="12">
        <v>0.29723625184500002</v>
      </c>
      <c r="BD9" s="12">
        <v>0.29044509231799998</v>
      </c>
      <c r="BH9" s="12">
        <v>0.27476605491799999</v>
      </c>
      <c r="BI9" s="12">
        <v>0.248581693829</v>
      </c>
      <c r="BJ9" s="12">
        <v>0.73122100668099999</v>
      </c>
    </row>
    <row r="11" spans="2:62" x14ac:dyDescent="0.35">
      <c r="B11" t="s">
        <v>260</v>
      </c>
    </row>
    <row r="12" spans="2:62" x14ac:dyDescent="0.35">
      <c r="B12" t="s">
        <v>9</v>
      </c>
    </row>
    <row r="14" spans="2:62" x14ac:dyDescent="0.35">
      <c r="B14"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J14"/>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139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0</v>
      </c>
      <c r="D7" s="15">
        <v>0</v>
      </c>
      <c r="E7" s="15">
        <v>0</v>
      </c>
      <c r="F7" s="15">
        <v>0</v>
      </c>
      <c r="G7" s="15">
        <v>0</v>
      </c>
      <c r="I7" s="15">
        <v>0</v>
      </c>
      <c r="J7" s="15">
        <v>0</v>
      </c>
      <c r="K7" s="15">
        <v>0</v>
      </c>
      <c r="L7" s="15">
        <v>0</v>
      </c>
      <c r="M7" s="15">
        <v>0</v>
      </c>
      <c r="N7" s="15">
        <v>0</v>
      </c>
      <c r="P7" s="15">
        <v>0</v>
      </c>
      <c r="Q7" s="15">
        <v>0</v>
      </c>
      <c r="R7" s="15">
        <v>0</v>
      </c>
      <c r="S7" s="15">
        <v>0</v>
      </c>
      <c r="T7" s="15">
        <v>0</v>
      </c>
      <c r="V7" s="15">
        <v>0</v>
      </c>
      <c r="W7" s="15">
        <v>0</v>
      </c>
      <c r="X7" s="15">
        <v>0</v>
      </c>
      <c r="Y7" s="15">
        <v>0</v>
      </c>
      <c r="Z7" s="15">
        <v>0</v>
      </c>
      <c r="AA7" s="15">
        <v>0</v>
      </c>
      <c r="AB7" s="15">
        <v>0</v>
      </c>
      <c r="AC7" s="15">
        <v>0</v>
      </c>
      <c r="AE7" s="15">
        <v>0</v>
      </c>
      <c r="AF7" s="15">
        <v>0</v>
      </c>
      <c r="AG7" s="15">
        <v>0</v>
      </c>
      <c r="AH7" s="15">
        <v>0</v>
      </c>
      <c r="AI7" s="15">
        <v>0</v>
      </c>
      <c r="AJ7" s="15">
        <v>0</v>
      </c>
      <c r="AK7" s="15">
        <v>0</v>
      </c>
      <c r="AL7" s="15">
        <v>0</v>
      </c>
      <c r="AM7" s="15">
        <v>0</v>
      </c>
      <c r="AN7" s="15">
        <v>0</v>
      </c>
      <c r="AO7" s="15">
        <v>0</v>
      </c>
      <c r="AP7" s="15">
        <v>0</v>
      </c>
      <c r="AR7" s="15">
        <v>0</v>
      </c>
      <c r="AS7" s="15">
        <v>0</v>
      </c>
      <c r="AT7" s="15">
        <v>0</v>
      </c>
      <c r="AU7" s="15">
        <v>0</v>
      </c>
      <c r="AW7" s="15">
        <v>0</v>
      </c>
      <c r="AX7" s="15">
        <v>0</v>
      </c>
      <c r="AY7" s="15">
        <v>0</v>
      </c>
      <c r="AZ7" s="15">
        <v>0</v>
      </c>
      <c r="BA7" s="15">
        <v>0</v>
      </c>
      <c r="BB7" s="15">
        <v>0</v>
      </c>
      <c r="BD7" s="15">
        <v>0</v>
      </c>
      <c r="BE7" s="15">
        <v>0</v>
      </c>
      <c r="BF7" s="15">
        <v>0</v>
      </c>
      <c r="BH7" s="15">
        <v>0</v>
      </c>
      <c r="BI7" s="15">
        <v>0</v>
      </c>
      <c r="BJ7" s="15">
        <v>0</v>
      </c>
    </row>
    <row r="8" spans="2:62" x14ac:dyDescent="0.35">
      <c r="B8" s="6" t="s">
        <v>75</v>
      </c>
      <c r="C8" s="10">
        <v>0</v>
      </c>
      <c r="D8" s="10">
        <v>0</v>
      </c>
      <c r="E8" s="10">
        <v>0</v>
      </c>
      <c r="F8" s="10">
        <v>0</v>
      </c>
      <c r="G8" s="10">
        <v>0</v>
      </c>
      <c r="I8" s="10">
        <v>0</v>
      </c>
      <c r="J8" s="10">
        <v>0</v>
      </c>
      <c r="K8" s="10">
        <v>0</v>
      </c>
      <c r="L8" s="10">
        <v>0</v>
      </c>
      <c r="M8" s="10">
        <v>0</v>
      </c>
      <c r="N8" s="10">
        <v>0</v>
      </c>
      <c r="P8" s="10">
        <v>0</v>
      </c>
      <c r="Q8" s="10">
        <v>0</v>
      </c>
      <c r="R8" s="10">
        <v>0</v>
      </c>
      <c r="S8" s="10">
        <v>0</v>
      </c>
      <c r="T8" s="10">
        <v>0</v>
      </c>
      <c r="V8" s="10">
        <v>0</v>
      </c>
      <c r="W8" s="10">
        <v>0</v>
      </c>
      <c r="X8" s="10">
        <v>0</v>
      </c>
      <c r="Y8" s="10">
        <v>0</v>
      </c>
      <c r="Z8" s="10">
        <v>0</v>
      </c>
      <c r="AA8" s="10">
        <v>0</v>
      </c>
      <c r="AB8" s="10">
        <v>0</v>
      </c>
      <c r="AC8" s="10">
        <v>0</v>
      </c>
      <c r="AE8" s="10">
        <v>0</v>
      </c>
      <c r="AF8" s="10">
        <v>0</v>
      </c>
      <c r="AG8" s="10">
        <v>0</v>
      </c>
      <c r="AH8" s="10">
        <v>0</v>
      </c>
      <c r="AI8" s="10">
        <v>0</v>
      </c>
      <c r="AJ8" s="10">
        <v>0</v>
      </c>
      <c r="AK8" s="10">
        <v>0</v>
      </c>
      <c r="AL8" s="10">
        <v>0</v>
      </c>
      <c r="AM8" s="10">
        <v>0</v>
      </c>
      <c r="AN8" s="10">
        <v>0</v>
      </c>
      <c r="AO8" s="10">
        <v>0</v>
      </c>
      <c r="AP8" s="10">
        <v>0</v>
      </c>
      <c r="AR8" s="10">
        <v>0</v>
      </c>
      <c r="AS8" s="10">
        <v>0</v>
      </c>
      <c r="AT8" s="10">
        <v>0</v>
      </c>
      <c r="AU8" s="10">
        <v>0</v>
      </c>
      <c r="AW8" s="10">
        <v>0</v>
      </c>
      <c r="AX8" s="10">
        <v>0</v>
      </c>
      <c r="AY8" s="10">
        <v>0</v>
      </c>
      <c r="AZ8" s="10">
        <v>0</v>
      </c>
      <c r="BA8" s="10">
        <v>0</v>
      </c>
      <c r="BB8" s="10">
        <v>0</v>
      </c>
      <c r="BD8" s="10">
        <v>0</v>
      </c>
      <c r="BE8" s="10">
        <v>0</v>
      </c>
      <c r="BF8" s="10">
        <v>0</v>
      </c>
      <c r="BH8" s="10">
        <v>0</v>
      </c>
      <c r="BI8" s="10">
        <v>0</v>
      </c>
      <c r="BJ8" s="10">
        <v>0</v>
      </c>
    </row>
    <row r="9" spans="2:62" ht="32" customHeight="1" x14ac:dyDescent="0.35">
      <c r="B9" s="11" t="s">
        <v>99</v>
      </c>
    </row>
    <row r="11" spans="2:62" x14ac:dyDescent="0.35">
      <c r="B11" t="s">
        <v>260</v>
      </c>
    </row>
    <row r="12" spans="2:62" x14ac:dyDescent="0.35">
      <c r="B12" t="s">
        <v>9</v>
      </c>
    </row>
    <row r="14" spans="2:62" x14ac:dyDescent="0.35">
      <c r="B14"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G17"/>
  <sheetViews>
    <sheetView showGridLines="0" topLeftCell="A2" workbookViewId="0">
      <selection activeCell="G6" sqref="G6"/>
    </sheetView>
  </sheetViews>
  <sheetFormatPr defaultColWidth="8.81640625" defaultRowHeight="14.5" x14ac:dyDescent="0.35"/>
  <cols>
    <col min="1" max="1" width="5" customWidth="1"/>
    <col min="2" max="2" width="25" customWidth="1"/>
    <col min="3" max="7" width="10" customWidth="1"/>
  </cols>
  <sheetData>
    <row r="2" spans="2:7" ht="54" customHeight="1" x14ac:dyDescent="0.35">
      <c r="D2" s="22" t="s">
        <v>280</v>
      </c>
      <c r="E2" s="23"/>
      <c r="F2" s="23"/>
      <c r="G2" s="23"/>
    </row>
    <row r="6" spans="2:7" ht="32" customHeight="1" x14ac:dyDescent="0.35">
      <c r="C6" s="14" t="s">
        <v>281</v>
      </c>
      <c r="D6" s="14" t="s">
        <v>282</v>
      </c>
      <c r="E6" s="14" t="s">
        <v>283</v>
      </c>
      <c r="F6" s="14" t="s">
        <v>284</v>
      </c>
      <c r="G6" s="14" t="s">
        <v>285</v>
      </c>
    </row>
    <row r="7" spans="2:7" ht="28" customHeight="1" x14ac:dyDescent="0.35">
      <c r="B7" s="11" t="s">
        <v>141</v>
      </c>
      <c r="C7" s="12">
        <v>0.17302389468500001</v>
      </c>
      <c r="D7" s="12">
        <v>0.193107986541</v>
      </c>
      <c r="E7" s="12">
        <v>0.16559306126699999</v>
      </c>
      <c r="F7" s="12">
        <v>0.17352475274500001</v>
      </c>
      <c r="G7" s="12">
        <v>0.14495052505100001</v>
      </c>
    </row>
    <row r="8" spans="2:7" ht="28" customHeight="1" x14ac:dyDescent="0.35">
      <c r="B8" s="11" t="s">
        <v>142</v>
      </c>
      <c r="C8" s="12">
        <v>0.26876744924599999</v>
      </c>
      <c r="D8" s="12">
        <v>0.29140620288199998</v>
      </c>
      <c r="E8" s="12">
        <v>0.25205461933000001</v>
      </c>
      <c r="F8" s="12">
        <v>0.29550610894099999</v>
      </c>
      <c r="G8" s="12">
        <v>0.264099967607</v>
      </c>
    </row>
    <row r="9" spans="2:7" ht="42" customHeight="1" x14ac:dyDescent="0.35">
      <c r="B9" s="11" t="s">
        <v>143</v>
      </c>
      <c r="C9" s="12">
        <v>0.35033645263000002</v>
      </c>
      <c r="D9" s="12">
        <v>0.38534830416299998</v>
      </c>
      <c r="E9" s="12">
        <v>0.405192758559</v>
      </c>
      <c r="F9" s="12">
        <v>0.30357047041899998</v>
      </c>
      <c r="G9" s="12">
        <v>0.35633336290899997</v>
      </c>
    </row>
    <row r="10" spans="2:7" ht="28" customHeight="1" x14ac:dyDescent="0.35">
      <c r="B10" s="11" t="s">
        <v>144</v>
      </c>
      <c r="C10" s="12">
        <v>0.13428048229299999</v>
      </c>
      <c r="D10" s="12">
        <v>7.9438774464099998E-2</v>
      </c>
      <c r="E10" s="12">
        <v>0.116715121137</v>
      </c>
      <c r="F10" s="12">
        <v>0.16351666188700001</v>
      </c>
      <c r="G10" s="12">
        <v>0.16016931258799999</v>
      </c>
    </row>
    <row r="11" spans="2:7" ht="28" customHeight="1" x14ac:dyDescent="0.35">
      <c r="B11" s="11" t="s">
        <v>145</v>
      </c>
      <c r="C11" s="12">
        <v>5.7814175808400002E-2</v>
      </c>
      <c r="D11" s="12">
        <v>2.7384006474500001E-2</v>
      </c>
      <c r="E11" s="12">
        <v>2.6449162674699999E-2</v>
      </c>
      <c r="F11" s="12">
        <v>3.71820983326E-2</v>
      </c>
      <c r="G11" s="12">
        <v>5.2672055549500003E-2</v>
      </c>
    </row>
    <row r="12" spans="2:7" ht="28" customHeight="1" x14ac:dyDescent="0.35">
      <c r="B12" s="11" t="s">
        <v>42</v>
      </c>
      <c r="C12" s="12">
        <v>1.5777545336800002E-2</v>
      </c>
      <c r="D12" s="12">
        <v>2.3314725475299999E-2</v>
      </c>
      <c r="E12" s="12">
        <v>3.3995277033200003E-2</v>
      </c>
      <c r="F12" s="12">
        <v>2.6699907674699999E-2</v>
      </c>
      <c r="G12" s="12">
        <v>2.1774776295599998E-2</v>
      </c>
    </row>
    <row r="14" spans="2:7" x14ac:dyDescent="0.35">
      <c r="B14" t="s">
        <v>260</v>
      </c>
    </row>
    <row r="15" spans="2:7" x14ac:dyDescent="0.35">
      <c r="B15" t="s">
        <v>9</v>
      </c>
    </row>
    <row r="17" spans="2:2" x14ac:dyDescent="0.35">
      <c r="B17" s="4" t="str">
        <f>HYPERLINK("#Contents!A1","Return to Contents")</f>
        <v>Return to Contents</v>
      </c>
    </row>
  </sheetData>
  <mergeCells count="1">
    <mergeCell ref="D2:G2"/>
  </mergeCell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J19"/>
  <sheetViews>
    <sheetView showGridLines="0" topLeftCell="A2"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140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141</v>
      </c>
      <c r="C9" s="12">
        <v>0.17302389468500001</v>
      </c>
      <c r="D9" s="12">
        <v>0.15530680681100001</v>
      </c>
      <c r="E9" s="12">
        <v>0.19874200470100001</v>
      </c>
      <c r="F9" s="12">
        <v>8.6558203354600002E-2</v>
      </c>
      <c r="G9" s="12">
        <v>0.40409632394400002</v>
      </c>
      <c r="I9" s="12">
        <v>6.3929406480899995E-2</v>
      </c>
      <c r="J9" s="12">
        <v>0.123113949672</v>
      </c>
      <c r="K9" s="12">
        <v>0.17955764131499999</v>
      </c>
      <c r="L9" s="12">
        <v>0.240029766432</v>
      </c>
      <c r="M9" s="12">
        <v>0.19895367215699999</v>
      </c>
      <c r="N9" s="12">
        <v>0.15071636738499999</v>
      </c>
      <c r="P9" s="12">
        <v>0.102568739247</v>
      </c>
      <c r="Q9" s="12">
        <v>0.14731355688299999</v>
      </c>
      <c r="R9" s="12">
        <v>0.18863942080099999</v>
      </c>
      <c r="S9" s="12">
        <v>0.25633558586900002</v>
      </c>
      <c r="T9" s="12">
        <v>0</v>
      </c>
      <c r="V9" s="12">
        <v>9.9269191795800002E-2</v>
      </c>
      <c r="W9" s="12">
        <v>0.10999191334699999</v>
      </c>
      <c r="X9" s="12">
        <v>0.20556980313600001</v>
      </c>
      <c r="Y9" s="12">
        <v>0.17001359865400001</v>
      </c>
      <c r="Z9" s="12">
        <v>0.18881395111300001</v>
      </c>
      <c r="AA9" s="12">
        <v>0.312797359665</v>
      </c>
      <c r="AB9" s="12">
        <v>0.30617206525500001</v>
      </c>
      <c r="AC9" s="12">
        <v>3.7563209637899997E-2</v>
      </c>
      <c r="AE9" s="12">
        <v>0.164520605721</v>
      </c>
      <c r="AF9" s="12">
        <v>0.155107288658</v>
      </c>
      <c r="AG9" s="12">
        <v>0.13093765369999999</v>
      </c>
      <c r="AH9" s="12">
        <v>8.3927449341400007E-2</v>
      </c>
      <c r="AI9" s="12">
        <v>0.14637981209500001</v>
      </c>
      <c r="AJ9" s="12">
        <v>0.201929987009</v>
      </c>
      <c r="AK9" s="12">
        <v>0.22368000110200001</v>
      </c>
      <c r="AL9" s="12">
        <v>0.15317871516600001</v>
      </c>
      <c r="AM9" s="12">
        <v>0.201881286608</v>
      </c>
      <c r="AN9" s="12">
        <v>0.24128533631599999</v>
      </c>
      <c r="AO9" s="12">
        <v>0.214058726886</v>
      </c>
      <c r="AP9" s="12">
        <v>0.24231483304500001</v>
      </c>
      <c r="AR9" s="12">
        <v>0.17201179841</v>
      </c>
      <c r="AS9" s="12">
        <v>0.17594777707500001</v>
      </c>
      <c r="AT9" s="12">
        <v>0.19803771824700001</v>
      </c>
      <c r="AU9" s="12">
        <v>0</v>
      </c>
      <c r="AW9" s="12">
        <v>0.192373798284</v>
      </c>
      <c r="AX9" s="12">
        <v>0.18249814667200001</v>
      </c>
      <c r="AY9" s="12">
        <v>0.19731039666399999</v>
      </c>
      <c r="AZ9" s="12">
        <v>0.16459311651899999</v>
      </c>
      <c r="BA9" s="12">
        <v>0.193736051154</v>
      </c>
      <c r="BB9" s="12">
        <v>0.194529800881</v>
      </c>
      <c r="BD9" s="12">
        <v>0.22866827755399999</v>
      </c>
      <c r="BE9" s="12">
        <v>7.6283220696000006E-2</v>
      </c>
      <c r="BF9" s="12">
        <v>4.6222471961600002E-2</v>
      </c>
      <c r="BH9" s="12">
        <v>0.21079575366799999</v>
      </c>
      <c r="BI9" s="12">
        <v>8.6229438896500005E-2</v>
      </c>
      <c r="BJ9" s="12">
        <v>0.114068435008</v>
      </c>
    </row>
    <row r="10" spans="2:62" ht="32" customHeight="1" x14ac:dyDescent="0.35">
      <c r="B10" s="11" t="s">
        <v>142</v>
      </c>
      <c r="C10" s="12">
        <v>0.26876744924599999</v>
      </c>
      <c r="D10" s="12">
        <v>0.24717408639399999</v>
      </c>
      <c r="E10" s="12">
        <v>0.28518347214700002</v>
      </c>
      <c r="F10" s="12">
        <v>0.37748579062199999</v>
      </c>
      <c r="G10" s="12">
        <v>0</v>
      </c>
      <c r="I10" s="12">
        <v>0.35707337714499998</v>
      </c>
      <c r="J10" s="12">
        <v>0.27039292281600003</v>
      </c>
      <c r="K10" s="12">
        <v>0.242967759161</v>
      </c>
      <c r="L10" s="12">
        <v>0.28893309987100002</v>
      </c>
      <c r="M10" s="12">
        <v>0.218571612645</v>
      </c>
      <c r="N10" s="12">
        <v>0.260683238885</v>
      </c>
      <c r="P10" s="12">
        <v>0.15427277030299999</v>
      </c>
      <c r="Q10" s="12">
        <v>0.31666180403700001</v>
      </c>
      <c r="R10" s="12">
        <v>0.275297129503</v>
      </c>
      <c r="S10" s="12">
        <v>0.32488021558699998</v>
      </c>
      <c r="T10" s="12">
        <v>0.51673118137999996</v>
      </c>
      <c r="V10" s="12">
        <v>0.197982624114</v>
      </c>
      <c r="W10" s="12">
        <v>0.253161878379</v>
      </c>
      <c r="X10" s="12">
        <v>0.234509762865</v>
      </c>
      <c r="Y10" s="12">
        <v>0.324721596763</v>
      </c>
      <c r="Z10" s="12">
        <v>0.36367411902500002</v>
      </c>
      <c r="AA10" s="12">
        <v>0.34469137184999998</v>
      </c>
      <c r="AB10" s="12">
        <v>0.28050739059599999</v>
      </c>
      <c r="AC10" s="12">
        <v>0.17462082650499999</v>
      </c>
      <c r="AE10" s="12">
        <v>0.203150802568</v>
      </c>
      <c r="AF10" s="12">
        <v>0.27967056531500001</v>
      </c>
      <c r="AG10" s="12">
        <v>0.24919526064200001</v>
      </c>
      <c r="AH10" s="12">
        <v>0.192992412019</v>
      </c>
      <c r="AI10" s="12">
        <v>0.24986089066600001</v>
      </c>
      <c r="AJ10" s="12">
        <v>0.305784351949</v>
      </c>
      <c r="AK10" s="12">
        <v>0.30881431459100001</v>
      </c>
      <c r="AL10" s="12">
        <v>0.28574105820399998</v>
      </c>
      <c r="AM10" s="12">
        <v>0.32376484934400002</v>
      </c>
      <c r="AN10" s="12">
        <v>0.26485800607299997</v>
      </c>
      <c r="AO10" s="12">
        <v>0.30624805668499999</v>
      </c>
      <c r="AP10" s="12">
        <v>0.26855675489800002</v>
      </c>
      <c r="AR10" s="12">
        <v>0.26008214603800001</v>
      </c>
      <c r="AS10" s="12">
        <v>0.31804005926200002</v>
      </c>
      <c r="AT10" s="12">
        <v>0.25901164309699998</v>
      </c>
      <c r="AU10" s="12">
        <v>0</v>
      </c>
      <c r="AW10" s="12">
        <v>0.28321565510300001</v>
      </c>
      <c r="AX10" s="12">
        <v>0.28438798805499999</v>
      </c>
      <c r="AY10" s="12">
        <v>0.27370106587499998</v>
      </c>
      <c r="AZ10" s="12">
        <v>0.27729413251700002</v>
      </c>
      <c r="BA10" s="12">
        <v>0.279533717387</v>
      </c>
      <c r="BB10" s="12">
        <v>0.29370546908200001</v>
      </c>
      <c r="BD10" s="12">
        <v>0.310203010891</v>
      </c>
      <c r="BE10" s="12">
        <v>0.16878406672599999</v>
      </c>
      <c r="BF10" s="12">
        <v>0.40797789398399997</v>
      </c>
      <c r="BH10" s="12">
        <v>0.29720736310700002</v>
      </c>
      <c r="BI10" s="12">
        <v>0.22914565015400001</v>
      </c>
      <c r="BJ10" s="12">
        <v>0.15049566559800001</v>
      </c>
    </row>
    <row r="11" spans="2:62" ht="46" customHeight="1" x14ac:dyDescent="0.35">
      <c r="B11" s="11" t="s">
        <v>143</v>
      </c>
      <c r="C11" s="12">
        <v>0.35033645263000002</v>
      </c>
      <c r="D11" s="12">
        <v>0.425547161801</v>
      </c>
      <c r="E11" s="12">
        <v>0.28657477696099998</v>
      </c>
      <c r="F11" s="12">
        <v>0.23860665365</v>
      </c>
      <c r="G11" s="12">
        <v>0</v>
      </c>
      <c r="I11" s="12">
        <v>0.246529806766</v>
      </c>
      <c r="J11" s="12">
        <v>0.37406298914399999</v>
      </c>
      <c r="K11" s="12">
        <v>0.39732232134000001</v>
      </c>
      <c r="L11" s="12">
        <v>0.29303842575200001</v>
      </c>
      <c r="M11" s="12">
        <v>0.428014066837</v>
      </c>
      <c r="N11" s="12">
        <v>0.18510738114399999</v>
      </c>
      <c r="P11" s="12">
        <v>0.50998124280000001</v>
      </c>
      <c r="Q11" s="12">
        <v>0.30877720373799999</v>
      </c>
      <c r="R11" s="12">
        <v>0.335134644413</v>
      </c>
      <c r="S11" s="12">
        <v>0.24533091711999999</v>
      </c>
      <c r="T11" s="12">
        <v>0.48326881861999998</v>
      </c>
      <c r="V11" s="12">
        <v>0.44584345384500002</v>
      </c>
      <c r="W11" s="12">
        <v>0.41870233328899997</v>
      </c>
      <c r="X11" s="12">
        <v>0.36264114430299998</v>
      </c>
      <c r="Y11" s="12">
        <v>0.33477073911999999</v>
      </c>
      <c r="Z11" s="12">
        <v>0.206382143568</v>
      </c>
      <c r="AA11" s="12">
        <v>0.27055406530199999</v>
      </c>
      <c r="AB11" s="12">
        <v>0.29299056832199999</v>
      </c>
      <c r="AC11" s="12">
        <v>0.35722836772400002</v>
      </c>
      <c r="AE11" s="12">
        <v>0.32806464296400001</v>
      </c>
      <c r="AF11" s="12">
        <v>0.36027123379600001</v>
      </c>
      <c r="AG11" s="12">
        <v>0.37396112037099999</v>
      </c>
      <c r="AH11" s="12">
        <v>0.36712245368300001</v>
      </c>
      <c r="AI11" s="12">
        <v>0.40197339654999997</v>
      </c>
      <c r="AJ11" s="12">
        <v>0.36956013752900002</v>
      </c>
      <c r="AK11" s="12">
        <v>0.28225363950100002</v>
      </c>
      <c r="AL11" s="12">
        <v>0.383651385176</v>
      </c>
      <c r="AM11" s="12">
        <v>0.29313104664900003</v>
      </c>
      <c r="AN11" s="12">
        <v>0.35259591155100001</v>
      </c>
      <c r="AO11" s="12">
        <v>0.29337217873299998</v>
      </c>
      <c r="AP11" s="12">
        <v>0.30275959014699999</v>
      </c>
      <c r="AR11" s="12">
        <v>0.36276399583300001</v>
      </c>
      <c r="AS11" s="12">
        <v>0.30516431329100002</v>
      </c>
      <c r="AT11" s="12">
        <v>0.27814522440700001</v>
      </c>
      <c r="AU11" s="12">
        <v>0.50032009876399997</v>
      </c>
      <c r="AW11" s="12">
        <v>0.342320964068</v>
      </c>
      <c r="AX11" s="12">
        <v>0.34724724606500001</v>
      </c>
      <c r="AY11" s="12">
        <v>0.36097632783400002</v>
      </c>
      <c r="AZ11" s="12">
        <v>0.35160134845300001</v>
      </c>
      <c r="BA11" s="12">
        <v>0.340372206585</v>
      </c>
      <c r="BB11" s="12">
        <v>0.33442060713799998</v>
      </c>
      <c r="BD11" s="12">
        <v>0.31129562708000003</v>
      </c>
      <c r="BE11" s="12">
        <v>0.43440385816400001</v>
      </c>
      <c r="BF11" s="12">
        <v>0.30392437734799999</v>
      </c>
      <c r="BH11" s="12">
        <v>0.312084693016</v>
      </c>
      <c r="BI11" s="12">
        <v>0.41458123977799999</v>
      </c>
      <c r="BJ11" s="12">
        <v>0.47795945877000001</v>
      </c>
    </row>
    <row r="12" spans="2:62" ht="32" customHeight="1" x14ac:dyDescent="0.35">
      <c r="B12" s="11" t="s">
        <v>144</v>
      </c>
      <c r="C12" s="12">
        <v>0.13428048229299999</v>
      </c>
      <c r="D12" s="12">
        <v>0.130638390179</v>
      </c>
      <c r="E12" s="12">
        <v>0.14304769848400001</v>
      </c>
      <c r="F12" s="12">
        <v>0.11784819264599999</v>
      </c>
      <c r="G12" s="12">
        <v>0</v>
      </c>
      <c r="I12" s="12">
        <v>0.161294028743</v>
      </c>
      <c r="J12" s="12">
        <v>0.137826018207</v>
      </c>
      <c r="K12" s="12">
        <v>0.156864039979</v>
      </c>
      <c r="L12" s="12">
        <v>0.124713087034</v>
      </c>
      <c r="M12" s="12">
        <v>7.06221106317E-2</v>
      </c>
      <c r="N12" s="12">
        <v>0.27334512138299999</v>
      </c>
      <c r="P12" s="12">
        <v>0.164835107393</v>
      </c>
      <c r="Q12" s="12">
        <v>0.15457973934899999</v>
      </c>
      <c r="R12" s="12">
        <v>0.12936746025699999</v>
      </c>
      <c r="S12" s="12">
        <v>9.0482942526800003E-2</v>
      </c>
      <c r="T12" s="12">
        <v>0</v>
      </c>
      <c r="V12" s="12">
        <v>0.19114313063899999</v>
      </c>
      <c r="W12" s="12">
        <v>0.13535540598199999</v>
      </c>
      <c r="X12" s="12">
        <v>0.17111307917099999</v>
      </c>
      <c r="Y12" s="12">
        <v>9.29920585789E-2</v>
      </c>
      <c r="Z12" s="12">
        <v>0.150966398887</v>
      </c>
      <c r="AA12" s="12">
        <v>7.1957203182799995E-2</v>
      </c>
      <c r="AB12" s="12">
        <v>3.8975754318099999E-2</v>
      </c>
      <c r="AC12" s="12">
        <v>0.144110724409</v>
      </c>
      <c r="AE12" s="12">
        <v>0.25418661880499999</v>
      </c>
      <c r="AF12" s="12">
        <v>0.115375705248</v>
      </c>
      <c r="AG12" s="12">
        <v>0.19499490582599999</v>
      </c>
      <c r="AH12" s="12">
        <v>0.234382001674</v>
      </c>
      <c r="AI12" s="12">
        <v>0.149870719146</v>
      </c>
      <c r="AJ12" s="12">
        <v>7.7425400536900002E-2</v>
      </c>
      <c r="AK12" s="12">
        <v>0.13909691417799999</v>
      </c>
      <c r="AL12" s="12">
        <v>9.3891954562199995E-2</v>
      </c>
      <c r="AM12" s="12">
        <v>0.13895737686599999</v>
      </c>
      <c r="AN12" s="12">
        <v>2.79828228432E-2</v>
      </c>
      <c r="AO12" s="12">
        <v>0</v>
      </c>
      <c r="AP12" s="12">
        <v>0.143210267537</v>
      </c>
      <c r="AR12" s="12">
        <v>0.13687734499500001</v>
      </c>
      <c r="AS12" s="12">
        <v>0.145189151031</v>
      </c>
      <c r="AT12" s="12">
        <v>4.7738199419299999E-2</v>
      </c>
      <c r="AU12" s="12">
        <v>0</v>
      </c>
      <c r="AW12" s="12">
        <v>0.114419279916</v>
      </c>
      <c r="AX12" s="12">
        <v>0.12377713707</v>
      </c>
      <c r="AY12" s="12">
        <v>0.10724610212000001</v>
      </c>
      <c r="AZ12" s="12">
        <v>0.138736276794</v>
      </c>
      <c r="BA12" s="12">
        <v>0.116877616307</v>
      </c>
      <c r="BB12" s="12">
        <v>0.119737781727</v>
      </c>
      <c r="BD12" s="12">
        <v>8.9342150826600006E-2</v>
      </c>
      <c r="BE12" s="12">
        <v>0.22872059779100001</v>
      </c>
      <c r="BF12" s="12">
        <v>0.100307752559</v>
      </c>
      <c r="BH12" s="12">
        <v>0.11295062304300001</v>
      </c>
      <c r="BI12" s="12">
        <v>0.178090301127</v>
      </c>
      <c r="BJ12" s="12">
        <v>0.18251394449200001</v>
      </c>
    </row>
    <row r="13" spans="2:62" ht="32" customHeight="1" x14ac:dyDescent="0.35">
      <c r="B13" s="11" t="s">
        <v>145</v>
      </c>
      <c r="C13" s="12">
        <v>5.7814175808400002E-2</v>
      </c>
      <c r="D13" s="12">
        <v>3.3233185590900001E-2</v>
      </c>
      <c r="E13" s="12">
        <v>7.3622022021199995E-2</v>
      </c>
      <c r="F13" s="12">
        <v>0.130943422453</v>
      </c>
      <c r="G13" s="12">
        <v>0.20185509779300001</v>
      </c>
      <c r="I13" s="12">
        <v>0.143757757372</v>
      </c>
      <c r="J13" s="12">
        <v>7.5445375018600006E-2</v>
      </c>
      <c r="K13" s="12">
        <v>2.3288238204799999E-2</v>
      </c>
      <c r="L13" s="12">
        <v>2.259499639E-2</v>
      </c>
      <c r="M13" s="12">
        <v>7.1016518394200007E-2</v>
      </c>
      <c r="N13" s="12">
        <v>0.13014789120299999</v>
      </c>
      <c r="P13" s="12">
        <v>3.44200209486E-2</v>
      </c>
      <c r="Q13" s="12">
        <v>5.75984784507E-2</v>
      </c>
      <c r="R13" s="12">
        <v>7.1561345025600007E-2</v>
      </c>
      <c r="S13" s="12">
        <v>6.8599660840099996E-2</v>
      </c>
      <c r="T13" s="12">
        <v>0</v>
      </c>
      <c r="V13" s="12">
        <v>5.2391592927599998E-2</v>
      </c>
      <c r="W13" s="12">
        <v>5.9096693408999999E-2</v>
      </c>
      <c r="X13" s="12">
        <v>2.6166210525000001E-2</v>
      </c>
      <c r="Y13" s="12">
        <v>6.1131349258999997E-2</v>
      </c>
      <c r="Z13" s="12">
        <v>9.0163387406799994E-2</v>
      </c>
      <c r="AA13" s="12">
        <v>0</v>
      </c>
      <c r="AB13" s="12">
        <v>6.2534358697600004E-2</v>
      </c>
      <c r="AC13" s="12">
        <v>0.182241770173</v>
      </c>
      <c r="AE13" s="12">
        <v>5.0077329942099999E-2</v>
      </c>
      <c r="AF13" s="12">
        <v>5.5954066804499998E-2</v>
      </c>
      <c r="AG13" s="12">
        <v>5.0911059461200003E-2</v>
      </c>
      <c r="AH13" s="12">
        <v>9.3560440787199994E-2</v>
      </c>
      <c r="AI13" s="12">
        <v>5.1915181543400003E-2</v>
      </c>
      <c r="AJ13" s="12">
        <v>2.3350087715299998E-2</v>
      </c>
      <c r="AK13" s="12">
        <v>2.3081667006399999E-2</v>
      </c>
      <c r="AL13" s="12">
        <v>8.3536886891500003E-2</v>
      </c>
      <c r="AM13" s="12">
        <v>4.2265440532099997E-2</v>
      </c>
      <c r="AN13" s="12">
        <v>7.1741973092300002E-2</v>
      </c>
      <c r="AO13" s="12">
        <v>0.186321037696</v>
      </c>
      <c r="AP13" s="12">
        <v>0</v>
      </c>
      <c r="AR13" s="12">
        <v>5.9689664623000002E-2</v>
      </c>
      <c r="AS13" s="12">
        <v>4.4103670265700001E-2</v>
      </c>
      <c r="AT13" s="12">
        <v>8.4610031196799995E-2</v>
      </c>
      <c r="AU13" s="12">
        <v>0</v>
      </c>
      <c r="AW13" s="12">
        <v>5.3594997179900003E-2</v>
      </c>
      <c r="AX13" s="12">
        <v>5.4390370310500001E-2</v>
      </c>
      <c r="AY13" s="12">
        <v>4.7165735951299997E-2</v>
      </c>
      <c r="AZ13" s="12">
        <v>5.0982779060600003E-2</v>
      </c>
      <c r="BA13" s="12">
        <v>5.70226269148E-2</v>
      </c>
      <c r="BB13" s="12">
        <v>4.8018387337799999E-2</v>
      </c>
      <c r="BD13" s="12">
        <v>5.79066600468E-2</v>
      </c>
      <c r="BE13" s="12">
        <v>6.4543490028799999E-2</v>
      </c>
      <c r="BF13" s="12">
        <v>0</v>
      </c>
      <c r="BH13" s="12">
        <v>5.5304202248999998E-2</v>
      </c>
      <c r="BI13" s="12">
        <v>6.7011244410000004E-2</v>
      </c>
      <c r="BJ13" s="12">
        <v>5.1883922522399997E-2</v>
      </c>
    </row>
    <row r="14" spans="2:62" ht="32" customHeight="1" x14ac:dyDescent="0.35">
      <c r="B14" s="11" t="s">
        <v>42</v>
      </c>
      <c r="C14" s="12">
        <v>1.5777545336800002E-2</v>
      </c>
      <c r="D14" s="12">
        <v>8.1003692238899999E-3</v>
      </c>
      <c r="E14" s="12">
        <v>1.28300256856E-2</v>
      </c>
      <c r="F14" s="12">
        <v>4.8557737274700002E-2</v>
      </c>
      <c r="G14" s="12">
        <v>0.39404857826299999</v>
      </c>
      <c r="I14" s="12">
        <v>2.7415623492799999E-2</v>
      </c>
      <c r="J14" s="12">
        <v>1.9158745142899999E-2</v>
      </c>
      <c r="K14" s="12">
        <v>0</v>
      </c>
      <c r="L14" s="12">
        <v>3.0690624521999998E-2</v>
      </c>
      <c r="M14" s="12">
        <v>1.2822019334800001E-2</v>
      </c>
      <c r="N14" s="12">
        <v>0</v>
      </c>
      <c r="P14" s="12">
        <v>3.3922119309100003E-2</v>
      </c>
      <c r="Q14" s="12">
        <v>1.50692175429E-2</v>
      </c>
      <c r="R14" s="12">
        <v>0</v>
      </c>
      <c r="S14" s="12">
        <v>1.43706780582E-2</v>
      </c>
      <c r="T14" s="12">
        <v>0</v>
      </c>
      <c r="V14" s="12">
        <v>1.33700066782E-2</v>
      </c>
      <c r="W14" s="12">
        <v>2.3691775594699999E-2</v>
      </c>
      <c r="X14" s="12">
        <v>0</v>
      </c>
      <c r="Y14" s="12">
        <v>1.6370657625E-2</v>
      </c>
      <c r="Z14" s="12">
        <v>0</v>
      </c>
      <c r="AA14" s="12">
        <v>0</v>
      </c>
      <c r="AB14" s="12">
        <v>1.8819862811599999E-2</v>
      </c>
      <c r="AC14" s="12">
        <v>0.10423510155</v>
      </c>
      <c r="AE14" s="12">
        <v>0</v>
      </c>
      <c r="AF14" s="12">
        <v>3.3621140178100001E-2</v>
      </c>
      <c r="AG14" s="12">
        <v>0</v>
      </c>
      <c r="AH14" s="12">
        <v>2.8015242495800001E-2</v>
      </c>
      <c r="AI14" s="12">
        <v>0</v>
      </c>
      <c r="AJ14" s="12">
        <v>2.1950035261599998E-2</v>
      </c>
      <c r="AK14" s="12">
        <v>2.3073463622399999E-2</v>
      </c>
      <c r="AL14" s="12">
        <v>0</v>
      </c>
      <c r="AM14" s="12">
        <v>0</v>
      </c>
      <c r="AN14" s="12">
        <v>4.1535950125100002E-2</v>
      </c>
      <c r="AO14" s="12">
        <v>0</v>
      </c>
      <c r="AP14" s="12">
        <v>4.3158554373099997E-2</v>
      </c>
      <c r="AR14" s="12">
        <v>8.5750501013000004E-3</v>
      </c>
      <c r="AS14" s="12">
        <v>1.1555029075100001E-2</v>
      </c>
      <c r="AT14" s="12">
        <v>0.13245718363299999</v>
      </c>
      <c r="AU14" s="12">
        <v>0.49967990123599998</v>
      </c>
      <c r="AW14" s="12">
        <v>1.40753054479E-2</v>
      </c>
      <c r="AX14" s="12">
        <v>7.6991118273900001E-3</v>
      </c>
      <c r="AY14" s="12">
        <v>1.3600371555200001E-2</v>
      </c>
      <c r="AZ14" s="12">
        <v>1.6792346656799999E-2</v>
      </c>
      <c r="BA14" s="12">
        <v>1.2457781652E-2</v>
      </c>
      <c r="BB14" s="12">
        <v>9.5879538344899994E-3</v>
      </c>
      <c r="BD14" s="12">
        <v>2.5842736017100002E-3</v>
      </c>
      <c r="BE14" s="12">
        <v>2.7264766593700002E-2</v>
      </c>
      <c r="BF14" s="12">
        <v>0.14156750414700001</v>
      </c>
      <c r="BH14" s="12">
        <v>1.16573649182E-2</v>
      </c>
      <c r="BI14" s="12">
        <v>2.49421256347E-2</v>
      </c>
      <c r="BJ14" s="12">
        <v>2.30785736102E-2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146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141</v>
      </c>
      <c r="C9" s="12">
        <v>0.193107986541</v>
      </c>
      <c r="D9" s="12">
        <v>0.15987889322099999</v>
      </c>
      <c r="E9" s="12">
        <v>0.24476103567499999</v>
      </c>
      <c r="F9" s="12">
        <v>0.10630370452</v>
      </c>
      <c r="G9" s="12">
        <v>0</v>
      </c>
      <c r="I9" s="12">
        <v>0.114761970623</v>
      </c>
      <c r="J9" s="12">
        <v>0.197598653185</v>
      </c>
      <c r="K9" s="12">
        <v>0.18338151803800001</v>
      </c>
      <c r="L9" s="12">
        <v>0.21602485442300001</v>
      </c>
      <c r="M9" s="12">
        <v>0.21556208339499999</v>
      </c>
      <c r="N9" s="12">
        <v>0.34477074903900001</v>
      </c>
      <c r="P9" s="12">
        <v>0.13329134057100001</v>
      </c>
      <c r="Q9" s="12">
        <v>0.15846730198299999</v>
      </c>
      <c r="R9" s="12">
        <v>0.24066683639600001</v>
      </c>
      <c r="S9" s="12">
        <v>0.235375059852</v>
      </c>
      <c r="T9" s="12">
        <v>0.48326881861999998</v>
      </c>
      <c r="V9" s="12">
        <v>0.136447250554</v>
      </c>
      <c r="W9" s="12">
        <v>0.176719066698</v>
      </c>
      <c r="X9" s="12">
        <v>0.15426891781300001</v>
      </c>
      <c r="Y9" s="12">
        <v>0.24179388667599999</v>
      </c>
      <c r="Z9" s="12">
        <v>0.26747180010400001</v>
      </c>
      <c r="AA9" s="12">
        <v>0.27246324892599999</v>
      </c>
      <c r="AB9" s="12">
        <v>0.244711859201</v>
      </c>
      <c r="AC9" s="12">
        <v>7.4579504868099999E-2</v>
      </c>
      <c r="AE9" s="12">
        <v>0.175224299537</v>
      </c>
      <c r="AF9" s="12">
        <v>0.123406359402</v>
      </c>
      <c r="AG9" s="12">
        <v>7.4922070209899994E-2</v>
      </c>
      <c r="AH9" s="12">
        <v>0.15081841172999999</v>
      </c>
      <c r="AI9" s="12">
        <v>0.208191087596</v>
      </c>
      <c r="AJ9" s="12">
        <v>0.14701689911400001</v>
      </c>
      <c r="AK9" s="12">
        <v>0.20707881587499999</v>
      </c>
      <c r="AL9" s="12">
        <v>0.17378958656599999</v>
      </c>
      <c r="AM9" s="12">
        <v>0.291438951143</v>
      </c>
      <c r="AN9" s="12">
        <v>0.30023537228899999</v>
      </c>
      <c r="AO9" s="12">
        <v>0.299044859351</v>
      </c>
      <c r="AP9" s="12">
        <v>0.28635508221700001</v>
      </c>
      <c r="AR9" s="12">
        <v>0.1780163894</v>
      </c>
      <c r="AS9" s="12">
        <v>0.24333698062799999</v>
      </c>
      <c r="AT9" s="12">
        <v>0.25242654400499998</v>
      </c>
      <c r="AU9" s="12">
        <v>0.50032009876399997</v>
      </c>
      <c r="AW9" s="12">
        <v>0.211213421643</v>
      </c>
      <c r="AX9" s="12">
        <v>0.22486369597899999</v>
      </c>
      <c r="AY9" s="12">
        <v>0.223208013575</v>
      </c>
      <c r="AZ9" s="12">
        <v>0.194939687301</v>
      </c>
      <c r="BA9" s="12">
        <v>0.22158804424199999</v>
      </c>
      <c r="BB9" s="12">
        <v>0.21319054330199999</v>
      </c>
      <c r="BD9" s="12">
        <v>0.25030025717799997</v>
      </c>
      <c r="BE9" s="12">
        <v>8.17840577022E-2</v>
      </c>
      <c r="BF9" s="12">
        <v>0.162201548665</v>
      </c>
      <c r="BH9" s="12">
        <v>0.22682384128999999</v>
      </c>
      <c r="BI9" s="12">
        <v>0.11623856032800001</v>
      </c>
      <c r="BJ9" s="12">
        <v>0.13874627983999999</v>
      </c>
    </row>
    <row r="10" spans="2:62" ht="32" customHeight="1" x14ac:dyDescent="0.35">
      <c r="B10" s="11" t="s">
        <v>142</v>
      </c>
      <c r="C10" s="12">
        <v>0.29140620288199998</v>
      </c>
      <c r="D10" s="12">
        <v>0.28211437739700002</v>
      </c>
      <c r="E10" s="12">
        <v>0.30590009639499999</v>
      </c>
      <c r="F10" s="12">
        <v>0.239167184531</v>
      </c>
      <c r="G10" s="12">
        <v>0.40409632394400002</v>
      </c>
      <c r="I10" s="12">
        <v>0.20693422725300001</v>
      </c>
      <c r="J10" s="12">
        <v>0.30696822735200002</v>
      </c>
      <c r="K10" s="12">
        <v>0.31026571508099998</v>
      </c>
      <c r="L10" s="12">
        <v>0.31112037015600003</v>
      </c>
      <c r="M10" s="12">
        <v>0.31350097912399999</v>
      </c>
      <c r="N10" s="12">
        <v>8.5329900040100007E-2</v>
      </c>
      <c r="P10" s="12">
        <v>0.16357083507799999</v>
      </c>
      <c r="Q10" s="12">
        <v>0.33698634954500001</v>
      </c>
      <c r="R10" s="12">
        <v>0.30932801248300001</v>
      </c>
      <c r="S10" s="12">
        <v>0.35214308575199998</v>
      </c>
      <c r="T10" s="12">
        <v>0.51673118137999996</v>
      </c>
      <c r="V10" s="12">
        <v>0.245326319342</v>
      </c>
      <c r="W10" s="12">
        <v>0.247718247039</v>
      </c>
      <c r="X10" s="12">
        <v>0.33500916169599998</v>
      </c>
      <c r="Y10" s="12">
        <v>0.34036094216700002</v>
      </c>
      <c r="Z10" s="12">
        <v>0.25261116196200001</v>
      </c>
      <c r="AA10" s="12">
        <v>0.38580158593000002</v>
      </c>
      <c r="AB10" s="12">
        <v>0.382127857977</v>
      </c>
      <c r="AC10" s="12">
        <v>0.107115651921</v>
      </c>
      <c r="AE10" s="12">
        <v>0.39120726588999999</v>
      </c>
      <c r="AF10" s="12">
        <v>0.27611607235699998</v>
      </c>
      <c r="AG10" s="12">
        <v>0.29521076394099999</v>
      </c>
      <c r="AH10" s="12">
        <v>0.35057792534400001</v>
      </c>
      <c r="AI10" s="12">
        <v>0.28313168642100001</v>
      </c>
      <c r="AJ10" s="12">
        <v>0.27569243320699999</v>
      </c>
      <c r="AK10" s="12">
        <v>0.39241273291899997</v>
      </c>
      <c r="AL10" s="12">
        <v>0.30266718193100001</v>
      </c>
      <c r="AM10" s="12">
        <v>0.26165075959</v>
      </c>
      <c r="AN10" s="12">
        <v>0.16291549567499999</v>
      </c>
      <c r="AO10" s="12">
        <v>0.119973955565</v>
      </c>
      <c r="AP10" s="12">
        <v>0.311716793439</v>
      </c>
      <c r="AR10" s="12">
        <v>0.29928117671499999</v>
      </c>
      <c r="AS10" s="12">
        <v>0.29315119304300002</v>
      </c>
      <c r="AT10" s="12">
        <v>0.152759357904</v>
      </c>
      <c r="AU10" s="12">
        <v>0</v>
      </c>
      <c r="AW10" s="12">
        <v>0.321071949262</v>
      </c>
      <c r="AX10" s="12">
        <v>0.31316630956399999</v>
      </c>
      <c r="AY10" s="12">
        <v>0.31961453711100002</v>
      </c>
      <c r="AZ10" s="12">
        <v>0.29023238616699998</v>
      </c>
      <c r="BA10" s="12">
        <v>0.30374288085500001</v>
      </c>
      <c r="BB10" s="12">
        <v>0.31004052772700003</v>
      </c>
      <c r="BD10" s="12">
        <v>0.31882771586800002</v>
      </c>
      <c r="BE10" s="12">
        <v>0.23667127589500001</v>
      </c>
      <c r="BF10" s="12">
        <v>0.28795232039099999</v>
      </c>
      <c r="BH10" s="12">
        <v>0.30711535822500002</v>
      </c>
      <c r="BI10" s="12">
        <v>0.274616794675</v>
      </c>
      <c r="BJ10" s="12">
        <v>0.21144336308700001</v>
      </c>
    </row>
    <row r="11" spans="2:62" ht="46" customHeight="1" x14ac:dyDescent="0.35">
      <c r="B11" s="11" t="s">
        <v>143</v>
      </c>
      <c r="C11" s="12">
        <v>0.38534830416299998</v>
      </c>
      <c r="D11" s="12">
        <v>0.41741216255000002</v>
      </c>
      <c r="E11" s="12">
        <v>0.33831970448100002</v>
      </c>
      <c r="F11" s="12">
        <v>0.44190393462900002</v>
      </c>
      <c r="G11" s="12">
        <v>0.59590367605600003</v>
      </c>
      <c r="I11" s="12">
        <v>0.416548154108</v>
      </c>
      <c r="J11" s="12">
        <v>0.39710055235899999</v>
      </c>
      <c r="K11" s="12">
        <v>0.39960159970600001</v>
      </c>
      <c r="L11" s="12">
        <v>0.37035045555399998</v>
      </c>
      <c r="M11" s="12">
        <v>0.349504484803</v>
      </c>
      <c r="N11" s="12">
        <v>0.38799455995100002</v>
      </c>
      <c r="P11" s="12">
        <v>0.53361529615500003</v>
      </c>
      <c r="Q11" s="12">
        <v>0.37168186588000002</v>
      </c>
      <c r="R11" s="12">
        <v>0.319772710101</v>
      </c>
      <c r="S11" s="12">
        <v>0.32247408838699998</v>
      </c>
      <c r="T11" s="12">
        <v>0</v>
      </c>
      <c r="V11" s="12">
        <v>0.46817969401499998</v>
      </c>
      <c r="W11" s="12">
        <v>0.42459464974599997</v>
      </c>
      <c r="X11" s="12">
        <v>0.39018732919999999</v>
      </c>
      <c r="Y11" s="12">
        <v>0.29283351163900001</v>
      </c>
      <c r="Z11" s="12">
        <v>0.349136354333</v>
      </c>
      <c r="AA11" s="12">
        <v>0.282884500554</v>
      </c>
      <c r="AB11" s="12">
        <v>0.27394220145600001</v>
      </c>
      <c r="AC11" s="12">
        <v>0.62227972677499999</v>
      </c>
      <c r="AE11" s="12">
        <v>0.35367325420500001</v>
      </c>
      <c r="AF11" s="12">
        <v>0.395308706023</v>
      </c>
      <c r="AG11" s="12">
        <v>0.54691338313799998</v>
      </c>
      <c r="AH11" s="12">
        <v>0.364627511347</v>
      </c>
      <c r="AI11" s="12">
        <v>0.40841865091500001</v>
      </c>
      <c r="AJ11" s="12">
        <v>0.37725189293099998</v>
      </c>
      <c r="AK11" s="12">
        <v>0.26667082390800001</v>
      </c>
      <c r="AL11" s="12">
        <v>0.44102997766800001</v>
      </c>
      <c r="AM11" s="12">
        <v>0.276869860907</v>
      </c>
      <c r="AN11" s="12">
        <v>0.401901004911</v>
      </c>
      <c r="AO11" s="12">
        <v>0.58098118508399998</v>
      </c>
      <c r="AP11" s="12">
        <v>0.25871785680699999</v>
      </c>
      <c r="AR11" s="12">
        <v>0.39300599708400002</v>
      </c>
      <c r="AS11" s="12">
        <v>0.34916162966100001</v>
      </c>
      <c r="AT11" s="12">
        <v>0.42407807565700001</v>
      </c>
      <c r="AU11" s="12">
        <v>0</v>
      </c>
      <c r="AW11" s="12">
        <v>0.355485282347</v>
      </c>
      <c r="AX11" s="12">
        <v>0.35304803802099999</v>
      </c>
      <c r="AY11" s="12">
        <v>0.345975016237</v>
      </c>
      <c r="AZ11" s="12">
        <v>0.398844964907</v>
      </c>
      <c r="BA11" s="12">
        <v>0.35152880654000002</v>
      </c>
      <c r="BB11" s="12">
        <v>0.35418170399499999</v>
      </c>
      <c r="BD11" s="12">
        <v>0.33268491150099999</v>
      </c>
      <c r="BE11" s="12">
        <v>0.48310464802199998</v>
      </c>
      <c r="BF11" s="12">
        <v>0.45353715337799999</v>
      </c>
      <c r="BH11" s="12">
        <v>0.34766297049299999</v>
      </c>
      <c r="BI11" s="12">
        <v>0.467936018683</v>
      </c>
      <c r="BJ11" s="12">
        <v>0.45567755098700002</v>
      </c>
    </row>
    <row r="12" spans="2:62" ht="32" customHeight="1" x14ac:dyDescent="0.35">
      <c r="B12" s="11" t="s">
        <v>144</v>
      </c>
      <c r="C12" s="12">
        <v>7.9438774464099998E-2</v>
      </c>
      <c r="D12" s="12">
        <v>0.105773522859</v>
      </c>
      <c r="E12" s="12">
        <v>5.7139265530899999E-2</v>
      </c>
      <c r="F12" s="12">
        <v>3.2953701944500001E-2</v>
      </c>
      <c r="G12" s="12">
        <v>0</v>
      </c>
      <c r="I12" s="12">
        <v>0.13596898014600001</v>
      </c>
      <c r="J12" s="12">
        <v>3.73667792915E-2</v>
      </c>
      <c r="K12" s="12">
        <v>9.8573074325700005E-2</v>
      </c>
      <c r="L12" s="12">
        <v>7.2897302718599996E-2</v>
      </c>
      <c r="M12" s="12">
        <v>4.6861912752499998E-2</v>
      </c>
      <c r="N12" s="12">
        <v>7.7311149192600001E-2</v>
      </c>
      <c r="P12" s="12">
        <v>8.6630937108999995E-2</v>
      </c>
      <c r="Q12" s="12">
        <v>9.5607739650399995E-2</v>
      </c>
      <c r="R12" s="12">
        <v>8.3553066359899994E-2</v>
      </c>
      <c r="S12" s="12">
        <v>5.3231318184699998E-2</v>
      </c>
      <c r="T12" s="12">
        <v>0</v>
      </c>
      <c r="V12" s="12">
        <v>6.8399211359100001E-2</v>
      </c>
      <c r="W12" s="12">
        <v>7.1370995795699999E-2</v>
      </c>
      <c r="X12" s="12">
        <v>9.1460675286599999E-2</v>
      </c>
      <c r="Y12" s="12">
        <v>0.11048402201800001</v>
      </c>
      <c r="Z12" s="12">
        <v>0.101186337601</v>
      </c>
      <c r="AA12" s="12">
        <v>2.3674525644300001E-2</v>
      </c>
      <c r="AB12" s="12">
        <v>5.8516806943200002E-2</v>
      </c>
      <c r="AC12" s="12">
        <v>8.7789411955899996E-2</v>
      </c>
      <c r="AE12" s="12">
        <v>7.9895180367700006E-2</v>
      </c>
      <c r="AF12" s="12">
        <v>0.14357575952500001</v>
      </c>
      <c r="AG12" s="12">
        <v>8.29537827102E-2</v>
      </c>
      <c r="AH12" s="12">
        <v>8.3105429709999998E-2</v>
      </c>
      <c r="AI12" s="12">
        <v>4.6894629451600001E-2</v>
      </c>
      <c r="AJ12" s="12">
        <v>0.121775599138</v>
      </c>
      <c r="AK12" s="12">
        <v>8.3375820022400002E-2</v>
      </c>
      <c r="AL12" s="12">
        <v>3.1907854827400002E-2</v>
      </c>
      <c r="AM12" s="12">
        <v>0.104220561519</v>
      </c>
      <c r="AN12" s="12">
        <v>6.4466423530799996E-2</v>
      </c>
      <c r="AO12" s="12">
        <v>0</v>
      </c>
      <c r="AP12" s="12">
        <v>4.1486165503400001E-2</v>
      </c>
      <c r="AR12" s="12">
        <v>8.1176378628400006E-2</v>
      </c>
      <c r="AS12" s="12">
        <v>7.5981756948499998E-2</v>
      </c>
      <c r="AT12" s="12">
        <v>6.6921273218300006E-2</v>
      </c>
      <c r="AU12" s="12">
        <v>0</v>
      </c>
      <c r="AW12" s="12">
        <v>6.3261278518499997E-2</v>
      </c>
      <c r="AX12" s="12">
        <v>6.3369722926999994E-2</v>
      </c>
      <c r="AY12" s="12">
        <v>6.93997428167E-2</v>
      </c>
      <c r="AZ12" s="12">
        <v>7.9640731554599997E-2</v>
      </c>
      <c r="BA12" s="12">
        <v>8.5110428532599994E-2</v>
      </c>
      <c r="BB12" s="12">
        <v>7.0815302373400002E-2</v>
      </c>
      <c r="BD12" s="12">
        <v>5.9274502629300001E-2</v>
      </c>
      <c r="BE12" s="12">
        <v>0.123979432113</v>
      </c>
      <c r="BF12" s="12">
        <v>4.6099412041600001E-2</v>
      </c>
      <c r="BH12" s="12">
        <v>8.1120418937599997E-2</v>
      </c>
      <c r="BI12" s="12">
        <v>5.0526248800900002E-2</v>
      </c>
      <c r="BJ12" s="12">
        <v>0.14874095940400001</v>
      </c>
    </row>
    <row r="13" spans="2:62" ht="32" customHeight="1" x14ac:dyDescent="0.35">
      <c r="B13" s="11" t="s">
        <v>145</v>
      </c>
      <c r="C13" s="12">
        <v>2.7384006474500001E-2</v>
      </c>
      <c r="D13" s="12">
        <v>2.19248432019E-2</v>
      </c>
      <c r="E13" s="12">
        <v>2.7044348336500001E-2</v>
      </c>
      <c r="F13" s="12">
        <v>8.5195479783999994E-2</v>
      </c>
      <c r="G13" s="12">
        <v>0</v>
      </c>
      <c r="I13" s="12">
        <v>6.6666850324599999E-2</v>
      </c>
      <c r="J13" s="12">
        <v>4.1807042669199997E-2</v>
      </c>
      <c r="K13" s="12">
        <v>0</v>
      </c>
      <c r="L13" s="12">
        <v>2.2420408407800001E-2</v>
      </c>
      <c r="M13" s="12">
        <v>2.7575461004000001E-2</v>
      </c>
      <c r="N13" s="12">
        <v>0.104593641778</v>
      </c>
      <c r="P13" s="12">
        <v>3.3548176586599997E-2</v>
      </c>
      <c r="Q13" s="12">
        <v>2.2273164331799999E-2</v>
      </c>
      <c r="R13" s="12">
        <v>3.1746005528799998E-2</v>
      </c>
      <c r="S13" s="12">
        <v>2.2405769765699999E-2</v>
      </c>
      <c r="T13" s="12">
        <v>0</v>
      </c>
      <c r="V13" s="12">
        <v>1.7615254067499999E-2</v>
      </c>
      <c r="W13" s="12">
        <v>5.59052651269E-2</v>
      </c>
      <c r="X13" s="12">
        <v>1.7334587530000001E-2</v>
      </c>
      <c r="Y13" s="12">
        <v>1.45276375004E-2</v>
      </c>
      <c r="Z13" s="12">
        <v>1.4084026235399999E-2</v>
      </c>
      <c r="AA13" s="12">
        <v>3.5176138946299999E-2</v>
      </c>
      <c r="AB13" s="12">
        <v>2.18814116115E-2</v>
      </c>
      <c r="AC13" s="12">
        <v>3.5523758145700003E-2</v>
      </c>
      <c r="AE13" s="12">
        <v>0</v>
      </c>
      <c r="AF13" s="12">
        <v>1.37096497958E-2</v>
      </c>
      <c r="AG13" s="12">
        <v>0</v>
      </c>
      <c r="AH13" s="12">
        <v>2.28554793731E-2</v>
      </c>
      <c r="AI13" s="12">
        <v>5.3363945616899999E-2</v>
      </c>
      <c r="AJ13" s="12">
        <v>2.3350087715299998E-2</v>
      </c>
      <c r="AK13" s="12">
        <v>0</v>
      </c>
      <c r="AL13" s="12">
        <v>3.3627838536600001E-2</v>
      </c>
      <c r="AM13" s="12">
        <v>6.5819866841600003E-2</v>
      </c>
      <c r="AN13" s="12">
        <v>7.0481703593400002E-2</v>
      </c>
      <c r="AO13" s="12">
        <v>0</v>
      </c>
      <c r="AP13" s="12">
        <v>0</v>
      </c>
      <c r="AR13" s="12">
        <v>2.6531208115199999E-2</v>
      </c>
      <c r="AS13" s="12">
        <v>3.8368439719499998E-2</v>
      </c>
      <c r="AT13" s="12">
        <v>0</v>
      </c>
      <c r="AU13" s="12">
        <v>0</v>
      </c>
      <c r="AW13" s="12">
        <v>2.5555643729600001E-2</v>
      </c>
      <c r="AX13" s="12">
        <v>2.74544222306E-2</v>
      </c>
      <c r="AY13" s="12">
        <v>2.78731164332E-2</v>
      </c>
      <c r="AZ13" s="12">
        <v>1.5664818203599998E-2</v>
      </c>
      <c r="BA13" s="12">
        <v>1.9610681614300001E-2</v>
      </c>
      <c r="BB13" s="12">
        <v>3.3405030673999997E-2</v>
      </c>
      <c r="BD13" s="12">
        <v>2.0024076633200001E-2</v>
      </c>
      <c r="BE13" s="12">
        <v>4.5461211785800003E-2</v>
      </c>
      <c r="BF13" s="12">
        <v>0</v>
      </c>
      <c r="BH13" s="12">
        <v>1.4382251531400001E-2</v>
      </c>
      <c r="BI13" s="12">
        <v>7.3863781850599997E-2</v>
      </c>
      <c r="BJ13" s="12">
        <v>0</v>
      </c>
    </row>
    <row r="14" spans="2:62" ht="32" customHeight="1" x14ac:dyDescent="0.35">
      <c r="B14" s="11" t="s">
        <v>42</v>
      </c>
      <c r="C14" s="12">
        <v>2.3314725475299999E-2</v>
      </c>
      <c r="D14" s="12">
        <v>1.2896200770600001E-2</v>
      </c>
      <c r="E14" s="12">
        <v>2.6835549582899999E-2</v>
      </c>
      <c r="F14" s="12">
        <v>9.4475994592100002E-2</v>
      </c>
      <c r="G14" s="12">
        <v>0</v>
      </c>
      <c r="I14" s="12">
        <v>5.9119817545699997E-2</v>
      </c>
      <c r="J14" s="12">
        <v>1.9158745142899999E-2</v>
      </c>
      <c r="K14" s="12">
        <v>8.1780928493999996E-3</v>
      </c>
      <c r="L14" s="12">
        <v>7.1866087401699997E-3</v>
      </c>
      <c r="M14" s="12">
        <v>4.6995078921299997E-2</v>
      </c>
      <c r="N14" s="12">
        <v>0</v>
      </c>
      <c r="P14" s="12">
        <v>4.9343414500400001E-2</v>
      </c>
      <c r="Q14" s="12">
        <v>1.49835786093E-2</v>
      </c>
      <c r="R14" s="12">
        <v>1.49333691319E-2</v>
      </c>
      <c r="S14" s="12">
        <v>1.43706780582E-2</v>
      </c>
      <c r="T14" s="12">
        <v>0</v>
      </c>
      <c r="V14" s="12">
        <v>6.4032270662900001E-2</v>
      </c>
      <c r="W14" s="12">
        <v>2.3691775594699999E-2</v>
      </c>
      <c r="X14" s="12">
        <v>1.1739328473899999E-2</v>
      </c>
      <c r="Y14" s="12">
        <v>0</v>
      </c>
      <c r="Z14" s="12">
        <v>1.5510319764900001E-2</v>
      </c>
      <c r="AA14" s="12">
        <v>0</v>
      </c>
      <c r="AB14" s="12">
        <v>1.8819862811599999E-2</v>
      </c>
      <c r="AC14" s="12">
        <v>7.2711946333500005E-2</v>
      </c>
      <c r="AE14" s="12">
        <v>0</v>
      </c>
      <c r="AF14" s="12">
        <v>4.7883452897099998E-2</v>
      </c>
      <c r="AG14" s="12">
        <v>0</v>
      </c>
      <c r="AH14" s="12">
        <v>2.8015242495800001E-2</v>
      </c>
      <c r="AI14" s="12">
        <v>0</v>
      </c>
      <c r="AJ14" s="12">
        <v>5.49130878951E-2</v>
      </c>
      <c r="AK14" s="12">
        <v>5.0461807275300002E-2</v>
      </c>
      <c r="AL14" s="12">
        <v>1.6977560470599999E-2</v>
      </c>
      <c r="AM14" s="12">
        <v>0</v>
      </c>
      <c r="AN14" s="12">
        <v>0</v>
      </c>
      <c r="AO14" s="12">
        <v>0</v>
      </c>
      <c r="AP14" s="12">
        <v>0.101724102033</v>
      </c>
      <c r="AR14" s="12">
        <v>2.1988850057900002E-2</v>
      </c>
      <c r="AS14" s="12">
        <v>0</v>
      </c>
      <c r="AT14" s="12">
        <v>0.10381474921599999</v>
      </c>
      <c r="AU14" s="12">
        <v>0.49967990123599998</v>
      </c>
      <c r="AW14" s="12">
        <v>2.34124245004E-2</v>
      </c>
      <c r="AX14" s="12">
        <v>1.80978112781E-2</v>
      </c>
      <c r="AY14" s="12">
        <v>1.3929573827E-2</v>
      </c>
      <c r="AZ14" s="12">
        <v>2.0677411865500001E-2</v>
      </c>
      <c r="BA14" s="12">
        <v>1.8419158215300001E-2</v>
      </c>
      <c r="BB14" s="12">
        <v>1.8366891928699999E-2</v>
      </c>
      <c r="BD14" s="12">
        <v>1.88885361896E-2</v>
      </c>
      <c r="BE14" s="12">
        <v>2.8999374481400001E-2</v>
      </c>
      <c r="BF14" s="12">
        <v>5.02095655248E-2</v>
      </c>
      <c r="BH14" s="12">
        <v>2.2895159523900002E-2</v>
      </c>
      <c r="BI14" s="12">
        <v>1.6818595662199998E-2</v>
      </c>
      <c r="BJ14" s="12">
        <v>4.5391846681399999E-2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147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141</v>
      </c>
      <c r="C9" s="12">
        <v>0.16110549738800001</v>
      </c>
      <c r="D9" s="12">
        <v>0.126730660287</v>
      </c>
      <c r="E9" s="12">
        <v>0.21836532493399999</v>
      </c>
      <c r="F9" s="12">
        <v>0</v>
      </c>
      <c r="G9" s="12">
        <v>0.20185509779300001</v>
      </c>
      <c r="I9" s="12">
        <v>0.109689064074</v>
      </c>
      <c r="J9" s="12">
        <v>0.121967400509</v>
      </c>
      <c r="K9" s="12">
        <v>0.18929279816</v>
      </c>
      <c r="L9" s="12">
        <v>0.16318258636300001</v>
      </c>
      <c r="M9" s="12">
        <v>0.178563980131</v>
      </c>
      <c r="N9" s="12">
        <v>0.18025552546500001</v>
      </c>
      <c r="P9" s="12">
        <v>8.7048549075700005E-2</v>
      </c>
      <c r="Q9" s="12">
        <v>0.11626460999</v>
      </c>
      <c r="R9" s="12">
        <v>0.24937705718100001</v>
      </c>
      <c r="S9" s="12">
        <v>0.19430326167500001</v>
      </c>
      <c r="T9" s="12">
        <v>0</v>
      </c>
      <c r="V9" s="12">
        <v>0.124282267702</v>
      </c>
      <c r="W9" s="12">
        <v>7.8957871046499997E-2</v>
      </c>
      <c r="X9" s="12">
        <v>0.18410628362100001</v>
      </c>
      <c r="Y9" s="12">
        <v>0.159968016401</v>
      </c>
      <c r="Z9" s="12">
        <v>0.25796508903999998</v>
      </c>
      <c r="AA9" s="12">
        <v>0.25833476950099998</v>
      </c>
      <c r="AB9" s="12">
        <v>0.22043992517899999</v>
      </c>
      <c r="AC9" s="12">
        <v>3.7563209637899997E-2</v>
      </c>
      <c r="AE9" s="12">
        <v>0.17805876556799999</v>
      </c>
      <c r="AF9" s="12">
        <v>0.148438311638</v>
      </c>
      <c r="AG9" s="12">
        <v>0.129521361221</v>
      </c>
      <c r="AH9" s="12">
        <v>0.106783714591</v>
      </c>
      <c r="AI9" s="12">
        <v>0.104179980486</v>
      </c>
      <c r="AJ9" s="12">
        <v>0.16426781583200001</v>
      </c>
      <c r="AK9" s="12">
        <v>0.19010762728</v>
      </c>
      <c r="AL9" s="12">
        <v>0.154828420222</v>
      </c>
      <c r="AM9" s="12">
        <v>0.13719983421599999</v>
      </c>
      <c r="AN9" s="12">
        <v>0.297848168508</v>
      </c>
      <c r="AO9" s="12">
        <v>0.19196228446399999</v>
      </c>
      <c r="AP9" s="12">
        <v>0.203343865343</v>
      </c>
      <c r="AR9" s="12">
        <v>0.16115469404800001</v>
      </c>
      <c r="AS9" s="12">
        <v>0.13557763824800001</v>
      </c>
      <c r="AT9" s="12">
        <v>0.28617550481499998</v>
      </c>
      <c r="AU9" s="12">
        <v>0</v>
      </c>
      <c r="AW9" s="12">
        <v>0.18154123107100001</v>
      </c>
      <c r="AX9" s="12">
        <v>0.16605343871799999</v>
      </c>
      <c r="AY9" s="12">
        <v>0.18065900215299999</v>
      </c>
      <c r="AZ9" s="12">
        <v>0.160799365882</v>
      </c>
      <c r="BA9" s="12">
        <v>0.177514454668</v>
      </c>
      <c r="BB9" s="12">
        <v>0.17439454412800001</v>
      </c>
      <c r="BD9" s="12">
        <v>0.21380453769300001</v>
      </c>
      <c r="BE9" s="12">
        <v>6.8862679650200001E-2</v>
      </c>
      <c r="BF9" s="12">
        <v>4.6222471961600002E-2</v>
      </c>
      <c r="BH9" s="12">
        <v>0.20461602746099999</v>
      </c>
      <c r="BI9" s="12">
        <v>7.6771034441599995E-2</v>
      </c>
      <c r="BJ9" s="12">
        <v>4.82631737652E-2</v>
      </c>
    </row>
    <row r="10" spans="2:62" ht="32" customHeight="1" x14ac:dyDescent="0.35">
      <c r="B10" s="11" t="s">
        <v>142</v>
      </c>
      <c r="C10" s="12">
        <v>0.31393528501700002</v>
      </c>
      <c r="D10" s="12">
        <v>0.28691720769700002</v>
      </c>
      <c r="E10" s="12">
        <v>0.35197408201300001</v>
      </c>
      <c r="F10" s="12">
        <v>0.23515681112199999</v>
      </c>
      <c r="G10" s="12">
        <v>0.40409632394400002</v>
      </c>
      <c r="I10" s="12">
        <v>0.20490646744300001</v>
      </c>
      <c r="J10" s="12">
        <v>0.31530462598100001</v>
      </c>
      <c r="K10" s="12">
        <v>0.31177268673300002</v>
      </c>
      <c r="L10" s="12">
        <v>0.38658266148699999</v>
      </c>
      <c r="M10" s="12">
        <v>0.315231613523</v>
      </c>
      <c r="N10" s="12">
        <v>0.237920441767</v>
      </c>
      <c r="P10" s="12">
        <v>0.18062656146799999</v>
      </c>
      <c r="Q10" s="12">
        <v>0.372172643927</v>
      </c>
      <c r="R10" s="12">
        <v>0.37218601574400001</v>
      </c>
      <c r="S10" s="12">
        <v>0.31980528461500002</v>
      </c>
      <c r="T10" s="12">
        <v>1</v>
      </c>
      <c r="V10" s="12">
        <v>0.2167655366</v>
      </c>
      <c r="W10" s="12">
        <v>0.26340666809699997</v>
      </c>
      <c r="X10" s="12">
        <v>0.363622003463</v>
      </c>
      <c r="Y10" s="12">
        <v>0.417897292413</v>
      </c>
      <c r="Z10" s="12">
        <v>0.32469742812199998</v>
      </c>
      <c r="AA10" s="12">
        <v>0.33855648360599999</v>
      </c>
      <c r="AB10" s="12">
        <v>0.35115602655099998</v>
      </c>
      <c r="AC10" s="12">
        <v>0.21716890261899999</v>
      </c>
      <c r="AE10" s="12">
        <v>0.463885181393</v>
      </c>
      <c r="AF10" s="12">
        <v>0.27616775033800001</v>
      </c>
      <c r="AG10" s="12">
        <v>0.31694074431800001</v>
      </c>
      <c r="AH10" s="12">
        <v>0.33635850587299998</v>
      </c>
      <c r="AI10" s="12">
        <v>0.31042607876700001</v>
      </c>
      <c r="AJ10" s="12">
        <v>0.15802127999500001</v>
      </c>
      <c r="AK10" s="12">
        <v>0.416372880537</v>
      </c>
      <c r="AL10" s="12">
        <v>0.29532879519999999</v>
      </c>
      <c r="AM10" s="12">
        <v>0.40989405962699998</v>
      </c>
      <c r="AN10" s="12">
        <v>0.22001953391699999</v>
      </c>
      <c r="AO10" s="12">
        <v>0.173398223169</v>
      </c>
      <c r="AP10" s="12">
        <v>0.35824451912299998</v>
      </c>
      <c r="AR10" s="12">
        <v>0.29084162005500003</v>
      </c>
      <c r="AS10" s="12">
        <v>0.392354104318</v>
      </c>
      <c r="AT10" s="12">
        <v>0.42600053412299999</v>
      </c>
      <c r="AU10" s="12">
        <v>0.50032009876399997</v>
      </c>
      <c r="AW10" s="12">
        <v>0.34402681130599999</v>
      </c>
      <c r="AX10" s="12">
        <v>0.33605238781000002</v>
      </c>
      <c r="AY10" s="12">
        <v>0.34202666633399997</v>
      </c>
      <c r="AZ10" s="12">
        <v>0.31371543141000002</v>
      </c>
      <c r="BA10" s="12">
        <v>0.327715940707</v>
      </c>
      <c r="BB10" s="12">
        <v>0.338362551766</v>
      </c>
      <c r="BD10" s="12">
        <v>0.34744746947600003</v>
      </c>
      <c r="BE10" s="12">
        <v>0.24760811498499999</v>
      </c>
      <c r="BF10" s="12">
        <v>0.30498992315899998</v>
      </c>
      <c r="BH10" s="12">
        <v>0.32750982585799998</v>
      </c>
      <c r="BI10" s="12">
        <v>0.31827004808499998</v>
      </c>
      <c r="BJ10" s="12">
        <v>0.19073058740900001</v>
      </c>
    </row>
    <row r="11" spans="2:62" ht="46" customHeight="1" x14ac:dyDescent="0.35">
      <c r="B11" s="11" t="s">
        <v>143</v>
      </c>
      <c r="C11" s="12">
        <v>0.38155006806399999</v>
      </c>
      <c r="D11" s="12">
        <v>0.43357387079499998</v>
      </c>
      <c r="E11" s="12">
        <v>0.31494816697200001</v>
      </c>
      <c r="F11" s="12">
        <v>0.51282623298800001</v>
      </c>
      <c r="G11" s="12">
        <v>0</v>
      </c>
      <c r="I11" s="12">
        <v>0.52869819674399998</v>
      </c>
      <c r="J11" s="12">
        <v>0.40747675108699999</v>
      </c>
      <c r="K11" s="12">
        <v>0.36516635525199997</v>
      </c>
      <c r="L11" s="12">
        <v>0.32262741463200001</v>
      </c>
      <c r="M11" s="12">
        <v>0.35763546989700001</v>
      </c>
      <c r="N11" s="12">
        <v>0.34708249978799999</v>
      </c>
      <c r="P11" s="12">
        <v>0.54931370682699998</v>
      </c>
      <c r="Q11" s="12">
        <v>0.42398460221899997</v>
      </c>
      <c r="R11" s="12">
        <v>0.23803858034</v>
      </c>
      <c r="S11" s="12">
        <v>0.32095350110400001</v>
      </c>
      <c r="T11" s="12">
        <v>0</v>
      </c>
      <c r="V11" s="12">
        <v>0.50514272417299999</v>
      </c>
      <c r="W11" s="12">
        <v>0.49856696761399999</v>
      </c>
      <c r="X11" s="12">
        <v>0.33949212845799998</v>
      </c>
      <c r="Y11" s="12">
        <v>0.32723374608099998</v>
      </c>
      <c r="Z11" s="12">
        <v>0.22329085212300001</v>
      </c>
      <c r="AA11" s="12">
        <v>0.33218686370700001</v>
      </c>
      <c r="AB11" s="12">
        <v>0.27192729187100001</v>
      </c>
      <c r="AC11" s="12">
        <v>0.498047431012</v>
      </c>
      <c r="AE11" s="12">
        <v>0.29786517725599998</v>
      </c>
      <c r="AF11" s="12">
        <v>0.34172189833200001</v>
      </c>
      <c r="AG11" s="12">
        <v>0.43257126174799998</v>
      </c>
      <c r="AH11" s="12">
        <v>0.355082998067</v>
      </c>
      <c r="AI11" s="12">
        <v>0.47315759281899999</v>
      </c>
      <c r="AJ11" s="12">
        <v>0.56281064612800003</v>
      </c>
      <c r="AK11" s="12">
        <v>0.30746913811299997</v>
      </c>
      <c r="AL11" s="12">
        <v>0.46156173896699998</v>
      </c>
      <c r="AM11" s="12">
        <v>0.28066546990399999</v>
      </c>
      <c r="AN11" s="12">
        <v>0.37011464385699999</v>
      </c>
      <c r="AO11" s="12">
        <v>0.46120983534900001</v>
      </c>
      <c r="AP11" s="12">
        <v>0.13088537710100001</v>
      </c>
      <c r="AR11" s="12">
        <v>0.41007953653700002</v>
      </c>
      <c r="AS11" s="12">
        <v>0.31996880366000002</v>
      </c>
      <c r="AT11" s="12">
        <v>0.10572863146600001</v>
      </c>
      <c r="AU11" s="12">
        <v>0</v>
      </c>
      <c r="AW11" s="12">
        <v>0.33876929167199998</v>
      </c>
      <c r="AX11" s="12">
        <v>0.36313648283700001</v>
      </c>
      <c r="AY11" s="12">
        <v>0.33853193483900001</v>
      </c>
      <c r="AZ11" s="12">
        <v>0.38914056225100002</v>
      </c>
      <c r="BA11" s="12">
        <v>0.36487544359399998</v>
      </c>
      <c r="BB11" s="12">
        <v>0.35789073444899999</v>
      </c>
      <c r="BD11" s="12">
        <v>0.31599345792599998</v>
      </c>
      <c r="BE11" s="12">
        <v>0.50958473578499996</v>
      </c>
      <c r="BF11" s="12">
        <v>0.413384356344</v>
      </c>
      <c r="BH11" s="12">
        <v>0.339081141345</v>
      </c>
      <c r="BI11" s="12">
        <v>0.46062944643100001</v>
      </c>
      <c r="BJ11" s="12">
        <v>0.50098385588399996</v>
      </c>
    </row>
    <row r="12" spans="2:62" ht="32" customHeight="1" x14ac:dyDescent="0.35">
      <c r="B12" s="11" t="s">
        <v>144</v>
      </c>
      <c r="C12" s="12">
        <v>8.1513309183700006E-2</v>
      </c>
      <c r="D12" s="12">
        <v>9.1767028535800002E-2</v>
      </c>
      <c r="E12" s="12">
        <v>6.2431742054199997E-2</v>
      </c>
      <c r="F12" s="12">
        <v>0.15754096129799999</v>
      </c>
      <c r="G12" s="12">
        <v>0</v>
      </c>
      <c r="I12" s="12">
        <v>6.0818791025199999E-2</v>
      </c>
      <c r="J12" s="12">
        <v>8.2171572363599996E-2</v>
      </c>
      <c r="K12" s="12">
        <v>7.9687817817100007E-2</v>
      </c>
      <c r="L12" s="12">
        <v>7.4973308233799996E-2</v>
      </c>
      <c r="M12" s="12">
        <v>8.8422443700499995E-2</v>
      </c>
      <c r="N12" s="12">
        <v>0.23474153298100001</v>
      </c>
      <c r="P12" s="12">
        <v>8.8231282672899994E-2</v>
      </c>
      <c r="Q12" s="12">
        <v>5.7988569756400002E-2</v>
      </c>
      <c r="R12" s="12">
        <v>6.7796666556299998E-2</v>
      </c>
      <c r="S12" s="12">
        <v>0.113337793896</v>
      </c>
      <c r="T12" s="12">
        <v>0</v>
      </c>
      <c r="V12" s="12">
        <v>8.7528778451400002E-2</v>
      </c>
      <c r="W12" s="12">
        <v>8.8134698734200004E-2</v>
      </c>
      <c r="X12" s="12">
        <v>9.4829941138000001E-2</v>
      </c>
      <c r="Y12" s="12">
        <v>8.08207456372E-2</v>
      </c>
      <c r="Z12" s="12">
        <v>7.6152589892300004E-2</v>
      </c>
      <c r="AA12" s="12">
        <v>7.0921883186600004E-2</v>
      </c>
      <c r="AB12" s="12">
        <v>5.7363103039200003E-2</v>
      </c>
      <c r="AC12" s="12">
        <v>5.7292608088100001E-2</v>
      </c>
      <c r="AE12" s="12">
        <v>6.0190875783600002E-2</v>
      </c>
      <c r="AF12" s="12">
        <v>0.13848938656000001</v>
      </c>
      <c r="AG12" s="12">
        <v>3.4324618454100002E-2</v>
      </c>
      <c r="AH12" s="12">
        <v>9.1368460550599995E-2</v>
      </c>
      <c r="AI12" s="12">
        <v>9.6767668018300002E-2</v>
      </c>
      <c r="AJ12" s="12">
        <v>6.9600135068100005E-2</v>
      </c>
      <c r="AK12" s="12">
        <v>4.4358738994200002E-2</v>
      </c>
      <c r="AL12" s="12">
        <v>4.8963553078000002E-2</v>
      </c>
      <c r="AM12" s="12">
        <v>0.10809258731800001</v>
      </c>
      <c r="AN12" s="12">
        <v>0</v>
      </c>
      <c r="AO12" s="12">
        <v>0.17342965701900001</v>
      </c>
      <c r="AP12" s="12">
        <v>0.164315970896</v>
      </c>
      <c r="AR12" s="12">
        <v>7.9058687657600005E-2</v>
      </c>
      <c r="AS12" s="12">
        <v>0.102313182416</v>
      </c>
      <c r="AT12" s="12">
        <v>4.9638145962000002E-2</v>
      </c>
      <c r="AU12" s="12">
        <v>0</v>
      </c>
      <c r="AW12" s="12">
        <v>7.4690544215000002E-2</v>
      </c>
      <c r="AX12" s="12">
        <v>8.0013763513199998E-2</v>
      </c>
      <c r="AY12" s="12">
        <v>8.2277384291600003E-2</v>
      </c>
      <c r="AZ12" s="12">
        <v>7.4018114597500004E-2</v>
      </c>
      <c r="BA12" s="12">
        <v>7.8979736180799995E-2</v>
      </c>
      <c r="BB12" s="12">
        <v>8.2883082051499996E-2</v>
      </c>
      <c r="BD12" s="12">
        <v>7.5435961108399993E-2</v>
      </c>
      <c r="BE12" s="12">
        <v>9.2261687945500007E-2</v>
      </c>
      <c r="BF12" s="12">
        <v>9.3835744388000006E-2</v>
      </c>
      <c r="BH12" s="12">
        <v>7.68518161649E-2</v>
      </c>
      <c r="BI12" s="12">
        <v>8.2822878009600004E-2</v>
      </c>
      <c r="BJ12" s="12">
        <v>0.115786876282</v>
      </c>
    </row>
    <row r="13" spans="2:62" ht="32" customHeight="1" x14ac:dyDescent="0.35">
      <c r="B13" s="11" t="s">
        <v>145</v>
      </c>
      <c r="C13" s="12">
        <v>3.4561866733100001E-2</v>
      </c>
      <c r="D13" s="12">
        <v>4.3395414863199998E-2</v>
      </c>
      <c r="E13" s="12">
        <v>2.9540494342800001E-2</v>
      </c>
      <c r="F13" s="12">
        <v>0</v>
      </c>
      <c r="G13" s="12">
        <v>0</v>
      </c>
      <c r="I13" s="12">
        <v>3.1268224693200002E-2</v>
      </c>
      <c r="J13" s="12">
        <v>5.39209049159E-2</v>
      </c>
      <c r="K13" s="12">
        <v>3.7854121125499997E-2</v>
      </c>
      <c r="L13" s="12">
        <v>2.26922167773E-2</v>
      </c>
      <c r="M13" s="12">
        <v>3.6704912691599999E-2</v>
      </c>
      <c r="N13" s="12">
        <v>0</v>
      </c>
      <c r="P13" s="12">
        <v>3.2037961809200002E-2</v>
      </c>
      <c r="Q13" s="12">
        <v>2.2307091174699999E-2</v>
      </c>
      <c r="R13" s="12">
        <v>5.5055049868E-2</v>
      </c>
      <c r="S13" s="12">
        <v>2.9399023949899999E-2</v>
      </c>
      <c r="T13" s="12">
        <v>0</v>
      </c>
      <c r="V13" s="12">
        <v>0</v>
      </c>
      <c r="W13" s="12">
        <v>4.7242018913599998E-2</v>
      </c>
      <c r="X13" s="12">
        <v>1.794964332E-2</v>
      </c>
      <c r="Y13" s="12">
        <v>1.40801994674E-2</v>
      </c>
      <c r="Z13" s="12">
        <v>8.6971752767999996E-2</v>
      </c>
      <c r="AA13" s="12">
        <v>0</v>
      </c>
      <c r="AB13" s="12">
        <v>8.0293790549400001E-2</v>
      </c>
      <c r="AC13" s="12">
        <v>3.5523758145700003E-2</v>
      </c>
      <c r="AE13" s="12">
        <v>0</v>
      </c>
      <c r="AF13" s="12">
        <v>4.40793965607E-2</v>
      </c>
      <c r="AG13" s="12">
        <v>8.6642014259800004E-2</v>
      </c>
      <c r="AH13" s="12">
        <v>8.2391078422399996E-2</v>
      </c>
      <c r="AI13" s="12">
        <v>0</v>
      </c>
      <c r="AJ13" s="12">
        <v>0</v>
      </c>
      <c r="AK13" s="12">
        <v>4.1691615076199999E-2</v>
      </c>
      <c r="AL13" s="12">
        <v>1.7668238850599999E-2</v>
      </c>
      <c r="AM13" s="12">
        <v>6.4148048935400007E-2</v>
      </c>
      <c r="AN13" s="12">
        <v>3.9503032190899998E-2</v>
      </c>
      <c r="AO13" s="12">
        <v>0</v>
      </c>
      <c r="AP13" s="12">
        <v>4.1486165503400001E-2</v>
      </c>
      <c r="AR13" s="12">
        <v>3.8410543972999998E-2</v>
      </c>
      <c r="AS13" s="12">
        <v>2.52541924429E-2</v>
      </c>
      <c r="AT13" s="12">
        <v>0</v>
      </c>
      <c r="AU13" s="12">
        <v>0</v>
      </c>
      <c r="AW13" s="12">
        <v>3.4996089948700002E-2</v>
      </c>
      <c r="AX13" s="12">
        <v>3.5254912976899998E-2</v>
      </c>
      <c r="AY13" s="12">
        <v>3.57338413364E-2</v>
      </c>
      <c r="AZ13" s="12">
        <v>3.15243265653E-2</v>
      </c>
      <c r="BA13" s="12">
        <v>3.2322368871399998E-2</v>
      </c>
      <c r="BB13" s="12">
        <v>3.1152326541099999E-2</v>
      </c>
      <c r="BD13" s="12">
        <v>3.1066707483499999E-2</v>
      </c>
      <c r="BE13" s="12">
        <v>4.5725103690399997E-2</v>
      </c>
      <c r="BF13" s="12">
        <v>0</v>
      </c>
      <c r="BH13" s="12">
        <v>2.67258040148E-2</v>
      </c>
      <c r="BI13" s="12">
        <v>4.4687997370499999E-2</v>
      </c>
      <c r="BJ13" s="12">
        <v>6.9420384435600002E-2</v>
      </c>
    </row>
    <row r="14" spans="2:62" ht="32" customHeight="1" x14ac:dyDescent="0.35">
      <c r="B14" s="11" t="s">
        <v>42</v>
      </c>
      <c r="C14" s="12">
        <v>2.73339736145E-2</v>
      </c>
      <c r="D14" s="12">
        <v>1.7615817822100002E-2</v>
      </c>
      <c r="E14" s="12">
        <v>2.27401896841E-2</v>
      </c>
      <c r="F14" s="12">
        <v>9.4475994592100002E-2</v>
      </c>
      <c r="G14" s="12">
        <v>0.39404857826299999</v>
      </c>
      <c r="I14" s="12">
        <v>6.4619256020199994E-2</v>
      </c>
      <c r="J14" s="12">
        <v>1.9158745142899999E-2</v>
      </c>
      <c r="K14" s="12">
        <v>1.6226220913400001E-2</v>
      </c>
      <c r="L14" s="12">
        <v>2.9941812506999999E-2</v>
      </c>
      <c r="M14" s="12">
        <v>2.3441580056599999E-2</v>
      </c>
      <c r="N14" s="12">
        <v>0</v>
      </c>
      <c r="P14" s="12">
        <v>6.2741938147800005E-2</v>
      </c>
      <c r="Q14" s="12">
        <v>7.2824829323199997E-3</v>
      </c>
      <c r="R14" s="12">
        <v>1.7546630310300002E-2</v>
      </c>
      <c r="S14" s="12">
        <v>2.2201134759900001E-2</v>
      </c>
      <c r="T14" s="12">
        <v>0</v>
      </c>
      <c r="V14" s="12">
        <v>6.6280693074299998E-2</v>
      </c>
      <c r="W14" s="12">
        <v>2.3691775594699999E-2</v>
      </c>
      <c r="X14" s="12">
        <v>0</v>
      </c>
      <c r="Y14" s="12">
        <v>0</v>
      </c>
      <c r="Z14" s="12">
        <v>3.09222880549E-2</v>
      </c>
      <c r="AA14" s="12">
        <v>0</v>
      </c>
      <c r="AB14" s="12">
        <v>1.8819862811599999E-2</v>
      </c>
      <c r="AC14" s="12">
        <v>0.15440409049699999</v>
      </c>
      <c r="AE14" s="12">
        <v>0</v>
      </c>
      <c r="AF14" s="12">
        <v>5.1103256570300001E-2</v>
      </c>
      <c r="AG14" s="12">
        <v>0</v>
      </c>
      <c r="AH14" s="12">
        <v>2.8015242495800001E-2</v>
      </c>
      <c r="AI14" s="12">
        <v>1.5468679908999999E-2</v>
      </c>
      <c r="AJ14" s="12">
        <v>4.5300122976899997E-2</v>
      </c>
      <c r="AK14" s="12">
        <v>0</v>
      </c>
      <c r="AL14" s="12">
        <v>2.1649253682900001E-2</v>
      </c>
      <c r="AM14" s="12">
        <v>0</v>
      </c>
      <c r="AN14" s="12">
        <v>7.2514621527600007E-2</v>
      </c>
      <c r="AO14" s="12">
        <v>0</v>
      </c>
      <c r="AP14" s="12">
        <v>0.101724102033</v>
      </c>
      <c r="AR14" s="12">
        <v>2.0454917729800001E-2</v>
      </c>
      <c r="AS14" s="12">
        <v>2.4532078914799998E-2</v>
      </c>
      <c r="AT14" s="12">
        <v>0.13245718363299999</v>
      </c>
      <c r="AU14" s="12">
        <v>0.49967990123599998</v>
      </c>
      <c r="AW14" s="12">
        <v>2.59760317873E-2</v>
      </c>
      <c r="AX14" s="12">
        <v>1.9489014145000001E-2</v>
      </c>
      <c r="AY14" s="12">
        <v>2.0771171045000002E-2</v>
      </c>
      <c r="AZ14" s="12">
        <v>3.0802199293800001E-2</v>
      </c>
      <c r="BA14" s="12">
        <v>1.8592055978699999E-2</v>
      </c>
      <c r="BB14" s="12">
        <v>1.53167610635E-2</v>
      </c>
      <c r="BD14" s="12">
        <v>1.6251866312800001E-2</v>
      </c>
      <c r="BE14" s="12">
        <v>3.5957677943500001E-2</v>
      </c>
      <c r="BF14" s="12">
        <v>0.14156750414700001</v>
      </c>
      <c r="BH14" s="12">
        <v>2.5215385157E-2</v>
      </c>
      <c r="BI14" s="12">
        <v>1.6818595662199998E-2</v>
      </c>
      <c r="BJ14" s="12">
        <v>7.48151222241E-2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148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141</v>
      </c>
      <c r="C9" s="12">
        <v>0.16559306126699999</v>
      </c>
      <c r="D9" s="12">
        <v>0.141396746524</v>
      </c>
      <c r="E9" s="12">
        <v>0.216119697566</v>
      </c>
      <c r="F9" s="12">
        <v>0</v>
      </c>
      <c r="G9" s="12">
        <v>0</v>
      </c>
      <c r="I9" s="12">
        <v>5.5109642100400001E-2</v>
      </c>
      <c r="J9" s="12">
        <v>0.17410883509</v>
      </c>
      <c r="K9" s="12">
        <v>0.19859806152600001</v>
      </c>
      <c r="L9" s="12">
        <v>0.17680627355199999</v>
      </c>
      <c r="M9" s="12">
        <v>0.19545259207499999</v>
      </c>
      <c r="N9" s="12">
        <v>0</v>
      </c>
      <c r="P9" s="12">
        <v>0.122094754808</v>
      </c>
      <c r="Q9" s="12">
        <v>0.146514295081</v>
      </c>
      <c r="R9" s="12">
        <v>0.182547620178</v>
      </c>
      <c r="S9" s="12">
        <v>0.21385869166999999</v>
      </c>
      <c r="T9" s="12">
        <v>0</v>
      </c>
      <c r="V9" s="12">
        <v>0.111687578456</v>
      </c>
      <c r="W9" s="12">
        <v>0.15854343233599999</v>
      </c>
      <c r="X9" s="12">
        <v>0.153548830227</v>
      </c>
      <c r="Y9" s="12">
        <v>0.17750031440299999</v>
      </c>
      <c r="Z9" s="12">
        <v>0.18097650603500001</v>
      </c>
      <c r="AA9" s="12">
        <v>0.27861368101900003</v>
      </c>
      <c r="AB9" s="12">
        <v>0.23638824503200001</v>
      </c>
      <c r="AC9" s="12">
        <v>3.7563209637899997E-2</v>
      </c>
      <c r="AE9" s="12">
        <v>0.200561383718</v>
      </c>
      <c r="AF9" s="12">
        <v>0.155698870977</v>
      </c>
      <c r="AG9" s="12">
        <v>5.0607488081800003E-2</v>
      </c>
      <c r="AH9" s="12">
        <v>0.10164801636199999</v>
      </c>
      <c r="AI9" s="12">
        <v>0.135047866993</v>
      </c>
      <c r="AJ9" s="12">
        <v>0.15288066986400001</v>
      </c>
      <c r="AK9" s="12">
        <v>0.20617651836600001</v>
      </c>
      <c r="AL9" s="12">
        <v>8.7178667508400004E-2</v>
      </c>
      <c r="AM9" s="12">
        <v>0.26956755706199997</v>
      </c>
      <c r="AN9" s="12">
        <v>0.31060173478999997</v>
      </c>
      <c r="AO9" s="12">
        <v>0.19196228446399999</v>
      </c>
      <c r="AP9" s="12">
        <v>0.16434517635199999</v>
      </c>
      <c r="AR9" s="12">
        <v>0.174224776207</v>
      </c>
      <c r="AS9" s="12">
        <v>0.101076119802</v>
      </c>
      <c r="AT9" s="12">
        <v>0.285106847346</v>
      </c>
      <c r="AU9" s="12">
        <v>0</v>
      </c>
      <c r="AW9" s="12">
        <v>0.18769348847799999</v>
      </c>
      <c r="AX9" s="12">
        <v>0.17989007228600001</v>
      </c>
      <c r="AY9" s="12">
        <v>0.19395153482399999</v>
      </c>
      <c r="AZ9" s="12">
        <v>0.15717723681500001</v>
      </c>
      <c r="BA9" s="12">
        <v>0.178149944595</v>
      </c>
      <c r="BB9" s="12">
        <v>0.177712800255</v>
      </c>
      <c r="BD9" s="12">
        <v>0.20927482745100001</v>
      </c>
      <c r="BE9" s="12">
        <v>8.9458068618799999E-2</v>
      </c>
      <c r="BF9" s="12">
        <v>6.7656633410900002E-2</v>
      </c>
      <c r="BH9" s="12">
        <v>0.21347026911200001</v>
      </c>
      <c r="BI9" s="12">
        <v>8.0012363366600003E-2</v>
      </c>
      <c r="BJ9" s="12">
        <v>2.0700760598500002E-2</v>
      </c>
    </row>
    <row r="10" spans="2:62" ht="32" customHeight="1" x14ac:dyDescent="0.35">
      <c r="B10" s="11" t="s">
        <v>142</v>
      </c>
      <c r="C10" s="12">
        <v>0.25205461933000001</v>
      </c>
      <c r="D10" s="12">
        <v>0.24151980730399999</v>
      </c>
      <c r="E10" s="12">
        <v>0.27668892700800002</v>
      </c>
      <c r="F10" s="12">
        <v>0.120840333731</v>
      </c>
      <c r="G10" s="12">
        <v>0.406104591954</v>
      </c>
      <c r="I10" s="12">
        <v>0.17810611911599999</v>
      </c>
      <c r="J10" s="12">
        <v>0.24600148417500001</v>
      </c>
      <c r="K10" s="12">
        <v>0.23900463464499999</v>
      </c>
      <c r="L10" s="12">
        <v>0.28464110880499999</v>
      </c>
      <c r="M10" s="12">
        <v>0.25972890526600001</v>
      </c>
      <c r="N10" s="12">
        <v>0.503505867271</v>
      </c>
      <c r="P10" s="12">
        <v>0.120783402172</v>
      </c>
      <c r="Q10" s="12">
        <v>0.27845350054000001</v>
      </c>
      <c r="R10" s="12">
        <v>0.32425893557300001</v>
      </c>
      <c r="S10" s="12">
        <v>0.28103210948000001</v>
      </c>
      <c r="T10" s="12">
        <v>0.48326881861999998</v>
      </c>
      <c r="V10" s="12">
        <v>0.15012104428799999</v>
      </c>
      <c r="W10" s="12">
        <v>0.15572217909899999</v>
      </c>
      <c r="X10" s="12">
        <v>0.293782809305</v>
      </c>
      <c r="Y10" s="12">
        <v>0.27947720226099998</v>
      </c>
      <c r="Z10" s="12">
        <v>0.31190520991699999</v>
      </c>
      <c r="AA10" s="12">
        <v>0.369226119819</v>
      </c>
      <c r="AB10" s="12">
        <v>0.408523142999</v>
      </c>
      <c r="AC10" s="12">
        <v>0.109773045131</v>
      </c>
      <c r="AE10" s="12">
        <v>0.27053614043500002</v>
      </c>
      <c r="AF10" s="12">
        <v>0.14512684122399999</v>
      </c>
      <c r="AG10" s="12">
        <v>0.27847737905699999</v>
      </c>
      <c r="AH10" s="12">
        <v>0.18653702568700001</v>
      </c>
      <c r="AI10" s="12">
        <v>0.26857569811600002</v>
      </c>
      <c r="AJ10" s="12">
        <v>0.28887508000000001</v>
      </c>
      <c r="AK10" s="12">
        <v>0.34822996231999997</v>
      </c>
      <c r="AL10" s="12">
        <v>0.37995610838400001</v>
      </c>
      <c r="AM10" s="12">
        <v>0.21979808507500001</v>
      </c>
      <c r="AN10" s="12">
        <v>0.19503255963300001</v>
      </c>
      <c r="AO10" s="12">
        <v>0.16997226493199999</v>
      </c>
      <c r="AP10" s="12">
        <v>0.25320399229099999</v>
      </c>
      <c r="AR10" s="12">
        <v>0.23817491613799999</v>
      </c>
      <c r="AS10" s="12">
        <v>0.33400474015999998</v>
      </c>
      <c r="AT10" s="12">
        <v>0.155698443563</v>
      </c>
      <c r="AU10" s="12">
        <v>0.50032009876399997</v>
      </c>
      <c r="AW10" s="12">
        <v>0.27268180614699999</v>
      </c>
      <c r="AX10" s="12">
        <v>0.26617042452400003</v>
      </c>
      <c r="AY10" s="12">
        <v>0.267374429967</v>
      </c>
      <c r="AZ10" s="12">
        <v>0.25794658708200002</v>
      </c>
      <c r="BA10" s="12">
        <v>0.28373618006200002</v>
      </c>
      <c r="BB10" s="12">
        <v>0.27563847185700002</v>
      </c>
      <c r="BD10" s="12">
        <v>0.30512001455499999</v>
      </c>
      <c r="BE10" s="12">
        <v>0.14687489670199999</v>
      </c>
      <c r="BF10" s="12">
        <v>0.23916842739499999</v>
      </c>
      <c r="BH10" s="12">
        <v>0.29142963997900001</v>
      </c>
      <c r="BI10" s="12">
        <v>0.187126119796</v>
      </c>
      <c r="BJ10" s="12">
        <v>0.117230005607</v>
      </c>
    </row>
    <row r="11" spans="2:62" ht="46" customHeight="1" x14ac:dyDescent="0.35">
      <c r="B11" s="11" t="s">
        <v>143</v>
      </c>
      <c r="C11" s="12">
        <v>0.405192758559</v>
      </c>
      <c r="D11" s="12">
        <v>0.44592039268299999</v>
      </c>
      <c r="E11" s="12">
        <v>0.34341412428200002</v>
      </c>
      <c r="F11" s="12">
        <v>0.57202574417600005</v>
      </c>
      <c r="G11" s="12">
        <v>0.199846829783</v>
      </c>
      <c r="I11" s="12">
        <v>0.49345202661199999</v>
      </c>
      <c r="J11" s="12">
        <v>0.412280876234</v>
      </c>
      <c r="K11" s="12">
        <v>0.41371809647800001</v>
      </c>
      <c r="L11" s="12">
        <v>0.353070051936</v>
      </c>
      <c r="M11" s="12">
        <v>0.38486066790000001</v>
      </c>
      <c r="N11" s="12">
        <v>0.41918298353599998</v>
      </c>
      <c r="P11" s="12">
        <v>0.479611238479</v>
      </c>
      <c r="Q11" s="12">
        <v>0.42835110505099999</v>
      </c>
      <c r="R11" s="12">
        <v>0.32954877582800002</v>
      </c>
      <c r="S11" s="12">
        <v>0.381479592265</v>
      </c>
      <c r="T11" s="12">
        <v>0.51673118137999996</v>
      </c>
      <c r="V11" s="12">
        <v>0.465734825214</v>
      </c>
      <c r="W11" s="12">
        <v>0.489573773938</v>
      </c>
      <c r="X11" s="12">
        <v>0.40759312901200001</v>
      </c>
      <c r="Y11" s="12">
        <v>0.36306873574999998</v>
      </c>
      <c r="Z11" s="12">
        <v>0.292228910249</v>
      </c>
      <c r="AA11" s="12">
        <v>0.28935158968399999</v>
      </c>
      <c r="AB11" s="12">
        <v>0.31416412000900001</v>
      </c>
      <c r="AC11" s="12">
        <v>0.57509119103499995</v>
      </c>
      <c r="AE11" s="12">
        <v>0.34220683411899999</v>
      </c>
      <c r="AF11" s="12">
        <v>0.44908702859400002</v>
      </c>
      <c r="AG11" s="12">
        <v>0.46961833452899998</v>
      </c>
      <c r="AH11" s="12">
        <v>0.47566933629500002</v>
      </c>
      <c r="AI11" s="12">
        <v>0.47077646263400003</v>
      </c>
      <c r="AJ11" s="12">
        <v>0.37691804953699998</v>
      </c>
      <c r="AK11" s="12">
        <v>0.29895794703400003</v>
      </c>
      <c r="AL11" s="12">
        <v>0.39165784193499997</v>
      </c>
      <c r="AM11" s="12">
        <v>0.37855923888100002</v>
      </c>
      <c r="AN11" s="12">
        <v>0.34884884145799999</v>
      </c>
      <c r="AO11" s="12">
        <v>0.549621926052</v>
      </c>
      <c r="AP11" s="12">
        <v>0.286286990894</v>
      </c>
      <c r="AR11" s="12">
        <v>0.415184645342</v>
      </c>
      <c r="AS11" s="12">
        <v>0.37796792969699999</v>
      </c>
      <c r="AT11" s="12">
        <v>0.35981625224000002</v>
      </c>
      <c r="AU11" s="12">
        <v>0</v>
      </c>
      <c r="AW11" s="12">
        <v>0.37466822466799998</v>
      </c>
      <c r="AX11" s="12">
        <v>0.42300148495700002</v>
      </c>
      <c r="AY11" s="12">
        <v>0.412011165776</v>
      </c>
      <c r="AZ11" s="12">
        <v>0.41730905906799998</v>
      </c>
      <c r="BA11" s="12">
        <v>0.38295853959699999</v>
      </c>
      <c r="BB11" s="12">
        <v>0.390818935177</v>
      </c>
      <c r="BD11" s="12">
        <v>0.33267636805900003</v>
      </c>
      <c r="BE11" s="12">
        <v>0.548606451971</v>
      </c>
      <c r="BF11" s="12">
        <v>0.42547270575500001</v>
      </c>
      <c r="BH11" s="12">
        <v>0.33718909290799998</v>
      </c>
      <c r="BI11" s="12">
        <v>0.51659215006199999</v>
      </c>
      <c r="BJ11" s="12">
        <v>0.64016170650899995</v>
      </c>
    </row>
    <row r="12" spans="2:62" ht="32" customHeight="1" x14ac:dyDescent="0.35">
      <c r="B12" s="11" t="s">
        <v>144</v>
      </c>
      <c r="C12" s="12">
        <v>0.116715121137</v>
      </c>
      <c r="D12" s="12">
        <v>0.10603843690299999</v>
      </c>
      <c r="E12" s="12">
        <v>0.11939254068500001</v>
      </c>
      <c r="F12" s="12">
        <v>0.21265792750099999</v>
      </c>
      <c r="G12" s="12">
        <v>0</v>
      </c>
      <c r="I12" s="12">
        <v>0.18297944647200001</v>
      </c>
      <c r="J12" s="12">
        <v>7.5255791343499995E-2</v>
      </c>
      <c r="K12" s="12">
        <v>0.104285357408</v>
      </c>
      <c r="L12" s="12">
        <v>0.139990460471</v>
      </c>
      <c r="M12" s="12">
        <v>9.3553386072099995E-2</v>
      </c>
      <c r="N12" s="12">
        <v>7.7311149192600001E-2</v>
      </c>
      <c r="P12" s="12">
        <v>0.14415676396300001</v>
      </c>
      <c r="Q12" s="12">
        <v>9.5210605151499997E-2</v>
      </c>
      <c r="R12" s="12">
        <v>0.13540236819900001</v>
      </c>
      <c r="S12" s="12">
        <v>9.3953697750700005E-2</v>
      </c>
      <c r="T12" s="12">
        <v>0</v>
      </c>
      <c r="V12" s="12">
        <v>0.15282199490100001</v>
      </c>
      <c r="W12" s="12">
        <v>7.9264018456300003E-2</v>
      </c>
      <c r="X12" s="12">
        <v>0.13646653531299999</v>
      </c>
      <c r="Y12" s="12">
        <v>0.117133477367</v>
      </c>
      <c r="Z12" s="12">
        <v>0.20101136912500001</v>
      </c>
      <c r="AA12" s="12">
        <v>6.2808609477499999E-2</v>
      </c>
      <c r="AB12" s="12">
        <v>2.2104629148300001E-2</v>
      </c>
      <c r="AC12" s="12">
        <v>0.13781369450100001</v>
      </c>
      <c r="AE12" s="12">
        <v>9.7685408821099995E-2</v>
      </c>
      <c r="AF12" s="12">
        <v>0.20275646923000001</v>
      </c>
      <c r="AG12" s="12">
        <v>0.166972179878</v>
      </c>
      <c r="AH12" s="12">
        <v>0.11544462526300001</v>
      </c>
      <c r="AI12" s="12">
        <v>0.12559997225700001</v>
      </c>
      <c r="AJ12" s="12">
        <v>0.159376165337</v>
      </c>
      <c r="AK12" s="12">
        <v>7.4437568407100002E-2</v>
      </c>
      <c r="AL12" s="12">
        <v>6.6619232851700003E-2</v>
      </c>
      <c r="AM12" s="12">
        <v>6.4055044247600001E-2</v>
      </c>
      <c r="AN12" s="12">
        <v>6.4477881802700004E-2</v>
      </c>
      <c r="AO12" s="12">
        <v>8.8443524552799996E-2</v>
      </c>
      <c r="AP12" s="12">
        <v>0.14153787866699999</v>
      </c>
      <c r="AR12" s="12">
        <v>0.112598387051</v>
      </c>
      <c r="AS12" s="12">
        <v>0.15029258986800001</v>
      </c>
      <c r="AT12" s="12">
        <v>6.6921273218300006E-2</v>
      </c>
      <c r="AU12" s="12">
        <v>0</v>
      </c>
      <c r="AW12" s="12">
        <v>0.10782806746900001</v>
      </c>
      <c r="AX12" s="12">
        <v>9.4541665278899997E-2</v>
      </c>
      <c r="AY12" s="12">
        <v>8.4896435058799999E-2</v>
      </c>
      <c r="AZ12" s="12">
        <v>0.116545801996</v>
      </c>
      <c r="BA12" s="12">
        <v>0.111187389347</v>
      </c>
      <c r="BB12" s="12">
        <v>0.10193199014</v>
      </c>
      <c r="BD12" s="12">
        <v>0.108622662646</v>
      </c>
      <c r="BE12" s="12">
        <v>0.13764333074900001</v>
      </c>
      <c r="BF12" s="12">
        <v>7.7812286000600001E-2</v>
      </c>
      <c r="BH12" s="12">
        <v>0.116334530147</v>
      </c>
      <c r="BI12" s="12">
        <v>0.110797827268</v>
      </c>
      <c r="BJ12" s="12">
        <v>0.13681209600300001</v>
      </c>
    </row>
    <row r="13" spans="2:62" ht="32" customHeight="1" x14ac:dyDescent="0.35">
      <c r="B13" s="11" t="s">
        <v>145</v>
      </c>
      <c r="C13" s="12">
        <v>2.6449162674699999E-2</v>
      </c>
      <c r="D13" s="12">
        <v>2.5874351479899999E-2</v>
      </c>
      <c r="E13" s="12">
        <v>2.2933459373700001E-2</v>
      </c>
      <c r="F13" s="12">
        <v>0</v>
      </c>
      <c r="G13" s="12">
        <v>0.39404857826299999</v>
      </c>
      <c r="I13" s="12">
        <v>4.4858824419399999E-2</v>
      </c>
      <c r="J13" s="12">
        <v>2.77122492801E-2</v>
      </c>
      <c r="K13" s="12">
        <v>2.4256354096799999E-2</v>
      </c>
      <c r="L13" s="12">
        <v>2.99116879031E-2</v>
      </c>
      <c r="M13" s="12">
        <v>1.42721055476E-2</v>
      </c>
      <c r="N13" s="12">
        <v>0</v>
      </c>
      <c r="P13" s="12">
        <v>6.2305090769600002E-2</v>
      </c>
      <c r="Q13" s="12">
        <v>1.4746874544299999E-2</v>
      </c>
      <c r="R13" s="12">
        <v>2.1514238768800001E-2</v>
      </c>
      <c r="S13" s="12">
        <v>7.6526153880099998E-3</v>
      </c>
      <c r="T13" s="12">
        <v>0</v>
      </c>
      <c r="V13" s="12">
        <v>3.6843731145299999E-2</v>
      </c>
      <c r="W13" s="12">
        <v>5.9893748223199997E-2</v>
      </c>
      <c r="X13" s="12">
        <v>0</v>
      </c>
      <c r="Y13" s="12">
        <v>1.6215997502399999E-2</v>
      </c>
      <c r="Z13" s="12">
        <v>1.38780046738E-2</v>
      </c>
      <c r="AA13" s="12">
        <v>0</v>
      </c>
      <c r="AB13" s="12">
        <v>0</v>
      </c>
      <c r="AC13" s="12">
        <v>0.10278992962400001</v>
      </c>
      <c r="AE13" s="12">
        <v>3.4648425104799999E-2</v>
      </c>
      <c r="AF13" s="12">
        <v>1.37096497958E-2</v>
      </c>
      <c r="AG13" s="12">
        <v>3.4324618454100002E-2</v>
      </c>
      <c r="AH13" s="12">
        <v>9.2685753897799997E-2</v>
      </c>
      <c r="AI13" s="12">
        <v>0</v>
      </c>
      <c r="AJ13" s="12">
        <v>0</v>
      </c>
      <c r="AK13" s="12">
        <v>4.9124540251300003E-2</v>
      </c>
      <c r="AL13" s="12">
        <v>2.1649253682900001E-2</v>
      </c>
      <c r="AM13" s="12">
        <v>2.26760447095E-2</v>
      </c>
      <c r="AN13" s="12">
        <v>4.1535950125100002E-2</v>
      </c>
      <c r="AO13" s="12">
        <v>0</v>
      </c>
      <c r="AP13" s="12">
        <v>0</v>
      </c>
      <c r="AR13" s="12">
        <v>2.61581364005E-2</v>
      </c>
      <c r="AS13" s="12">
        <v>1.37516229781E-2</v>
      </c>
      <c r="AT13" s="12">
        <v>8.9764184030799998E-2</v>
      </c>
      <c r="AU13" s="12">
        <v>0</v>
      </c>
      <c r="AW13" s="12">
        <v>2.7737144157600001E-2</v>
      </c>
      <c r="AX13" s="12">
        <v>1.3999333865199999E-2</v>
      </c>
      <c r="AY13" s="12">
        <v>1.6622656433899999E-2</v>
      </c>
      <c r="AZ13" s="12">
        <v>2.1138067985400001E-2</v>
      </c>
      <c r="BA13" s="12">
        <v>1.35147663756E-2</v>
      </c>
      <c r="BB13" s="12">
        <v>2.45086839067E-2</v>
      </c>
      <c r="BD13" s="12">
        <v>1.9491015565300002E-2</v>
      </c>
      <c r="BE13" s="12">
        <v>2.6898962016900001E-2</v>
      </c>
      <c r="BF13" s="12">
        <v>0.13968038191500001</v>
      </c>
      <c r="BH13" s="12">
        <v>1.8372696151800001E-2</v>
      </c>
      <c r="BI13" s="12">
        <v>5.16216471644E-2</v>
      </c>
      <c r="BJ13" s="12">
        <v>2.0063195983899999E-2</v>
      </c>
    </row>
    <row r="14" spans="2:62" ht="32" customHeight="1" x14ac:dyDescent="0.35">
      <c r="B14" s="11" t="s">
        <v>42</v>
      </c>
      <c r="C14" s="12">
        <v>3.3995277033200003E-2</v>
      </c>
      <c r="D14" s="12">
        <v>3.9250265106E-2</v>
      </c>
      <c r="E14" s="12">
        <v>2.1451251085200001E-2</v>
      </c>
      <c r="F14" s="12">
        <v>9.4475994592100002E-2</v>
      </c>
      <c r="G14" s="12">
        <v>0</v>
      </c>
      <c r="I14" s="12">
        <v>4.5493941279900002E-2</v>
      </c>
      <c r="J14" s="12">
        <v>6.46407638777E-2</v>
      </c>
      <c r="K14" s="12">
        <v>2.01374958465E-2</v>
      </c>
      <c r="L14" s="12">
        <v>1.5580417333E-2</v>
      </c>
      <c r="M14" s="12">
        <v>5.2132343139499999E-2</v>
      </c>
      <c r="N14" s="12">
        <v>0</v>
      </c>
      <c r="P14" s="12">
        <v>7.1048749808899997E-2</v>
      </c>
      <c r="Q14" s="12">
        <v>3.6723619631899997E-2</v>
      </c>
      <c r="R14" s="12">
        <v>6.7280614537300002E-3</v>
      </c>
      <c r="S14" s="12">
        <v>2.20232934462E-2</v>
      </c>
      <c r="T14" s="12">
        <v>0</v>
      </c>
      <c r="V14" s="12">
        <v>8.2790825996000003E-2</v>
      </c>
      <c r="W14" s="12">
        <v>5.7002847948300003E-2</v>
      </c>
      <c r="X14" s="12">
        <v>8.6086961435700004E-3</v>
      </c>
      <c r="Y14" s="12">
        <v>4.6604272716100001E-2</v>
      </c>
      <c r="Z14" s="12">
        <v>0</v>
      </c>
      <c r="AA14" s="12">
        <v>0</v>
      </c>
      <c r="AB14" s="12">
        <v>1.8819862811599999E-2</v>
      </c>
      <c r="AC14" s="12">
        <v>3.6968930071899997E-2</v>
      </c>
      <c r="AE14" s="12">
        <v>5.4361807802300002E-2</v>
      </c>
      <c r="AF14" s="12">
        <v>3.3621140178100001E-2</v>
      </c>
      <c r="AG14" s="12">
        <v>0</v>
      </c>
      <c r="AH14" s="12">
        <v>2.8015242495800001E-2</v>
      </c>
      <c r="AI14" s="12">
        <v>0</v>
      </c>
      <c r="AJ14" s="12">
        <v>2.1950035261599998E-2</v>
      </c>
      <c r="AK14" s="12">
        <v>2.3073463622399999E-2</v>
      </c>
      <c r="AL14" s="12">
        <v>5.2938895638E-2</v>
      </c>
      <c r="AM14" s="12">
        <v>4.5344030025000003E-2</v>
      </c>
      <c r="AN14" s="12">
        <v>3.9503032190899998E-2</v>
      </c>
      <c r="AO14" s="12">
        <v>0</v>
      </c>
      <c r="AP14" s="12">
        <v>0.154625961797</v>
      </c>
      <c r="AR14" s="12">
        <v>3.3659138861100002E-2</v>
      </c>
      <c r="AS14" s="12">
        <v>2.2906997495500001E-2</v>
      </c>
      <c r="AT14" s="12">
        <v>4.2692999602299997E-2</v>
      </c>
      <c r="AU14" s="12">
        <v>0.49967990123599998</v>
      </c>
      <c r="AW14" s="12">
        <v>2.9391269080100001E-2</v>
      </c>
      <c r="AX14" s="12">
        <v>2.2397019089099999E-2</v>
      </c>
      <c r="AY14" s="12">
        <v>2.51437779402E-2</v>
      </c>
      <c r="AZ14" s="12">
        <v>2.98832470544E-2</v>
      </c>
      <c r="BA14" s="12">
        <v>3.04531800236E-2</v>
      </c>
      <c r="BB14" s="12">
        <v>2.9389118665400001E-2</v>
      </c>
      <c r="BD14" s="12">
        <v>2.4815111724699999E-2</v>
      </c>
      <c r="BE14" s="12">
        <v>5.0518289941699997E-2</v>
      </c>
      <c r="BF14" s="12">
        <v>5.02095655248E-2</v>
      </c>
      <c r="BH14" s="12">
        <v>2.3203771702400001E-2</v>
      </c>
      <c r="BI14" s="12">
        <v>5.3849892344500001E-2</v>
      </c>
      <c r="BJ14" s="12">
        <v>6.5032235297699997E-2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149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141</v>
      </c>
      <c r="C9" s="12">
        <v>0.17352475274500001</v>
      </c>
      <c r="D9" s="12">
        <v>0.159808421999</v>
      </c>
      <c r="E9" s="12">
        <v>0.20115872015399999</v>
      </c>
      <c r="F9" s="12">
        <v>3.6004386566699999E-2</v>
      </c>
      <c r="G9" s="12">
        <v>0.39404857826299999</v>
      </c>
      <c r="I9" s="12">
        <v>9.1763398384799993E-2</v>
      </c>
      <c r="J9" s="12">
        <v>0.19107130146699999</v>
      </c>
      <c r="K9" s="12">
        <v>0.206423194191</v>
      </c>
      <c r="L9" s="12">
        <v>0.18443629618400001</v>
      </c>
      <c r="M9" s="12">
        <v>0.17694604729499999</v>
      </c>
      <c r="N9" s="12">
        <v>0</v>
      </c>
      <c r="P9" s="12">
        <v>8.0892612749599996E-2</v>
      </c>
      <c r="Q9" s="12">
        <v>0.125749412645</v>
      </c>
      <c r="R9" s="12">
        <v>0.21537627752800001</v>
      </c>
      <c r="S9" s="12">
        <v>0.27485042658199998</v>
      </c>
      <c r="T9" s="12">
        <v>0</v>
      </c>
      <c r="V9" s="12">
        <v>4.68907081329E-2</v>
      </c>
      <c r="W9" s="12">
        <v>0.13793316002299999</v>
      </c>
      <c r="X9" s="12">
        <v>0.13945850817899999</v>
      </c>
      <c r="Y9" s="12">
        <v>0.185834641755</v>
      </c>
      <c r="Z9" s="12">
        <v>0.27107918573700002</v>
      </c>
      <c r="AA9" s="12">
        <v>0.31125133301399999</v>
      </c>
      <c r="AB9" s="12">
        <v>0.284524107064</v>
      </c>
      <c r="AC9" s="12">
        <v>0.14179831118799999</v>
      </c>
      <c r="AE9" s="12">
        <v>9.6318534358199995E-2</v>
      </c>
      <c r="AF9" s="12">
        <v>0.15597280793599999</v>
      </c>
      <c r="AG9" s="12">
        <v>7.4922070209899994E-2</v>
      </c>
      <c r="AH9" s="12">
        <v>0.12361784870799999</v>
      </c>
      <c r="AI9" s="12">
        <v>0.17174298834599999</v>
      </c>
      <c r="AJ9" s="12">
        <v>0.17130827471400001</v>
      </c>
      <c r="AK9" s="12">
        <v>0.21692598187600001</v>
      </c>
      <c r="AL9" s="12">
        <v>0.15311917379100001</v>
      </c>
      <c r="AM9" s="12">
        <v>0.30674177181599999</v>
      </c>
      <c r="AN9" s="12">
        <v>0.250582345539</v>
      </c>
      <c r="AO9" s="12">
        <v>9.4084771320799995E-2</v>
      </c>
      <c r="AP9" s="12">
        <v>0.244830030846</v>
      </c>
      <c r="AR9" s="12">
        <v>0.17412821683999999</v>
      </c>
      <c r="AS9" s="12">
        <v>0.17325003566399999</v>
      </c>
      <c r="AT9" s="12">
        <v>0.17959019818399999</v>
      </c>
      <c r="AU9" s="12">
        <v>0</v>
      </c>
      <c r="AW9" s="12">
        <v>0.194975738899</v>
      </c>
      <c r="AX9" s="12">
        <v>0.19970149085800001</v>
      </c>
      <c r="AY9" s="12">
        <v>0.21100377704500001</v>
      </c>
      <c r="AZ9" s="12">
        <v>0.170972562321</v>
      </c>
      <c r="BA9" s="12">
        <v>0.197836193839</v>
      </c>
      <c r="BB9" s="12">
        <v>0.18782362242799999</v>
      </c>
      <c r="BD9" s="12">
        <v>0.20492704629700001</v>
      </c>
      <c r="BE9" s="12">
        <v>0.10296939933</v>
      </c>
      <c r="BF9" s="12">
        <v>0.235403248535</v>
      </c>
      <c r="BH9" s="12">
        <v>0.21235724127899999</v>
      </c>
      <c r="BI9" s="12">
        <v>7.8708119668399995E-2</v>
      </c>
      <c r="BJ9" s="12">
        <v>0.12895129554400001</v>
      </c>
    </row>
    <row r="10" spans="2:62" ht="32" customHeight="1" x14ac:dyDescent="0.35">
      <c r="B10" s="11" t="s">
        <v>142</v>
      </c>
      <c r="C10" s="12">
        <v>0.29550610894099999</v>
      </c>
      <c r="D10" s="12">
        <v>0.27329808173699999</v>
      </c>
      <c r="E10" s="12">
        <v>0.33780344385400002</v>
      </c>
      <c r="F10" s="12">
        <v>0.134077899207</v>
      </c>
      <c r="G10" s="12">
        <v>0.40409632394400002</v>
      </c>
      <c r="I10" s="12">
        <v>0.21361800027200001</v>
      </c>
      <c r="J10" s="12">
        <v>0.28508672793500001</v>
      </c>
      <c r="K10" s="12">
        <v>0.29067990228000001</v>
      </c>
      <c r="L10" s="12">
        <v>0.33887076416200002</v>
      </c>
      <c r="M10" s="12">
        <v>0.31259005622300001</v>
      </c>
      <c r="N10" s="12">
        <v>0.33097189284900003</v>
      </c>
      <c r="P10" s="12">
        <v>0.26158763334899998</v>
      </c>
      <c r="Q10" s="12">
        <v>0.29658268044399999</v>
      </c>
      <c r="R10" s="12">
        <v>0.29826357513700003</v>
      </c>
      <c r="S10" s="12">
        <v>0.33030727297099999</v>
      </c>
      <c r="T10" s="12">
        <v>0</v>
      </c>
      <c r="V10" s="12">
        <v>0.28066843339899999</v>
      </c>
      <c r="W10" s="12">
        <v>0.222839697383</v>
      </c>
      <c r="X10" s="12">
        <v>0.346878431017</v>
      </c>
      <c r="Y10" s="12">
        <v>0.32728261456000002</v>
      </c>
      <c r="Z10" s="12">
        <v>0.36747861288099998</v>
      </c>
      <c r="AA10" s="12">
        <v>0.32595983011500002</v>
      </c>
      <c r="AB10" s="12">
        <v>0.35929725425800002</v>
      </c>
      <c r="AC10" s="12">
        <v>3.5743016261600001E-2</v>
      </c>
      <c r="AE10" s="12">
        <v>0.45093372777700003</v>
      </c>
      <c r="AF10" s="12">
        <v>0.25864720497900001</v>
      </c>
      <c r="AG10" s="12">
        <v>0.33320370167500002</v>
      </c>
      <c r="AH10" s="12">
        <v>0.13479895708600001</v>
      </c>
      <c r="AI10" s="12">
        <v>0.331795730048</v>
      </c>
      <c r="AJ10" s="12">
        <v>0.287831114419</v>
      </c>
      <c r="AK10" s="12">
        <v>0.43988981098800001</v>
      </c>
      <c r="AL10" s="12">
        <v>0.28007504017000001</v>
      </c>
      <c r="AM10" s="12">
        <v>0.20777972913100001</v>
      </c>
      <c r="AN10" s="12">
        <v>0.26685803883300002</v>
      </c>
      <c r="AO10" s="12">
        <v>0.38782373363900002</v>
      </c>
      <c r="AP10" s="12">
        <v>0.209977346594</v>
      </c>
      <c r="AR10" s="12">
        <v>0.28753141910500002</v>
      </c>
      <c r="AS10" s="12">
        <v>0.326556802782</v>
      </c>
      <c r="AT10" s="12">
        <v>0.35259728573900001</v>
      </c>
      <c r="AU10" s="12">
        <v>0</v>
      </c>
      <c r="AW10" s="12">
        <v>0.31157957384599999</v>
      </c>
      <c r="AX10" s="12">
        <v>0.30070025562699998</v>
      </c>
      <c r="AY10" s="12">
        <v>0.32115779015700002</v>
      </c>
      <c r="AZ10" s="12">
        <v>0.29110799107899998</v>
      </c>
      <c r="BA10" s="12">
        <v>0.30515305903700002</v>
      </c>
      <c r="BB10" s="12">
        <v>0.30518073813000002</v>
      </c>
      <c r="BD10" s="12">
        <v>0.35686422655099997</v>
      </c>
      <c r="BE10" s="12">
        <v>0.17930768780100001</v>
      </c>
      <c r="BF10" s="12">
        <v>0.23530896476800001</v>
      </c>
      <c r="BH10" s="12">
        <v>0.32275129663500002</v>
      </c>
      <c r="BI10" s="12">
        <v>0.26095804940799999</v>
      </c>
      <c r="BJ10" s="12">
        <v>0.172412956678</v>
      </c>
    </row>
    <row r="11" spans="2:62" ht="46" customHeight="1" x14ac:dyDescent="0.35">
      <c r="B11" s="11" t="s">
        <v>143</v>
      </c>
      <c r="C11" s="12">
        <v>0.30357047041899998</v>
      </c>
      <c r="D11" s="12">
        <v>0.33865717019500002</v>
      </c>
      <c r="E11" s="12">
        <v>0.25497344739200001</v>
      </c>
      <c r="F11" s="12">
        <v>0.43008794602299999</v>
      </c>
      <c r="G11" s="12">
        <v>0</v>
      </c>
      <c r="I11" s="12">
        <v>0.31719206579999998</v>
      </c>
      <c r="J11" s="12">
        <v>0.31746144511399998</v>
      </c>
      <c r="K11" s="12">
        <v>0.31454750490799999</v>
      </c>
      <c r="L11" s="12">
        <v>0.300242687605</v>
      </c>
      <c r="M11" s="12">
        <v>0.28669855032399999</v>
      </c>
      <c r="N11" s="12">
        <v>0.169417410194</v>
      </c>
      <c r="P11" s="12">
        <v>0.44657585254900001</v>
      </c>
      <c r="Q11" s="12">
        <v>0.30953194949000001</v>
      </c>
      <c r="R11" s="12">
        <v>0.24226898617199999</v>
      </c>
      <c r="S11" s="12">
        <v>0.213036834945</v>
      </c>
      <c r="T11" s="12">
        <v>0.48326881861999998</v>
      </c>
      <c r="V11" s="12">
        <v>0.47930138430500002</v>
      </c>
      <c r="W11" s="12">
        <v>0.38278265094300001</v>
      </c>
      <c r="X11" s="12">
        <v>0.21249836900300001</v>
      </c>
      <c r="Y11" s="12">
        <v>0.31259672626899998</v>
      </c>
      <c r="Z11" s="12">
        <v>0.213548955998</v>
      </c>
      <c r="AA11" s="12">
        <v>0.209102929971</v>
      </c>
      <c r="AB11" s="12">
        <v>0.182296278472</v>
      </c>
      <c r="AC11" s="12">
        <v>0.40896825894900002</v>
      </c>
      <c r="AE11" s="12">
        <v>0.19965529550200001</v>
      </c>
      <c r="AF11" s="12">
        <v>0.294665045317</v>
      </c>
      <c r="AG11" s="12">
        <v>0.36396104017999997</v>
      </c>
      <c r="AH11" s="12">
        <v>0.422678141289</v>
      </c>
      <c r="AI11" s="12">
        <v>0.25839726618699999</v>
      </c>
      <c r="AJ11" s="12">
        <v>0.42267772459899999</v>
      </c>
      <c r="AK11" s="12">
        <v>0.27572301183499998</v>
      </c>
      <c r="AL11" s="12">
        <v>0.33002809069700001</v>
      </c>
      <c r="AM11" s="12">
        <v>0.26065260639400001</v>
      </c>
      <c r="AN11" s="12">
        <v>0.23882039721199999</v>
      </c>
      <c r="AO11" s="12">
        <v>0.30967401492199997</v>
      </c>
      <c r="AP11" s="12">
        <v>0.30275959014699999</v>
      </c>
      <c r="AR11" s="12">
        <v>0.30750540924199998</v>
      </c>
      <c r="AS11" s="12">
        <v>0.29039138409900001</v>
      </c>
      <c r="AT11" s="12">
        <v>0.26112639262100001</v>
      </c>
      <c r="AU11" s="12">
        <v>0.50032009876399997</v>
      </c>
      <c r="AW11" s="12">
        <v>0.28027621452899998</v>
      </c>
      <c r="AX11" s="12">
        <v>0.28646648490799997</v>
      </c>
      <c r="AY11" s="12">
        <v>0.273480878963</v>
      </c>
      <c r="AZ11" s="12">
        <v>0.29782996192700001</v>
      </c>
      <c r="BA11" s="12">
        <v>0.27431874607599999</v>
      </c>
      <c r="BB11" s="12">
        <v>0.287338128029</v>
      </c>
      <c r="BD11" s="12">
        <v>0.211293400508</v>
      </c>
      <c r="BE11" s="12">
        <v>0.47942386277499999</v>
      </c>
      <c r="BF11" s="12">
        <v>0.38489301856399999</v>
      </c>
      <c r="BH11" s="12">
        <v>0.27145240708200002</v>
      </c>
      <c r="BI11" s="12">
        <v>0.35170733581800001</v>
      </c>
      <c r="BJ11" s="12">
        <v>0.42740176186700002</v>
      </c>
    </row>
    <row r="12" spans="2:62" ht="32" customHeight="1" x14ac:dyDescent="0.35">
      <c r="B12" s="11" t="s">
        <v>144</v>
      </c>
      <c r="C12" s="12">
        <v>0.16351666188700001</v>
      </c>
      <c r="D12" s="12">
        <v>0.17684676516799999</v>
      </c>
      <c r="E12" s="12">
        <v>0.13464986249200001</v>
      </c>
      <c r="F12" s="12">
        <v>0.305353773612</v>
      </c>
      <c r="G12" s="12">
        <v>0</v>
      </c>
      <c r="I12" s="12">
        <v>0.24427865517299999</v>
      </c>
      <c r="J12" s="12">
        <v>9.4530282239300004E-2</v>
      </c>
      <c r="K12" s="12">
        <v>0.14561898485999999</v>
      </c>
      <c r="L12" s="12">
        <v>0.13834760612700001</v>
      </c>
      <c r="M12" s="12">
        <v>0.172857537527</v>
      </c>
      <c r="N12" s="12">
        <v>0.49961069695600002</v>
      </c>
      <c r="P12" s="12">
        <v>0.15274554286799999</v>
      </c>
      <c r="Q12" s="12">
        <v>0.210236196638</v>
      </c>
      <c r="R12" s="12">
        <v>0.166759707285</v>
      </c>
      <c r="S12" s="12">
        <v>0.11868736081300001</v>
      </c>
      <c r="T12" s="12">
        <v>0.51673118137999996</v>
      </c>
      <c r="V12" s="12">
        <v>0.13055434269499999</v>
      </c>
      <c r="W12" s="12">
        <v>0.17818819968300001</v>
      </c>
      <c r="X12" s="12">
        <v>0.22351407052200001</v>
      </c>
      <c r="Y12" s="12">
        <v>0.14318709658600001</v>
      </c>
      <c r="Z12" s="12">
        <v>0.105989412036</v>
      </c>
      <c r="AA12" s="12">
        <v>0.1536859069</v>
      </c>
      <c r="AB12" s="12">
        <v>8.0721095664600007E-2</v>
      </c>
      <c r="AC12" s="12">
        <v>0.29082873643700002</v>
      </c>
      <c r="AE12" s="12">
        <v>0.155397955428</v>
      </c>
      <c r="AF12" s="12">
        <v>0.197372339077</v>
      </c>
      <c r="AG12" s="12">
        <v>0.20131671060199999</v>
      </c>
      <c r="AH12" s="12">
        <v>0.24907477839200001</v>
      </c>
      <c r="AI12" s="12">
        <v>0.191715602156</v>
      </c>
      <c r="AJ12" s="12">
        <v>7.1941475406500005E-2</v>
      </c>
      <c r="AK12" s="12">
        <v>4.5281825803599997E-2</v>
      </c>
      <c r="AL12" s="12">
        <v>0.171860214851</v>
      </c>
      <c r="AM12" s="12">
        <v>0.17436442734400001</v>
      </c>
      <c r="AN12" s="12">
        <v>0.152538783269</v>
      </c>
      <c r="AO12" s="12">
        <v>0.20841748011799999</v>
      </c>
      <c r="AP12" s="12">
        <v>9.7550376006900003E-2</v>
      </c>
      <c r="AR12" s="12">
        <v>0.16448879554699999</v>
      </c>
      <c r="AS12" s="12">
        <v>0.17363586974</v>
      </c>
      <c r="AT12" s="12">
        <v>0.116254924435</v>
      </c>
      <c r="AU12" s="12">
        <v>0</v>
      </c>
      <c r="AW12" s="12">
        <v>0.15126134432400001</v>
      </c>
      <c r="AX12" s="12">
        <v>0.15386305229899999</v>
      </c>
      <c r="AY12" s="12">
        <v>0.142302629993</v>
      </c>
      <c r="AZ12" s="12">
        <v>0.177673888699</v>
      </c>
      <c r="BA12" s="12">
        <v>0.159600163746</v>
      </c>
      <c r="BB12" s="12">
        <v>0.166498226365</v>
      </c>
      <c r="BD12" s="12">
        <v>0.155919004661</v>
      </c>
      <c r="BE12" s="12">
        <v>0.192841088514</v>
      </c>
      <c r="BF12" s="12">
        <v>4.6099412041600001E-2</v>
      </c>
      <c r="BH12" s="12">
        <v>0.15059002527400001</v>
      </c>
      <c r="BI12" s="12">
        <v>0.21697058366800001</v>
      </c>
      <c r="BJ12" s="12">
        <v>0.115493312529</v>
      </c>
    </row>
    <row r="13" spans="2:62" ht="32" customHeight="1" x14ac:dyDescent="0.35">
      <c r="B13" s="11" t="s">
        <v>145</v>
      </c>
      <c r="C13" s="12">
        <v>3.71820983326E-2</v>
      </c>
      <c r="D13" s="12">
        <v>3.1648615738500002E-2</v>
      </c>
      <c r="E13" s="12">
        <v>4.8639946075299999E-2</v>
      </c>
      <c r="F13" s="12">
        <v>0</v>
      </c>
      <c r="G13" s="12">
        <v>0</v>
      </c>
      <c r="I13" s="12">
        <v>5.5392722063799998E-2</v>
      </c>
      <c r="J13" s="12">
        <v>9.2691498101600003E-2</v>
      </c>
      <c r="K13" s="12">
        <v>2.8645096673300001E-2</v>
      </c>
      <c r="L13" s="12">
        <v>2.26145441571E-2</v>
      </c>
      <c r="M13" s="12">
        <v>1.9084876265200001E-2</v>
      </c>
      <c r="N13" s="12">
        <v>0</v>
      </c>
      <c r="P13" s="12">
        <v>1.8971724359700001E-2</v>
      </c>
      <c r="Q13" s="12">
        <v>2.1453883282999998E-2</v>
      </c>
      <c r="R13" s="12">
        <v>6.0148841805100002E-2</v>
      </c>
      <c r="S13" s="12">
        <v>4.8747426630900002E-2</v>
      </c>
      <c r="T13" s="12">
        <v>0</v>
      </c>
      <c r="V13" s="12">
        <v>1.3741809555700001E-2</v>
      </c>
      <c r="W13" s="12">
        <v>4.5896484298699997E-2</v>
      </c>
      <c r="X13" s="12">
        <v>5.0738418533900001E-2</v>
      </c>
      <c r="Y13" s="12">
        <v>3.10989208307E-2</v>
      </c>
      <c r="Z13" s="12">
        <v>2.7962030909199999E-2</v>
      </c>
      <c r="AA13" s="12">
        <v>0</v>
      </c>
      <c r="AB13" s="12">
        <v>7.4341401730199999E-2</v>
      </c>
      <c r="AC13" s="12">
        <v>3.5523758145700003E-2</v>
      </c>
      <c r="AE13" s="12">
        <v>9.7694486934399999E-2</v>
      </c>
      <c r="AF13" s="12">
        <v>2.7977033402200001E-2</v>
      </c>
      <c r="AG13" s="12">
        <v>0</v>
      </c>
      <c r="AH13" s="12">
        <v>4.1815032028799999E-2</v>
      </c>
      <c r="AI13" s="12">
        <v>4.6348413263099998E-2</v>
      </c>
      <c r="AJ13" s="12">
        <v>2.4291375600000002E-2</v>
      </c>
      <c r="AK13" s="12">
        <v>2.2179369497100001E-2</v>
      </c>
      <c r="AL13" s="12">
        <v>3.3627838536600001E-2</v>
      </c>
      <c r="AM13" s="12">
        <v>5.0461465315099999E-2</v>
      </c>
      <c r="AN13" s="12">
        <v>6.0221763744500001E-2</v>
      </c>
      <c r="AO13" s="12">
        <v>0</v>
      </c>
      <c r="AP13" s="12">
        <v>0</v>
      </c>
      <c r="AR13" s="12">
        <v>4.2301105587600002E-2</v>
      </c>
      <c r="AS13" s="12">
        <v>1.15025694648E-2</v>
      </c>
      <c r="AT13" s="12">
        <v>4.7738199419299999E-2</v>
      </c>
      <c r="AU13" s="12">
        <v>0</v>
      </c>
      <c r="AW13" s="12">
        <v>3.6460189479000003E-2</v>
      </c>
      <c r="AX13" s="12">
        <v>3.6031039961400002E-2</v>
      </c>
      <c r="AY13" s="12">
        <v>3.193197867E-2</v>
      </c>
      <c r="AZ13" s="12">
        <v>3.2131656066399998E-2</v>
      </c>
      <c r="BA13" s="12">
        <v>3.5505677995999997E-2</v>
      </c>
      <c r="BB13" s="12">
        <v>3.32929075693E-2</v>
      </c>
      <c r="BD13" s="12">
        <v>5.2152309474700002E-2</v>
      </c>
      <c r="BE13" s="12">
        <v>5.7709311501099999E-3</v>
      </c>
      <c r="BF13" s="12">
        <v>4.80857905662E-2</v>
      </c>
      <c r="BH13" s="12">
        <v>2.3407505133500001E-2</v>
      </c>
      <c r="BI13" s="12">
        <v>6.7239847602700006E-2</v>
      </c>
      <c r="BJ13" s="12">
        <v>6.3260092741199994E-2</v>
      </c>
    </row>
    <row r="14" spans="2:62" ht="32" customHeight="1" x14ac:dyDescent="0.35">
      <c r="B14" s="11" t="s">
        <v>42</v>
      </c>
      <c r="C14" s="12">
        <v>2.6699907674699999E-2</v>
      </c>
      <c r="D14" s="12">
        <v>1.97409451615E-2</v>
      </c>
      <c r="E14" s="12">
        <v>2.2774580032499998E-2</v>
      </c>
      <c r="F14" s="12">
        <v>9.4475994592100002E-2</v>
      </c>
      <c r="G14" s="12">
        <v>0.20185509779300001</v>
      </c>
      <c r="I14" s="12">
        <v>7.7755158306200001E-2</v>
      </c>
      <c r="J14" s="12">
        <v>1.9158745142899999E-2</v>
      </c>
      <c r="K14" s="12">
        <v>1.40853170877E-2</v>
      </c>
      <c r="L14" s="12">
        <v>1.54881017665E-2</v>
      </c>
      <c r="M14" s="12">
        <v>3.1822932366399999E-2</v>
      </c>
      <c r="N14" s="12">
        <v>0</v>
      </c>
      <c r="P14" s="12">
        <v>3.9226634124200001E-2</v>
      </c>
      <c r="Q14" s="12">
        <v>3.6445877500299997E-2</v>
      </c>
      <c r="R14" s="12">
        <v>1.7182612072599999E-2</v>
      </c>
      <c r="S14" s="12">
        <v>1.43706780582E-2</v>
      </c>
      <c r="T14" s="12">
        <v>0</v>
      </c>
      <c r="V14" s="12">
        <v>4.8843321912500001E-2</v>
      </c>
      <c r="W14" s="12">
        <v>3.2359807669199998E-2</v>
      </c>
      <c r="X14" s="12">
        <v>2.6912202745099999E-2</v>
      </c>
      <c r="Y14" s="12">
        <v>0</v>
      </c>
      <c r="Z14" s="12">
        <v>1.39418024382E-2</v>
      </c>
      <c r="AA14" s="12">
        <v>0</v>
      </c>
      <c r="AB14" s="12">
        <v>1.8819862811599999E-2</v>
      </c>
      <c r="AC14" s="12">
        <v>8.7137919018799997E-2</v>
      </c>
      <c r="AE14" s="12">
        <v>0</v>
      </c>
      <c r="AF14" s="12">
        <v>6.5365569289299999E-2</v>
      </c>
      <c r="AG14" s="12">
        <v>2.6596477333199999E-2</v>
      </c>
      <c r="AH14" s="12">
        <v>2.8015242495800001E-2</v>
      </c>
      <c r="AI14" s="12">
        <v>0</v>
      </c>
      <c r="AJ14" s="12">
        <v>2.1950035261599998E-2</v>
      </c>
      <c r="AK14" s="12">
        <v>0</v>
      </c>
      <c r="AL14" s="12">
        <v>3.1289641955099999E-2</v>
      </c>
      <c r="AM14" s="12">
        <v>0</v>
      </c>
      <c r="AN14" s="12">
        <v>3.0978671402500001E-2</v>
      </c>
      <c r="AO14" s="12">
        <v>0</v>
      </c>
      <c r="AP14" s="12">
        <v>0.14488265640600001</v>
      </c>
      <c r="AR14" s="12">
        <v>2.4045053678699999E-2</v>
      </c>
      <c r="AS14" s="12">
        <v>2.46633382497E-2</v>
      </c>
      <c r="AT14" s="12">
        <v>4.2692999602299997E-2</v>
      </c>
      <c r="AU14" s="12">
        <v>0.49967990123599998</v>
      </c>
      <c r="AW14" s="12">
        <v>2.5446938922199999E-2</v>
      </c>
      <c r="AX14" s="12">
        <v>2.3237676346600001E-2</v>
      </c>
      <c r="AY14" s="12">
        <v>2.0122945171800001E-2</v>
      </c>
      <c r="AZ14" s="12">
        <v>3.02839399085E-2</v>
      </c>
      <c r="BA14" s="12">
        <v>2.7586159305699999E-2</v>
      </c>
      <c r="BB14" s="12">
        <v>1.9866377478700001E-2</v>
      </c>
      <c r="BD14" s="12">
        <v>1.8844012508399999E-2</v>
      </c>
      <c r="BE14" s="12">
        <v>3.9687030430300002E-2</v>
      </c>
      <c r="BF14" s="12">
        <v>5.02095655248E-2</v>
      </c>
      <c r="BH14" s="12">
        <v>1.9441524595700001E-2</v>
      </c>
      <c r="BI14" s="12">
        <v>2.4416063835100001E-2</v>
      </c>
      <c r="BJ14" s="12">
        <v>9.2480580640500007E-2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150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141</v>
      </c>
      <c r="C9" s="12">
        <v>0.14565881913100001</v>
      </c>
      <c r="D9" s="12">
        <v>0.11383401627</v>
      </c>
      <c r="E9" s="12">
        <v>0.197779545419</v>
      </c>
      <c r="F9" s="12">
        <v>3.4168232730100001E-2</v>
      </c>
      <c r="G9" s="12">
        <v>0</v>
      </c>
      <c r="I9" s="12">
        <v>9.1334894455600002E-2</v>
      </c>
      <c r="J9" s="12">
        <v>0.114322623112</v>
      </c>
      <c r="K9" s="12">
        <v>0.17019758798000001</v>
      </c>
      <c r="L9" s="12">
        <v>0.14143428792500001</v>
      </c>
      <c r="M9" s="12">
        <v>0.18090081052599999</v>
      </c>
      <c r="N9" s="12">
        <v>0.102944376272</v>
      </c>
      <c r="P9" s="12">
        <v>9.3145953806899995E-2</v>
      </c>
      <c r="Q9" s="12">
        <v>0.118508987513</v>
      </c>
      <c r="R9" s="12">
        <v>0.188066623647</v>
      </c>
      <c r="S9" s="12">
        <v>0.185238647471</v>
      </c>
      <c r="T9" s="12">
        <v>0</v>
      </c>
      <c r="V9" s="12">
        <v>0.10230152541</v>
      </c>
      <c r="W9" s="12">
        <v>0.12831492376199999</v>
      </c>
      <c r="X9" s="12">
        <v>0.15863970439299999</v>
      </c>
      <c r="Y9" s="12">
        <v>0.14654547419300001</v>
      </c>
      <c r="Z9" s="12">
        <v>0.144364247335</v>
      </c>
      <c r="AA9" s="12">
        <v>0.15393814008000001</v>
      </c>
      <c r="AB9" s="12">
        <v>0.28120392654300003</v>
      </c>
      <c r="AC9" s="12">
        <v>3.7013733638799999E-2</v>
      </c>
      <c r="AE9" s="12">
        <v>0.137603682826</v>
      </c>
      <c r="AF9" s="12">
        <v>0.202530444349</v>
      </c>
      <c r="AG9" s="12">
        <v>8.7631176172699998E-2</v>
      </c>
      <c r="AH9" s="12">
        <v>0.147367101142</v>
      </c>
      <c r="AI9" s="12">
        <v>0.151912862122</v>
      </c>
      <c r="AJ9" s="12">
        <v>0.120375546684</v>
      </c>
      <c r="AK9" s="12">
        <v>0.13963761661999999</v>
      </c>
      <c r="AL9" s="12">
        <v>0.117854796542</v>
      </c>
      <c r="AM9" s="12">
        <v>0.109407133667</v>
      </c>
      <c r="AN9" s="12">
        <v>0.19089831851799999</v>
      </c>
      <c r="AO9" s="12">
        <v>0.19196228446399999</v>
      </c>
      <c r="AP9" s="12">
        <v>0.12365875367900001</v>
      </c>
      <c r="AR9" s="12">
        <v>0.15224568614699999</v>
      </c>
      <c r="AS9" s="12">
        <v>0.107491849249</v>
      </c>
      <c r="AT9" s="12">
        <v>0.191010882327</v>
      </c>
      <c r="AU9" s="12">
        <v>0</v>
      </c>
      <c r="AW9" s="12">
        <v>0.16436954747499999</v>
      </c>
      <c r="AX9" s="12">
        <v>0.161145103545</v>
      </c>
      <c r="AY9" s="12">
        <v>0.17083397543500001</v>
      </c>
      <c r="AZ9" s="12">
        <v>0.13751842675299999</v>
      </c>
      <c r="BA9" s="12">
        <v>0.16065701780800001</v>
      </c>
      <c r="BB9" s="12">
        <v>0.15812857850199999</v>
      </c>
      <c r="BD9" s="12">
        <v>0.205999326373</v>
      </c>
      <c r="BE9" s="12">
        <v>4.1729242691999999E-2</v>
      </c>
      <c r="BF9" s="12">
        <v>0</v>
      </c>
      <c r="BH9" s="12">
        <v>0.183876910995</v>
      </c>
      <c r="BI9" s="12">
        <v>8.0581636080000005E-2</v>
      </c>
      <c r="BJ9" s="12">
        <v>2.0700760598500002E-2</v>
      </c>
    </row>
    <row r="10" spans="2:62" ht="32" customHeight="1" x14ac:dyDescent="0.35">
      <c r="B10" s="11" t="s">
        <v>142</v>
      </c>
      <c r="C10" s="12">
        <v>0.27100344670600002</v>
      </c>
      <c r="D10" s="12">
        <v>0.23332421303299999</v>
      </c>
      <c r="E10" s="12">
        <v>0.33724978130599997</v>
      </c>
      <c r="F10" s="12">
        <v>8.4835947163799996E-2</v>
      </c>
      <c r="G10" s="12">
        <v>0.199846829783</v>
      </c>
      <c r="I10" s="12">
        <v>0.17450864394999999</v>
      </c>
      <c r="J10" s="12">
        <v>0.30528653238499998</v>
      </c>
      <c r="K10" s="12">
        <v>0.29539812207100002</v>
      </c>
      <c r="L10" s="12">
        <v>0.32215862389900002</v>
      </c>
      <c r="M10" s="12">
        <v>0.21916654266800001</v>
      </c>
      <c r="N10" s="12">
        <v>0.23114408080500001</v>
      </c>
      <c r="P10" s="12">
        <v>0.17746735112600001</v>
      </c>
      <c r="Q10" s="12">
        <v>0.353981032769</v>
      </c>
      <c r="R10" s="12">
        <v>0.31273093474500002</v>
      </c>
      <c r="S10" s="12">
        <v>0.24416009470300001</v>
      </c>
      <c r="T10" s="12">
        <v>0</v>
      </c>
      <c r="V10" s="12">
        <v>0.21229978545299999</v>
      </c>
      <c r="W10" s="12">
        <v>0.23134222954</v>
      </c>
      <c r="X10" s="12">
        <v>0.27648805242800001</v>
      </c>
      <c r="Y10" s="12">
        <v>0.35193648368199998</v>
      </c>
      <c r="Z10" s="12">
        <v>0.34485113534400003</v>
      </c>
      <c r="AA10" s="12">
        <v>0.352555686433</v>
      </c>
      <c r="AB10" s="12">
        <v>0.23909913914799999</v>
      </c>
      <c r="AC10" s="12">
        <v>0.14512262739599999</v>
      </c>
      <c r="AE10" s="12">
        <v>0.36666243055800002</v>
      </c>
      <c r="AF10" s="12">
        <v>0.23220682735100001</v>
      </c>
      <c r="AG10" s="12">
        <v>0.22495265863899999</v>
      </c>
      <c r="AH10" s="12">
        <v>0.244575909615</v>
      </c>
      <c r="AI10" s="12">
        <v>0.222810520037</v>
      </c>
      <c r="AJ10" s="12">
        <v>0.26877606038500002</v>
      </c>
      <c r="AK10" s="12">
        <v>0.446768360621</v>
      </c>
      <c r="AL10" s="12">
        <v>0.29259406517100001</v>
      </c>
      <c r="AM10" s="12">
        <v>0.25549952370200002</v>
      </c>
      <c r="AN10" s="12">
        <v>0.30446968216999998</v>
      </c>
      <c r="AO10" s="12">
        <v>8.4986132465900005E-2</v>
      </c>
      <c r="AP10" s="12">
        <v>0.20331465988700001</v>
      </c>
      <c r="AR10" s="12">
        <v>0.23903198391399999</v>
      </c>
      <c r="AS10" s="12">
        <v>0.43216372748999998</v>
      </c>
      <c r="AT10" s="12">
        <v>0.25141241756499999</v>
      </c>
      <c r="AU10" s="12">
        <v>0</v>
      </c>
      <c r="AW10" s="12">
        <v>0.292856376265</v>
      </c>
      <c r="AX10" s="12">
        <v>0.27828811837700002</v>
      </c>
      <c r="AY10" s="12">
        <v>0.284752258127</v>
      </c>
      <c r="AZ10" s="12">
        <v>0.27189188061199998</v>
      </c>
      <c r="BA10" s="12">
        <v>0.28219532554100002</v>
      </c>
      <c r="BB10" s="12">
        <v>0.28772164518600002</v>
      </c>
      <c r="BD10" s="12">
        <v>0.30565359067600001</v>
      </c>
      <c r="BE10" s="12">
        <v>0.216374548039</v>
      </c>
      <c r="BF10" s="12">
        <v>0.145123636459</v>
      </c>
      <c r="BH10" s="12">
        <v>0.31173347142899999</v>
      </c>
      <c r="BI10" s="12">
        <v>0.20219265608199999</v>
      </c>
      <c r="BJ10" s="12">
        <v>0.13627118859599999</v>
      </c>
    </row>
    <row r="11" spans="2:62" ht="46" customHeight="1" x14ac:dyDescent="0.35">
      <c r="B11" s="11" t="s">
        <v>143</v>
      </c>
      <c r="C11" s="12">
        <v>0.35986973378800002</v>
      </c>
      <c r="D11" s="12">
        <v>0.42905479635600002</v>
      </c>
      <c r="E11" s="12">
        <v>0.28037856166000003</v>
      </c>
      <c r="F11" s="12">
        <v>0.36804251935900001</v>
      </c>
      <c r="G11" s="12">
        <v>0.406104591954</v>
      </c>
      <c r="I11" s="12">
        <v>0.415994249077</v>
      </c>
      <c r="J11" s="12">
        <v>0.35818574697099997</v>
      </c>
      <c r="K11" s="12">
        <v>0.33553398344699997</v>
      </c>
      <c r="L11" s="12">
        <v>0.321194432157</v>
      </c>
      <c r="M11" s="12">
        <v>0.39124064614199999</v>
      </c>
      <c r="N11" s="12">
        <v>0.48400675195300003</v>
      </c>
      <c r="P11" s="12">
        <v>0.43177690938699997</v>
      </c>
      <c r="Q11" s="12">
        <v>0.332706399599</v>
      </c>
      <c r="R11" s="12">
        <v>0.27926363325100001</v>
      </c>
      <c r="S11" s="12">
        <v>0.38551454197099999</v>
      </c>
      <c r="T11" s="12">
        <v>1</v>
      </c>
      <c r="V11" s="12">
        <v>0.403482561071</v>
      </c>
      <c r="W11" s="12">
        <v>0.41167867314000001</v>
      </c>
      <c r="X11" s="12">
        <v>0.32162955740799998</v>
      </c>
      <c r="Y11" s="12">
        <v>0.24777857908000001</v>
      </c>
      <c r="Z11" s="12">
        <v>0.36368578172799998</v>
      </c>
      <c r="AA11" s="12">
        <v>0.32677134052500001</v>
      </c>
      <c r="AB11" s="12">
        <v>0.375400102736</v>
      </c>
      <c r="AC11" s="12">
        <v>0.45401445633600002</v>
      </c>
      <c r="AE11" s="12">
        <v>0.246981598247</v>
      </c>
      <c r="AF11" s="12">
        <v>0.27640519490600002</v>
      </c>
      <c r="AG11" s="12">
        <v>0.46180478472800002</v>
      </c>
      <c r="AH11" s="12">
        <v>0.25600178147800001</v>
      </c>
      <c r="AI11" s="12">
        <v>0.46376093028100002</v>
      </c>
      <c r="AJ11" s="12">
        <v>0.38782258359999999</v>
      </c>
      <c r="AK11" s="12">
        <v>0.298366343531</v>
      </c>
      <c r="AL11" s="12">
        <v>0.39773774984100002</v>
      </c>
      <c r="AM11" s="12">
        <v>0.42238609054800003</v>
      </c>
      <c r="AN11" s="12">
        <v>0.32813646379099998</v>
      </c>
      <c r="AO11" s="12">
        <v>0.63806545060499997</v>
      </c>
      <c r="AP11" s="12">
        <v>0.25323319774699998</v>
      </c>
      <c r="AR11" s="12">
        <v>0.372888587105</v>
      </c>
      <c r="AS11" s="12">
        <v>0.31828656921600001</v>
      </c>
      <c r="AT11" s="12">
        <v>0.26112639262100001</v>
      </c>
      <c r="AU11" s="12">
        <v>0.50032009876399997</v>
      </c>
      <c r="AW11" s="12">
        <v>0.33493315112599997</v>
      </c>
      <c r="AX11" s="12">
        <v>0.345808951872</v>
      </c>
      <c r="AY11" s="12">
        <v>0.34690795301499999</v>
      </c>
      <c r="AZ11" s="12">
        <v>0.36553358783899997</v>
      </c>
      <c r="BA11" s="12">
        <v>0.34220286000599998</v>
      </c>
      <c r="BB11" s="12">
        <v>0.35735056923500003</v>
      </c>
      <c r="BD11" s="12">
        <v>0.29754782637900001</v>
      </c>
      <c r="BE11" s="12">
        <v>0.45960029376400002</v>
      </c>
      <c r="BF11" s="12">
        <v>0.57394817069500004</v>
      </c>
      <c r="BH11" s="12">
        <v>0.30147437138599997</v>
      </c>
      <c r="BI11" s="12">
        <v>0.45157380328899999</v>
      </c>
      <c r="BJ11" s="12">
        <v>0.57299828434099997</v>
      </c>
    </row>
    <row r="12" spans="2:62" ht="32" customHeight="1" x14ac:dyDescent="0.35">
      <c r="B12" s="11" t="s">
        <v>144</v>
      </c>
      <c r="C12" s="12">
        <v>0.144541204511</v>
      </c>
      <c r="D12" s="12">
        <v>0.153144449455</v>
      </c>
      <c r="E12" s="12">
        <v>0.101004963212</v>
      </c>
      <c r="F12" s="12">
        <v>0.38280799070799998</v>
      </c>
      <c r="G12" s="12">
        <v>0.39404857826299999</v>
      </c>
      <c r="I12" s="12">
        <v>0.169200179911</v>
      </c>
      <c r="J12" s="12">
        <v>0.143317490031</v>
      </c>
      <c r="K12" s="12">
        <v>0.130183696066</v>
      </c>
      <c r="L12" s="12">
        <v>0.13584087198</v>
      </c>
      <c r="M12" s="12">
        <v>0.15618845575500001</v>
      </c>
      <c r="N12" s="12">
        <v>0.18190479097000001</v>
      </c>
      <c r="P12" s="12">
        <v>0.198022587183</v>
      </c>
      <c r="Q12" s="12">
        <v>0.158735294645</v>
      </c>
      <c r="R12" s="12">
        <v>0.108735783569</v>
      </c>
      <c r="S12" s="12">
        <v>0.114978249679</v>
      </c>
      <c r="T12" s="12">
        <v>0</v>
      </c>
      <c r="V12" s="12">
        <v>0.170734544283</v>
      </c>
      <c r="W12" s="12">
        <v>0.142574325843</v>
      </c>
      <c r="X12" s="12">
        <v>0.1710699249</v>
      </c>
      <c r="Y12" s="12">
        <v>0.202633514573</v>
      </c>
      <c r="Z12" s="12">
        <v>7.1372080082799993E-2</v>
      </c>
      <c r="AA12" s="12">
        <v>0.120682957567</v>
      </c>
      <c r="AB12" s="12">
        <v>6.3595557150200002E-2</v>
      </c>
      <c r="AC12" s="12">
        <v>0.18897754950099999</v>
      </c>
      <c r="AE12" s="12">
        <v>0.152056294737</v>
      </c>
      <c r="AF12" s="12">
        <v>0.179407496656</v>
      </c>
      <c r="AG12" s="12">
        <v>0.156962143552</v>
      </c>
      <c r="AH12" s="12">
        <v>0.20638505947399999</v>
      </c>
      <c r="AI12" s="12">
        <v>0.14808915062799999</v>
      </c>
      <c r="AJ12" s="12">
        <v>0.17772568635300001</v>
      </c>
      <c r="AK12" s="12">
        <v>0</v>
      </c>
      <c r="AL12" s="12">
        <v>0.142849835368</v>
      </c>
      <c r="AM12" s="12">
        <v>0.16824160365800001</v>
      </c>
      <c r="AN12" s="12">
        <v>7.3774891026500006E-2</v>
      </c>
      <c r="AO12" s="12">
        <v>8.4986132465900005E-2</v>
      </c>
      <c r="AP12" s="12">
        <v>0.24076064354400001</v>
      </c>
      <c r="AR12" s="12">
        <v>0.16029557541700001</v>
      </c>
      <c r="AS12" s="12">
        <v>5.9480305533600002E-2</v>
      </c>
      <c r="AT12" s="12">
        <v>0.20601910846599999</v>
      </c>
      <c r="AU12" s="12">
        <v>0</v>
      </c>
      <c r="AW12" s="12">
        <v>0.128942143008</v>
      </c>
      <c r="AX12" s="12">
        <v>0.13359193129499999</v>
      </c>
      <c r="AY12" s="12">
        <v>0.13623394075799999</v>
      </c>
      <c r="AZ12" s="12">
        <v>0.149082837208</v>
      </c>
      <c r="BA12" s="12">
        <v>0.13850070365600001</v>
      </c>
      <c r="BB12" s="12">
        <v>0.137653732168</v>
      </c>
      <c r="BD12" s="12">
        <v>0.123939580844</v>
      </c>
      <c r="BE12" s="12">
        <v>0.17566570170900001</v>
      </c>
      <c r="BF12" s="12">
        <v>0.23071862732199999</v>
      </c>
      <c r="BH12" s="12">
        <v>0.14694610847</v>
      </c>
      <c r="BI12" s="12">
        <v>0.133206090419</v>
      </c>
      <c r="BJ12" s="12">
        <v>0.15746819279599999</v>
      </c>
    </row>
    <row r="13" spans="2:62" ht="32" customHeight="1" x14ac:dyDescent="0.35">
      <c r="B13" s="11" t="s">
        <v>145</v>
      </c>
      <c r="C13" s="12">
        <v>6.1812960227600001E-2</v>
      </c>
      <c r="D13" s="12">
        <v>5.80568915096E-2</v>
      </c>
      <c r="E13" s="12">
        <v>6.4865612160100006E-2</v>
      </c>
      <c r="F13" s="12">
        <v>8.1587572763899996E-2</v>
      </c>
      <c r="G13" s="12">
        <v>0</v>
      </c>
      <c r="I13" s="12">
        <v>8.8171156425499997E-2</v>
      </c>
      <c r="J13" s="12">
        <v>5.9728862358799997E-2</v>
      </c>
      <c r="K13" s="12">
        <v>6.86866104353E-2</v>
      </c>
      <c r="L13" s="12">
        <v>7.2185175299600002E-2</v>
      </c>
      <c r="M13" s="12">
        <v>2.7575461004000001E-2</v>
      </c>
      <c r="N13" s="12">
        <v>0</v>
      </c>
      <c r="P13" s="12">
        <v>7.0755907822800002E-2</v>
      </c>
      <c r="Q13" s="12">
        <v>2.8785802541000001E-2</v>
      </c>
      <c r="R13" s="12">
        <v>0.100748474169</v>
      </c>
      <c r="S13" s="12">
        <v>4.7948285067299999E-2</v>
      </c>
      <c r="T13" s="12">
        <v>0</v>
      </c>
      <c r="V13" s="12">
        <v>8.1423210334000004E-2</v>
      </c>
      <c r="W13" s="12">
        <v>6.2398072120800001E-2</v>
      </c>
      <c r="X13" s="12">
        <v>7.2172760869900002E-2</v>
      </c>
      <c r="Y13" s="12">
        <v>5.1105948472500003E-2</v>
      </c>
      <c r="Z13" s="12">
        <v>5.9585447434099999E-2</v>
      </c>
      <c r="AA13" s="12">
        <v>4.60518753951E-2</v>
      </c>
      <c r="AB13" s="12">
        <v>2.18814116115E-2</v>
      </c>
      <c r="AC13" s="12">
        <v>8.77337141096E-2</v>
      </c>
      <c r="AE13" s="12">
        <v>9.6695993632299998E-2</v>
      </c>
      <c r="AF13" s="12">
        <v>7.5828896559400005E-2</v>
      </c>
      <c r="AG13" s="12">
        <v>6.8649236908299993E-2</v>
      </c>
      <c r="AH13" s="12">
        <v>0.11765490579600001</v>
      </c>
      <c r="AI13" s="12">
        <v>1.34265369323E-2</v>
      </c>
      <c r="AJ13" s="12">
        <v>2.3350087715299998E-2</v>
      </c>
      <c r="AK13" s="12">
        <v>9.2146012221499998E-2</v>
      </c>
      <c r="AL13" s="12">
        <v>4.8963553078000002E-2</v>
      </c>
      <c r="AM13" s="12">
        <v>4.4465648424999997E-2</v>
      </c>
      <c r="AN13" s="12">
        <v>7.1741973092300002E-2</v>
      </c>
      <c r="AO13" s="12">
        <v>0</v>
      </c>
      <c r="AP13" s="12">
        <v>8.2972331006800001E-2</v>
      </c>
      <c r="AR13" s="12">
        <v>6.0850177055800002E-2</v>
      </c>
      <c r="AS13" s="12">
        <v>7.1018411238699994E-2</v>
      </c>
      <c r="AT13" s="12">
        <v>4.7738199419299999E-2</v>
      </c>
      <c r="AU13" s="12">
        <v>0</v>
      </c>
      <c r="AW13" s="12">
        <v>6.3168069564000007E-2</v>
      </c>
      <c r="AX13" s="12">
        <v>6.4686584137900002E-2</v>
      </c>
      <c r="AY13" s="12">
        <v>4.5743812026600002E-2</v>
      </c>
      <c r="AZ13" s="12">
        <v>5.5206608735600002E-2</v>
      </c>
      <c r="BA13" s="12">
        <v>5.7932690667900001E-2</v>
      </c>
      <c r="BB13" s="12">
        <v>4.3244604025200001E-2</v>
      </c>
      <c r="BD13" s="12">
        <v>5.3743242613600001E-2</v>
      </c>
      <c r="BE13" s="12">
        <v>8.5435777755399997E-2</v>
      </c>
      <c r="BF13" s="12">
        <v>0</v>
      </c>
      <c r="BH13" s="12">
        <v>3.9482441081599998E-2</v>
      </c>
      <c r="BI13" s="12">
        <v>0.115627218467</v>
      </c>
      <c r="BJ13" s="12">
        <v>8.9483000057700005E-2</v>
      </c>
    </row>
    <row r="14" spans="2:62" ht="32" customHeight="1" x14ac:dyDescent="0.35">
      <c r="B14" s="11" t="s">
        <v>42</v>
      </c>
      <c r="C14" s="12">
        <v>1.7113835636599999E-2</v>
      </c>
      <c r="D14" s="12">
        <v>1.2585633377E-2</v>
      </c>
      <c r="E14" s="12">
        <v>1.87215362425E-2</v>
      </c>
      <c r="F14" s="12">
        <v>4.8557737274700002E-2</v>
      </c>
      <c r="G14" s="12">
        <v>0</v>
      </c>
      <c r="I14" s="12">
        <v>6.0790876180499998E-2</v>
      </c>
      <c r="J14" s="12">
        <v>1.9158745142899999E-2</v>
      </c>
      <c r="K14" s="12">
        <v>0</v>
      </c>
      <c r="L14" s="12">
        <v>7.1866087401699997E-3</v>
      </c>
      <c r="M14" s="12">
        <v>2.4928083905299998E-2</v>
      </c>
      <c r="N14" s="12">
        <v>0</v>
      </c>
      <c r="P14" s="12">
        <v>2.8831290673700001E-2</v>
      </c>
      <c r="Q14" s="12">
        <v>7.2824829323199997E-3</v>
      </c>
      <c r="R14" s="12">
        <v>1.0454550618900001E-2</v>
      </c>
      <c r="S14" s="12">
        <v>2.2160181108800001E-2</v>
      </c>
      <c r="T14" s="12">
        <v>0</v>
      </c>
      <c r="V14" s="12">
        <v>2.9758373448199999E-2</v>
      </c>
      <c r="W14" s="12">
        <v>2.3691775594699999E-2</v>
      </c>
      <c r="X14" s="12">
        <v>0</v>
      </c>
      <c r="Y14" s="12">
        <v>0</v>
      </c>
      <c r="Z14" s="12">
        <v>1.6141308075699998E-2</v>
      </c>
      <c r="AA14" s="12">
        <v>0</v>
      </c>
      <c r="AB14" s="12">
        <v>1.8819862811599999E-2</v>
      </c>
      <c r="AC14" s="12">
        <v>8.7137919018799997E-2</v>
      </c>
      <c r="AE14" s="12">
        <v>0</v>
      </c>
      <c r="AF14" s="12">
        <v>3.3621140178100001E-2</v>
      </c>
      <c r="AG14" s="12">
        <v>0</v>
      </c>
      <c r="AH14" s="12">
        <v>2.8015242495800001E-2</v>
      </c>
      <c r="AI14" s="12">
        <v>0</v>
      </c>
      <c r="AJ14" s="12">
        <v>2.1950035261599998E-2</v>
      </c>
      <c r="AK14" s="12">
        <v>2.3081667006399999E-2</v>
      </c>
      <c r="AL14" s="12">
        <v>0</v>
      </c>
      <c r="AM14" s="12">
        <v>0</v>
      </c>
      <c r="AN14" s="12">
        <v>3.0978671402500001E-2</v>
      </c>
      <c r="AO14" s="12">
        <v>0</v>
      </c>
      <c r="AP14" s="12">
        <v>9.6060414137000005E-2</v>
      </c>
      <c r="AR14" s="12">
        <v>1.4687990361E-2</v>
      </c>
      <c r="AS14" s="12">
        <v>1.1559137272400001E-2</v>
      </c>
      <c r="AT14" s="12">
        <v>4.2692999602299997E-2</v>
      </c>
      <c r="AU14" s="12">
        <v>0.49967990123599998</v>
      </c>
      <c r="AW14" s="12">
        <v>1.57307125615E-2</v>
      </c>
      <c r="AX14" s="12">
        <v>1.6479310773400001E-2</v>
      </c>
      <c r="AY14" s="12">
        <v>1.55280606402E-2</v>
      </c>
      <c r="AZ14" s="12">
        <v>2.0766658852700001E-2</v>
      </c>
      <c r="BA14" s="12">
        <v>1.8511402321000001E-2</v>
      </c>
      <c r="BB14" s="12">
        <v>1.5900870882700001E-2</v>
      </c>
      <c r="BD14" s="12">
        <v>1.31164331144E-2</v>
      </c>
      <c r="BE14" s="12">
        <v>2.1194436041099999E-2</v>
      </c>
      <c r="BF14" s="12">
        <v>5.02095655248E-2</v>
      </c>
      <c r="BH14" s="12">
        <v>1.6486696638400002E-2</v>
      </c>
      <c r="BI14" s="12">
        <v>1.6818595662199998E-2</v>
      </c>
      <c r="BJ14" s="12">
        <v>2.30785736102E-2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151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141</v>
      </c>
      <c r="C9" s="12">
        <v>0.14495052505100001</v>
      </c>
      <c r="D9" s="12">
        <v>0.11807558267</v>
      </c>
      <c r="E9" s="12">
        <v>0.18352395602499999</v>
      </c>
      <c r="F9" s="12">
        <v>3.4168232730100001E-2</v>
      </c>
      <c r="G9" s="12">
        <v>0.39404857826299999</v>
      </c>
      <c r="I9" s="12">
        <v>9.0982262034499994E-2</v>
      </c>
      <c r="J9" s="12">
        <v>9.9824580474000002E-2</v>
      </c>
      <c r="K9" s="12">
        <v>0.18286193692800001</v>
      </c>
      <c r="L9" s="12">
        <v>0.18736597185500001</v>
      </c>
      <c r="M9" s="12">
        <v>0.11387242094900001</v>
      </c>
      <c r="N9" s="12">
        <v>7.3405218192099997E-2</v>
      </c>
      <c r="P9" s="12">
        <v>7.59731672799E-2</v>
      </c>
      <c r="Q9" s="12">
        <v>0.15752138545899999</v>
      </c>
      <c r="R9" s="12">
        <v>0.16352402725099999</v>
      </c>
      <c r="S9" s="12">
        <v>0.18509715068900001</v>
      </c>
      <c r="T9" s="12">
        <v>0</v>
      </c>
      <c r="V9" s="12">
        <v>0.124924247864</v>
      </c>
      <c r="W9" s="12">
        <v>8.96957710933E-2</v>
      </c>
      <c r="X9" s="12">
        <v>0.13734743305899999</v>
      </c>
      <c r="Y9" s="12">
        <v>0.16124173158499999</v>
      </c>
      <c r="Z9" s="12">
        <v>0.16717644306400001</v>
      </c>
      <c r="AA9" s="12">
        <v>0.23893037966399999</v>
      </c>
      <c r="AB9" s="12">
        <v>0.238937785391</v>
      </c>
      <c r="AC9" s="12">
        <v>6.7266171478299996E-2</v>
      </c>
      <c r="AE9" s="12">
        <v>0.19154289227400001</v>
      </c>
      <c r="AF9" s="12">
        <v>0.109740504581</v>
      </c>
      <c r="AG9" s="12">
        <v>0.110235850577</v>
      </c>
      <c r="AH9" s="12">
        <v>8.4813096368899998E-2</v>
      </c>
      <c r="AI9" s="12">
        <v>0.145478647308</v>
      </c>
      <c r="AJ9" s="12">
        <v>0.12998851160200001</v>
      </c>
      <c r="AK9" s="12">
        <v>0.177885877203</v>
      </c>
      <c r="AL9" s="12">
        <v>8.9917219268400003E-2</v>
      </c>
      <c r="AM9" s="12">
        <v>0.15767489158299999</v>
      </c>
      <c r="AN9" s="12">
        <v>0.237818429351</v>
      </c>
      <c r="AO9" s="12">
        <v>0.19196228446399999</v>
      </c>
      <c r="AP9" s="12">
        <v>0.203343865343</v>
      </c>
      <c r="AR9" s="12">
        <v>0.137944599138</v>
      </c>
      <c r="AS9" s="12">
        <v>0.152855429179</v>
      </c>
      <c r="AT9" s="12">
        <v>0.26739151616399998</v>
      </c>
      <c r="AU9" s="12">
        <v>0</v>
      </c>
      <c r="AW9" s="12">
        <v>0.172166236207</v>
      </c>
      <c r="AX9" s="12">
        <v>0.15705737558800001</v>
      </c>
      <c r="AY9" s="12">
        <v>0.15452580722500001</v>
      </c>
      <c r="AZ9" s="12">
        <v>0.141981029382</v>
      </c>
      <c r="BA9" s="12">
        <v>0.15349276218300001</v>
      </c>
      <c r="BB9" s="12">
        <v>0.15565272162900001</v>
      </c>
      <c r="BD9" s="12">
        <v>0.19170441663500001</v>
      </c>
      <c r="BE9" s="12">
        <v>5.7333020146699998E-2</v>
      </c>
      <c r="BF9" s="12">
        <v>9.1357938622400006E-2</v>
      </c>
      <c r="BH9" s="12">
        <v>0.184970356221</v>
      </c>
      <c r="BI9" s="12">
        <v>7.1933689336699996E-2</v>
      </c>
      <c r="BJ9" s="12">
        <v>2.80906389927E-2</v>
      </c>
    </row>
    <row r="10" spans="2:62" ht="32" customHeight="1" x14ac:dyDescent="0.35">
      <c r="B10" s="11" t="s">
        <v>142</v>
      </c>
      <c r="C10" s="12">
        <v>0.264099967607</v>
      </c>
      <c r="D10" s="12">
        <v>0.23173336480699999</v>
      </c>
      <c r="E10" s="12">
        <v>0.31569836292100001</v>
      </c>
      <c r="F10" s="12">
        <v>0.114711589357</v>
      </c>
      <c r="G10" s="12">
        <v>0.40409632394400002</v>
      </c>
      <c r="I10" s="12">
        <v>0.18675127679199999</v>
      </c>
      <c r="J10" s="12">
        <v>0.27953281322000001</v>
      </c>
      <c r="K10" s="12">
        <v>0.25504402513699997</v>
      </c>
      <c r="L10" s="12">
        <v>0.32214786437600001</v>
      </c>
      <c r="M10" s="12">
        <v>0.26175975859099998</v>
      </c>
      <c r="N10" s="12">
        <v>0.18025552546500001</v>
      </c>
      <c r="P10" s="12">
        <v>0.22434948610399999</v>
      </c>
      <c r="Q10" s="12">
        <v>0.23576616632700001</v>
      </c>
      <c r="R10" s="12">
        <v>0.36170486725099998</v>
      </c>
      <c r="S10" s="12">
        <v>0.238794787225</v>
      </c>
      <c r="T10" s="12">
        <v>0</v>
      </c>
      <c r="V10" s="12">
        <v>0.146743725894</v>
      </c>
      <c r="W10" s="12">
        <v>0.263425739554</v>
      </c>
      <c r="X10" s="12">
        <v>0.31164220156</v>
      </c>
      <c r="Y10" s="12">
        <v>0.32555448399199999</v>
      </c>
      <c r="Z10" s="12">
        <v>0.25670625956499998</v>
      </c>
      <c r="AA10" s="12">
        <v>0.27582714108200002</v>
      </c>
      <c r="AB10" s="12">
        <v>0.29775289516199999</v>
      </c>
      <c r="AC10" s="12">
        <v>0.190991779763</v>
      </c>
      <c r="AE10" s="12">
        <v>0.23096118196000001</v>
      </c>
      <c r="AF10" s="12">
        <v>0.274522303425</v>
      </c>
      <c r="AG10" s="12">
        <v>0.21765512050499999</v>
      </c>
      <c r="AH10" s="12">
        <v>0.198222356819</v>
      </c>
      <c r="AI10" s="12">
        <v>0.212302970284</v>
      </c>
      <c r="AJ10" s="12">
        <v>0.34479277197699998</v>
      </c>
      <c r="AK10" s="12">
        <v>0.43245688581300001</v>
      </c>
      <c r="AL10" s="12">
        <v>0.29728077526800001</v>
      </c>
      <c r="AM10" s="12">
        <v>0.27532253865799999</v>
      </c>
      <c r="AN10" s="12">
        <v>0.29473044300399998</v>
      </c>
      <c r="AO10" s="12">
        <v>8.4986132465900005E-2</v>
      </c>
      <c r="AP10" s="12">
        <v>0.143210267537</v>
      </c>
      <c r="AR10" s="12">
        <v>0.26309482238699999</v>
      </c>
      <c r="AS10" s="12">
        <v>0.27558063679799999</v>
      </c>
      <c r="AT10" s="12">
        <v>0.26103872326700001</v>
      </c>
      <c r="AU10" s="12">
        <v>0</v>
      </c>
      <c r="AW10" s="12">
        <v>0.29006391582500002</v>
      </c>
      <c r="AX10" s="12">
        <v>0.28357865526499998</v>
      </c>
      <c r="AY10" s="12">
        <v>0.28852024686299999</v>
      </c>
      <c r="AZ10" s="12">
        <v>0.260496757887</v>
      </c>
      <c r="BA10" s="12">
        <v>0.27675617327199997</v>
      </c>
      <c r="BB10" s="12">
        <v>0.29589704382300003</v>
      </c>
      <c r="BD10" s="12">
        <v>0.29922771895799999</v>
      </c>
      <c r="BE10" s="12">
        <v>0.18831173386899999</v>
      </c>
      <c r="BF10" s="12">
        <v>0.30708853239700001</v>
      </c>
      <c r="BH10" s="12">
        <v>0.31559256309400002</v>
      </c>
      <c r="BI10" s="12">
        <v>0.17133632355100001</v>
      </c>
      <c r="BJ10" s="12">
        <v>0.11033502842700001</v>
      </c>
    </row>
    <row r="11" spans="2:62" ht="46" customHeight="1" x14ac:dyDescent="0.35">
      <c r="B11" s="11" t="s">
        <v>143</v>
      </c>
      <c r="C11" s="12">
        <v>0.35633336290899997</v>
      </c>
      <c r="D11" s="12">
        <v>0.45200611381400002</v>
      </c>
      <c r="E11" s="12">
        <v>0.24913293869100001</v>
      </c>
      <c r="F11" s="12">
        <v>0.41463400571499998</v>
      </c>
      <c r="G11" s="12">
        <v>0</v>
      </c>
      <c r="I11" s="12">
        <v>0.252822032882</v>
      </c>
      <c r="J11" s="12">
        <v>0.32267632343000002</v>
      </c>
      <c r="K11" s="12">
        <v>0.40443174797300002</v>
      </c>
      <c r="L11" s="12">
        <v>0.29763676629399999</v>
      </c>
      <c r="M11" s="12">
        <v>0.44101560648499999</v>
      </c>
      <c r="N11" s="12">
        <v>0.47423652484700002</v>
      </c>
      <c r="P11" s="12">
        <v>0.42762828765100003</v>
      </c>
      <c r="Q11" s="12">
        <v>0.44157346301400002</v>
      </c>
      <c r="R11" s="12">
        <v>0.24236540450899999</v>
      </c>
      <c r="S11" s="12">
        <v>0.31945391786100003</v>
      </c>
      <c r="T11" s="12">
        <v>0</v>
      </c>
      <c r="V11" s="12">
        <v>0.41942002714499999</v>
      </c>
      <c r="W11" s="12">
        <v>0.39074816093499998</v>
      </c>
      <c r="X11" s="12">
        <v>0.36349478204699998</v>
      </c>
      <c r="Y11" s="12">
        <v>0.295728616577</v>
      </c>
      <c r="Z11" s="12">
        <v>0.39480215468699997</v>
      </c>
      <c r="AA11" s="12">
        <v>0.303634838194</v>
      </c>
      <c r="AB11" s="12">
        <v>0.28260277719299998</v>
      </c>
      <c r="AC11" s="12">
        <v>0.27448822202299999</v>
      </c>
      <c r="AE11" s="12">
        <v>0.32093573903799999</v>
      </c>
      <c r="AF11" s="12">
        <v>0.35913099201100002</v>
      </c>
      <c r="AG11" s="12">
        <v>0.31691735962799999</v>
      </c>
      <c r="AH11" s="12">
        <v>0.36320651616400002</v>
      </c>
      <c r="AI11" s="12">
        <v>0.40254303368400002</v>
      </c>
      <c r="AJ11" s="12">
        <v>0.29575125620800002</v>
      </c>
      <c r="AK11" s="12">
        <v>0.20085047391399999</v>
      </c>
      <c r="AL11" s="12">
        <v>0.42594556842499998</v>
      </c>
      <c r="AM11" s="12">
        <v>0.41487893986500002</v>
      </c>
      <c r="AN11" s="12">
        <v>0.268025118718</v>
      </c>
      <c r="AO11" s="12">
        <v>0.72305158306999995</v>
      </c>
      <c r="AP11" s="12">
        <v>0.32695955292200002</v>
      </c>
      <c r="AR11" s="12">
        <v>0.36428197600099999</v>
      </c>
      <c r="AS11" s="12">
        <v>0.32171056632099998</v>
      </c>
      <c r="AT11" s="12">
        <v>0.37954310975</v>
      </c>
      <c r="AU11" s="12">
        <v>0</v>
      </c>
      <c r="AW11" s="12">
        <v>0.33223615085199998</v>
      </c>
      <c r="AX11" s="12">
        <v>0.35012493715999998</v>
      </c>
      <c r="AY11" s="12">
        <v>0.36148117198800001</v>
      </c>
      <c r="AZ11" s="12">
        <v>0.36961034760400002</v>
      </c>
      <c r="BA11" s="12">
        <v>0.33960015273700001</v>
      </c>
      <c r="BB11" s="12">
        <v>0.33311765806799998</v>
      </c>
      <c r="BD11" s="12">
        <v>0.31647571872000002</v>
      </c>
      <c r="BE11" s="12">
        <v>0.43084778749399999</v>
      </c>
      <c r="BF11" s="12">
        <v>0.40352089182299999</v>
      </c>
      <c r="BH11" s="12">
        <v>0.29815867481800001</v>
      </c>
      <c r="BI11" s="12">
        <v>0.48659431189199998</v>
      </c>
      <c r="BJ11" s="12">
        <v>0.45694433402500001</v>
      </c>
    </row>
    <row r="12" spans="2:62" ht="32" customHeight="1" x14ac:dyDescent="0.35">
      <c r="B12" s="11" t="s">
        <v>144</v>
      </c>
      <c r="C12" s="12">
        <v>0.16016931258799999</v>
      </c>
      <c r="D12" s="12">
        <v>0.119501033149</v>
      </c>
      <c r="E12" s="12">
        <v>0.18785884813100001</v>
      </c>
      <c r="F12" s="12">
        <v>0.30099001057500002</v>
      </c>
      <c r="G12" s="12">
        <v>0.20185509779300001</v>
      </c>
      <c r="I12" s="12">
        <v>0.32710004201699999</v>
      </c>
      <c r="J12" s="12">
        <v>0.21025642062</v>
      </c>
      <c r="K12" s="12">
        <v>0.107902045081</v>
      </c>
      <c r="L12" s="12">
        <v>0.15151429718199999</v>
      </c>
      <c r="M12" s="12">
        <v>0.102531455802</v>
      </c>
      <c r="N12" s="12">
        <v>8.3421579565100004E-2</v>
      </c>
      <c r="P12" s="12">
        <v>0.17313142052700001</v>
      </c>
      <c r="Q12" s="12">
        <v>0.13618597521</v>
      </c>
      <c r="R12" s="12">
        <v>0.15366116245899999</v>
      </c>
      <c r="S12" s="12">
        <v>0.17200742339399999</v>
      </c>
      <c r="T12" s="12">
        <v>0.51673118137999996</v>
      </c>
      <c r="V12" s="12">
        <v>0.18935278251599999</v>
      </c>
      <c r="W12" s="12">
        <v>0.158647628662</v>
      </c>
      <c r="X12" s="12">
        <v>0.13541406872</v>
      </c>
      <c r="Y12" s="12">
        <v>0.20294753034599999</v>
      </c>
      <c r="Z12" s="12">
        <v>0.121099357039</v>
      </c>
      <c r="AA12" s="12">
        <v>0.15819348900300001</v>
      </c>
      <c r="AB12" s="12">
        <v>0.12109950544799999</v>
      </c>
      <c r="AC12" s="12">
        <v>0.248678739565</v>
      </c>
      <c r="AE12" s="12">
        <v>0.158874777907</v>
      </c>
      <c r="AF12" s="12">
        <v>0.16463827963800001</v>
      </c>
      <c r="AG12" s="12">
        <v>0.32086705083700001</v>
      </c>
      <c r="AH12" s="12">
        <v>0.230021903794</v>
      </c>
      <c r="AI12" s="12">
        <v>0.16149337696400001</v>
      </c>
      <c r="AJ12" s="12">
        <v>0.162217301974</v>
      </c>
      <c r="AK12" s="12">
        <v>0.160524325292</v>
      </c>
      <c r="AL12" s="12">
        <v>0.103937763019</v>
      </c>
      <c r="AM12" s="12">
        <v>0.108971748368</v>
      </c>
      <c r="AN12" s="12">
        <v>0.12768403583499999</v>
      </c>
      <c r="AO12" s="12">
        <v>0</v>
      </c>
      <c r="AP12" s="12">
        <v>0.18471177785199999</v>
      </c>
      <c r="AR12" s="12">
        <v>0.16532104396</v>
      </c>
      <c r="AS12" s="12">
        <v>0.165279527796</v>
      </c>
      <c r="AT12" s="12">
        <v>4.9333651216699997E-2</v>
      </c>
      <c r="AU12" s="12">
        <v>0</v>
      </c>
      <c r="AW12" s="12">
        <v>0.13891291631700001</v>
      </c>
      <c r="AX12" s="12">
        <v>0.13649248872799999</v>
      </c>
      <c r="AY12" s="12">
        <v>0.134540001331</v>
      </c>
      <c r="AZ12" s="12">
        <v>0.15948415924699999</v>
      </c>
      <c r="BA12" s="12">
        <v>0.15713087658899999</v>
      </c>
      <c r="BB12" s="12">
        <v>0.151077333028</v>
      </c>
      <c r="BD12" s="12">
        <v>0.13829157034299999</v>
      </c>
      <c r="BE12" s="12">
        <v>0.205644926634</v>
      </c>
      <c r="BF12" s="12">
        <v>0.14782307163200001</v>
      </c>
      <c r="BH12" s="12">
        <v>0.15763470517799999</v>
      </c>
      <c r="BI12" s="12">
        <v>0.13208469302699999</v>
      </c>
      <c r="BJ12" s="12">
        <v>0.261495362407</v>
      </c>
    </row>
    <row r="13" spans="2:62" ht="32" customHeight="1" x14ac:dyDescent="0.35">
      <c r="B13" s="11" t="s">
        <v>145</v>
      </c>
      <c r="C13" s="12">
        <v>5.2672055549500003E-2</v>
      </c>
      <c r="D13" s="12">
        <v>5.1268644321399999E-2</v>
      </c>
      <c r="E13" s="12">
        <v>5.1146498760100002E-2</v>
      </c>
      <c r="F13" s="12">
        <v>8.6938424348800003E-2</v>
      </c>
      <c r="G13" s="12">
        <v>0</v>
      </c>
      <c r="I13" s="12">
        <v>0.101302886516</v>
      </c>
      <c r="J13" s="12">
        <v>6.8551117113300003E-2</v>
      </c>
      <c r="K13" s="12">
        <v>4.1659413665599998E-2</v>
      </c>
      <c r="L13" s="12">
        <v>3.4148491552800003E-2</v>
      </c>
      <c r="M13" s="12">
        <v>2.8688415033699999E-2</v>
      </c>
      <c r="N13" s="12">
        <v>0.188681151932</v>
      </c>
      <c r="P13" s="12">
        <v>4.7300566843500001E-2</v>
      </c>
      <c r="Q13" s="12">
        <v>2.1670527057999999E-2</v>
      </c>
      <c r="R13" s="12">
        <v>6.4568107464099994E-2</v>
      </c>
      <c r="S13" s="12">
        <v>7.0276042772500005E-2</v>
      </c>
      <c r="T13" s="12">
        <v>0.48326881861999998</v>
      </c>
      <c r="V13" s="12">
        <v>7.24432655023E-2</v>
      </c>
      <c r="W13" s="12">
        <v>5.7923221692000003E-2</v>
      </c>
      <c r="X13" s="12">
        <v>5.2101514612900003E-2</v>
      </c>
      <c r="Y13" s="12">
        <v>1.45276375004E-2</v>
      </c>
      <c r="Z13" s="12">
        <v>4.62739832058E-2</v>
      </c>
      <c r="AA13" s="12">
        <v>2.3414152056799999E-2</v>
      </c>
      <c r="AB13" s="12">
        <v>4.07871739941E-2</v>
      </c>
      <c r="AC13" s="12">
        <v>0.145863140837</v>
      </c>
      <c r="AE13" s="12">
        <v>9.7685408821099995E-2</v>
      </c>
      <c r="AF13" s="12">
        <v>5.8346780167199998E-2</v>
      </c>
      <c r="AG13" s="12">
        <v>3.4324618454100002E-2</v>
      </c>
      <c r="AH13" s="12">
        <v>6.7705641861999996E-2</v>
      </c>
      <c r="AI13" s="12">
        <v>7.8181971760799995E-2</v>
      </c>
      <c r="AJ13" s="12">
        <v>4.5300122976899997E-2</v>
      </c>
      <c r="AK13" s="12">
        <v>2.8282437778200002E-2</v>
      </c>
      <c r="AL13" s="12">
        <v>5.06053990072E-2</v>
      </c>
      <c r="AM13" s="12">
        <v>4.31518815261E-2</v>
      </c>
      <c r="AN13" s="12">
        <v>3.2238940901399997E-2</v>
      </c>
      <c r="AO13" s="12">
        <v>0</v>
      </c>
      <c r="AP13" s="12">
        <v>4.57141222096E-2</v>
      </c>
      <c r="AR13" s="12">
        <v>4.9290865241299997E-2</v>
      </c>
      <c r="AS13" s="12">
        <v>7.0544002531999994E-2</v>
      </c>
      <c r="AT13" s="12">
        <v>0</v>
      </c>
      <c r="AU13" s="12">
        <v>0.50032009876399997</v>
      </c>
      <c r="AW13" s="12">
        <v>4.8032486782599998E-2</v>
      </c>
      <c r="AX13" s="12">
        <v>5.32736635254E-2</v>
      </c>
      <c r="AY13" s="12">
        <v>3.5878019533000002E-2</v>
      </c>
      <c r="AZ13" s="12">
        <v>4.6033385814200002E-2</v>
      </c>
      <c r="BA13" s="12">
        <v>5.2826311089299999E-2</v>
      </c>
      <c r="BB13" s="12">
        <v>4.4684039787400001E-2</v>
      </c>
      <c r="BD13" s="12">
        <v>4.2760877674800003E-2</v>
      </c>
      <c r="BE13" s="12">
        <v>7.8904908920100006E-2</v>
      </c>
      <c r="BF13" s="12">
        <v>0</v>
      </c>
      <c r="BH13" s="12">
        <v>3.3855481943600003E-2</v>
      </c>
      <c r="BI13" s="12">
        <v>0.10732445870600001</v>
      </c>
      <c r="BJ13" s="12">
        <v>4.9264376743799999E-2</v>
      </c>
    </row>
    <row r="14" spans="2:62" ht="32" customHeight="1" x14ac:dyDescent="0.35">
      <c r="B14" s="11" t="s">
        <v>42</v>
      </c>
      <c r="C14" s="12">
        <v>2.1774776295599998E-2</v>
      </c>
      <c r="D14" s="12">
        <v>2.7415261238500001E-2</v>
      </c>
      <c r="E14" s="12">
        <v>1.26393954727E-2</v>
      </c>
      <c r="F14" s="12">
        <v>4.8557737274700002E-2</v>
      </c>
      <c r="G14" s="12">
        <v>0</v>
      </c>
      <c r="I14" s="12">
        <v>4.1041499758599997E-2</v>
      </c>
      <c r="J14" s="12">
        <v>1.9158745142899999E-2</v>
      </c>
      <c r="K14" s="12">
        <v>8.1008312160600008E-3</v>
      </c>
      <c r="L14" s="12">
        <v>7.1866087401699997E-3</v>
      </c>
      <c r="M14" s="12">
        <v>5.2132343139499999E-2</v>
      </c>
      <c r="N14" s="12">
        <v>0</v>
      </c>
      <c r="P14" s="12">
        <v>5.1617071593800003E-2</v>
      </c>
      <c r="Q14" s="12">
        <v>7.2824829323199997E-3</v>
      </c>
      <c r="R14" s="12">
        <v>1.41764310665E-2</v>
      </c>
      <c r="S14" s="12">
        <v>1.43706780582E-2</v>
      </c>
      <c r="T14" s="12">
        <v>0</v>
      </c>
      <c r="V14" s="12">
        <v>4.71159510795E-2</v>
      </c>
      <c r="W14" s="12">
        <v>3.9559478064299998E-2</v>
      </c>
      <c r="X14" s="12">
        <v>0</v>
      </c>
      <c r="Y14" s="12">
        <v>0</v>
      </c>
      <c r="Z14" s="12">
        <v>1.39418024382E-2</v>
      </c>
      <c r="AA14" s="12">
        <v>0</v>
      </c>
      <c r="AB14" s="12">
        <v>1.8819862811599999E-2</v>
      </c>
      <c r="AC14" s="12">
        <v>7.2711946333500005E-2</v>
      </c>
      <c r="AE14" s="12">
        <v>0</v>
      </c>
      <c r="AF14" s="12">
        <v>3.3621140178100001E-2</v>
      </c>
      <c r="AG14" s="12">
        <v>0</v>
      </c>
      <c r="AH14" s="12">
        <v>5.6030484991600002E-2</v>
      </c>
      <c r="AI14" s="12">
        <v>0</v>
      </c>
      <c r="AJ14" s="12">
        <v>2.1950035261599998E-2</v>
      </c>
      <c r="AK14" s="12">
        <v>0</v>
      </c>
      <c r="AL14" s="12">
        <v>3.2313275012000001E-2</v>
      </c>
      <c r="AM14" s="12">
        <v>0</v>
      </c>
      <c r="AN14" s="12">
        <v>3.9503032190899998E-2</v>
      </c>
      <c r="AO14" s="12">
        <v>0</v>
      </c>
      <c r="AP14" s="12">
        <v>9.6060414137000005E-2</v>
      </c>
      <c r="AR14" s="12">
        <v>2.0066693272399998E-2</v>
      </c>
      <c r="AS14" s="12">
        <v>1.4029837373999999E-2</v>
      </c>
      <c r="AT14" s="12">
        <v>4.2692999602299997E-2</v>
      </c>
      <c r="AU14" s="12">
        <v>0.49967990123599998</v>
      </c>
      <c r="AW14" s="12">
        <v>1.8588294016200001E-2</v>
      </c>
      <c r="AX14" s="12">
        <v>1.9472879734000002E-2</v>
      </c>
      <c r="AY14" s="12">
        <v>2.50547530602E-2</v>
      </c>
      <c r="AZ14" s="12">
        <v>2.23943200657E-2</v>
      </c>
      <c r="BA14" s="12">
        <v>2.01937241299E-2</v>
      </c>
      <c r="BB14" s="12">
        <v>1.9571203664899998E-2</v>
      </c>
      <c r="BD14" s="12">
        <v>1.1539697669099999E-2</v>
      </c>
      <c r="BE14" s="12">
        <v>3.8957622935599998E-2</v>
      </c>
      <c r="BF14" s="12">
        <v>5.02095655248E-2</v>
      </c>
      <c r="BH14" s="12">
        <v>9.7882187455400008E-3</v>
      </c>
      <c r="BI14" s="12">
        <v>3.0726523488799999E-2</v>
      </c>
      <c r="BJ14" s="12">
        <v>9.3870259403599998E-2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152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141</v>
      </c>
      <c r="C9" s="12">
        <v>0.176275338285</v>
      </c>
      <c r="D9" s="12">
        <v>0.17964427059900001</v>
      </c>
      <c r="E9" s="12">
        <v>0.193038310258</v>
      </c>
      <c r="F9" s="12">
        <v>3.6004386566699999E-2</v>
      </c>
      <c r="G9" s="12">
        <v>0</v>
      </c>
      <c r="I9" s="12">
        <v>0.118240287332</v>
      </c>
      <c r="J9" s="12">
        <v>0.123166205726</v>
      </c>
      <c r="K9" s="12">
        <v>0.24954770367699999</v>
      </c>
      <c r="L9" s="12">
        <v>0.13371524777400001</v>
      </c>
      <c r="M9" s="12">
        <v>0.20895313115200001</v>
      </c>
      <c r="N9" s="12">
        <v>7.3405218192099997E-2</v>
      </c>
      <c r="P9" s="12">
        <v>9.8870120135000003E-2</v>
      </c>
      <c r="Q9" s="12">
        <v>0.177335279934</v>
      </c>
      <c r="R9" s="12">
        <v>0.19430934305899999</v>
      </c>
      <c r="S9" s="12">
        <v>0.23740023205800001</v>
      </c>
      <c r="T9" s="12">
        <v>0</v>
      </c>
      <c r="V9" s="12">
        <v>6.6838420836500004E-2</v>
      </c>
      <c r="W9" s="12">
        <v>0.13130213197599999</v>
      </c>
      <c r="X9" s="12">
        <v>0.21994424535599999</v>
      </c>
      <c r="Y9" s="12">
        <v>0.14514652213500001</v>
      </c>
      <c r="Z9" s="12">
        <v>0.247755809331</v>
      </c>
      <c r="AA9" s="12">
        <v>0.263304677938</v>
      </c>
      <c r="AB9" s="12">
        <v>0.28220979998200002</v>
      </c>
      <c r="AC9" s="12">
        <v>7.4576943276700003E-2</v>
      </c>
      <c r="AE9" s="12">
        <v>0.18915204608</v>
      </c>
      <c r="AF9" s="12">
        <v>0.2105621936</v>
      </c>
      <c r="AG9" s="12">
        <v>0.103924001935</v>
      </c>
      <c r="AH9" s="12">
        <v>0.19078868576800001</v>
      </c>
      <c r="AI9" s="12">
        <v>0.16383903769200001</v>
      </c>
      <c r="AJ9" s="12">
        <v>0.12132547106</v>
      </c>
      <c r="AK9" s="12">
        <v>0.23910535137300001</v>
      </c>
      <c r="AL9" s="12">
        <v>0.170157247958</v>
      </c>
      <c r="AM9" s="12">
        <v>0.151679854143</v>
      </c>
      <c r="AN9" s="12">
        <v>0.16531415772899999</v>
      </c>
      <c r="AO9" s="12">
        <v>0.214058726886</v>
      </c>
      <c r="AP9" s="12">
        <v>0.197467060823</v>
      </c>
      <c r="AR9" s="12">
        <v>0.19138482204999999</v>
      </c>
      <c r="AS9" s="12">
        <v>0.117232197425</v>
      </c>
      <c r="AT9" s="12">
        <v>0.14170270721299999</v>
      </c>
      <c r="AU9" s="12">
        <v>0</v>
      </c>
      <c r="AW9" s="12">
        <v>0.19664976190299999</v>
      </c>
      <c r="AX9" s="12">
        <v>0.198713521581</v>
      </c>
      <c r="AY9" s="12">
        <v>0.21061736644000001</v>
      </c>
      <c r="AZ9" s="12">
        <v>0.175347392538</v>
      </c>
      <c r="BA9" s="12">
        <v>0.18629405898000001</v>
      </c>
      <c r="BB9" s="12">
        <v>0.20289485689199999</v>
      </c>
      <c r="BD9" s="12">
        <v>0.22583561841499999</v>
      </c>
      <c r="BE9" s="12">
        <v>9.7688257809300003E-2</v>
      </c>
      <c r="BF9" s="12">
        <v>0</v>
      </c>
      <c r="BH9" s="12">
        <v>0.21837263344999999</v>
      </c>
      <c r="BI9" s="12">
        <v>6.5342595333099995E-2</v>
      </c>
      <c r="BJ9" s="12">
        <v>0.151341506751</v>
      </c>
    </row>
    <row r="10" spans="2:62" ht="32" customHeight="1" x14ac:dyDescent="0.35">
      <c r="B10" s="11" t="s">
        <v>142</v>
      </c>
      <c r="C10" s="12">
        <v>0.32724515711500002</v>
      </c>
      <c r="D10" s="12">
        <v>0.31900620433499999</v>
      </c>
      <c r="E10" s="12">
        <v>0.343100222367</v>
      </c>
      <c r="F10" s="12">
        <v>0.25996717809699998</v>
      </c>
      <c r="G10" s="12">
        <v>0.40409632394400002</v>
      </c>
      <c r="I10" s="12">
        <v>0.19139183149899999</v>
      </c>
      <c r="J10" s="12">
        <v>0.38341425448400002</v>
      </c>
      <c r="K10" s="12">
        <v>0.26711789336800001</v>
      </c>
      <c r="L10" s="12">
        <v>0.40057318554400001</v>
      </c>
      <c r="M10" s="12">
        <v>0.407610031406</v>
      </c>
      <c r="N10" s="12">
        <v>0.18025552546500001</v>
      </c>
      <c r="P10" s="12">
        <v>0.28205233316799999</v>
      </c>
      <c r="Q10" s="12">
        <v>0.302650445697</v>
      </c>
      <c r="R10" s="12">
        <v>0.36252338076899998</v>
      </c>
      <c r="S10" s="12">
        <v>0.36697779836400002</v>
      </c>
      <c r="T10" s="12">
        <v>0</v>
      </c>
      <c r="V10" s="12">
        <v>0.30619555745900001</v>
      </c>
      <c r="W10" s="12">
        <v>0.29888527799999998</v>
      </c>
      <c r="X10" s="12">
        <v>0.268144683557</v>
      </c>
      <c r="Y10" s="12">
        <v>0.44985916387300001</v>
      </c>
      <c r="Z10" s="12">
        <v>0.32506752775600001</v>
      </c>
      <c r="AA10" s="12">
        <v>0.50466031284199997</v>
      </c>
      <c r="AB10" s="12">
        <v>0.34220456375800001</v>
      </c>
      <c r="AC10" s="12">
        <v>0.173899736217</v>
      </c>
      <c r="AE10" s="12">
        <v>0.34462428950599999</v>
      </c>
      <c r="AF10" s="12">
        <v>0.27983579979000001</v>
      </c>
      <c r="AG10" s="12">
        <v>0.33590925502699998</v>
      </c>
      <c r="AH10" s="12">
        <v>0.19947885306599999</v>
      </c>
      <c r="AI10" s="12">
        <v>0.32012990188500001</v>
      </c>
      <c r="AJ10" s="12">
        <v>0.357089557118</v>
      </c>
      <c r="AK10" s="12">
        <v>0.43075881697700003</v>
      </c>
      <c r="AL10" s="12">
        <v>0.29361472597400001</v>
      </c>
      <c r="AM10" s="12">
        <v>0.51372537881000002</v>
      </c>
      <c r="AN10" s="12">
        <v>0.23150248079399999</v>
      </c>
      <c r="AO10" s="12">
        <v>0.25841578948499999</v>
      </c>
      <c r="AP10" s="12">
        <v>0.410968763771</v>
      </c>
      <c r="AR10" s="12">
        <v>0.30539127567000002</v>
      </c>
      <c r="AS10" s="12">
        <v>0.46382055125299998</v>
      </c>
      <c r="AT10" s="12">
        <v>0.21388110751700001</v>
      </c>
      <c r="AU10" s="12">
        <v>0</v>
      </c>
      <c r="AW10" s="12">
        <v>0.35191156328200002</v>
      </c>
      <c r="AX10" s="12">
        <v>0.34532637780800002</v>
      </c>
      <c r="AY10" s="12">
        <v>0.33343112066699998</v>
      </c>
      <c r="AZ10" s="12">
        <v>0.33571345121099999</v>
      </c>
      <c r="BA10" s="12">
        <v>0.35131118139900003</v>
      </c>
      <c r="BB10" s="12">
        <v>0.33567511303199998</v>
      </c>
      <c r="BD10" s="12">
        <v>0.369149192169</v>
      </c>
      <c r="BE10" s="12">
        <v>0.233928307261</v>
      </c>
      <c r="BF10" s="12">
        <v>0.40284455825900001</v>
      </c>
      <c r="BH10" s="12">
        <v>0.364447240595</v>
      </c>
      <c r="BI10" s="12">
        <v>0.25051207599699998</v>
      </c>
      <c r="BJ10" s="12">
        <v>0.24404711454200001</v>
      </c>
    </row>
    <row r="11" spans="2:62" ht="46" customHeight="1" x14ac:dyDescent="0.35">
      <c r="B11" s="11" t="s">
        <v>143</v>
      </c>
      <c r="C11" s="12">
        <v>0.34659295291100001</v>
      </c>
      <c r="D11" s="12">
        <v>0.39626951781000003</v>
      </c>
      <c r="E11" s="12">
        <v>0.28104642354100001</v>
      </c>
      <c r="F11" s="12">
        <v>0.48509299519100002</v>
      </c>
      <c r="G11" s="12">
        <v>0</v>
      </c>
      <c r="I11" s="12">
        <v>0.46686952962299999</v>
      </c>
      <c r="J11" s="12">
        <v>0.32406371204500001</v>
      </c>
      <c r="K11" s="12">
        <v>0.38492843253199999</v>
      </c>
      <c r="L11" s="12">
        <v>0.301482228711</v>
      </c>
      <c r="M11" s="12">
        <v>0.24391120522599999</v>
      </c>
      <c r="N11" s="12">
        <v>0.55765810441200003</v>
      </c>
      <c r="P11" s="12">
        <v>0.46918827035400001</v>
      </c>
      <c r="Q11" s="12">
        <v>0.39388217882299997</v>
      </c>
      <c r="R11" s="12">
        <v>0.291519409196</v>
      </c>
      <c r="S11" s="12">
        <v>0.22906628879999999</v>
      </c>
      <c r="T11" s="12">
        <v>0.51673118137999996</v>
      </c>
      <c r="V11" s="12">
        <v>0.44643662930900002</v>
      </c>
      <c r="W11" s="12">
        <v>0.46681960227699998</v>
      </c>
      <c r="X11" s="12">
        <v>0.37274067776300002</v>
      </c>
      <c r="Y11" s="12">
        <v>0.25428439859000002</v>
      </c>
      <c r="Z11" s="12">
        <v>0.261460616546</v>
      </c>
      <c r="AA11" s="12">
        <v>0.118849578481</v>
      </c>
      <c r="AB11" s="12">
        <v>0.21628702577200001</v>
      </c>
      <c r="AC11" s="12">
        <v>0.453053738925</v>
      </c>
      <c r="AE11" s="12">
        <v>0.29290939685799999</v>
      </c>
      <c r="AF11" s="12">
        <v>0.32245143313300001</v>
      </c>
      <c r="AG11" s="12">
        <v>0.45693828777099998</v>
      </c>
      <c r="AH11" s="12">
        <v>0.39982266191600002</v>
      </c>
      <c r="AI11" s="12">
        <v>0.37346754453499997</v>
      </c>
      <c r="AJ11" s="12">
        <v>0.42909351360699999</v>
      </c>
      <c r="AK11" s="12">
        <v>0.24095922905200001</v>
      </c>
      <c r="AL11" s="12">
        <v>0.41433109372999999</v>
      </c>
      <c r="AM11" s="12">
        <v>0.249077160357</v>
      </c>
      <c r="AN11" s="12">
        <v>0.35323718636599999</v>
      </c>
      <c r="AO11" s="12">
        <v>0.52752548362999996</v>
      </c>
      <c r="AP11" s="12">
        <v>8.0484854494199995E-2</v>
      </c>
      <c r="AR11" s="12">
        <v>0.36823552768500001</v>
      </c>
      <c r="AS11" s="12">
        <v>0.25239036510700003</v>
      </c>
      <c r="AT11" s="12">
        <v>0.34792013230699997</v>
      </c>
      <c r="AU11" s="12">
        <v>0</v>
      </c>
      <c r="AW11" s="12">
        <v>0.30122496244500002</v>
      </c>
      <c r="AX11" s="12">
        <v>0.30759762282699998</v>
      </c>
      <c r="AY11" s="12">
        <v>0.31349830996400002</v>
      </c>
      <c r="AZ11" s="12">
        <v>0.348623814561</v>
      </c>
      <c r="BA11" s="12">
        <v>0.31597824000300001</v>
      </c>
      <c r="BB11" s="12">
        <v>0.328112118974</v>
      </c>
      <c r="BD11" s="12">
        <v>0.27570867595600002</v>
      </c>
      <c r="BE11" s="12">
        <v>0.487378565441</v>
      </c>
      <c r="BF11" s="12">
        <v>0.36140273498600001</v>
      </c>
      <c r="BH11" s="12">
        <v>0.285736839618</v>
      </c>
      <c r="BI11" s="12">
        <v>0.487890471135</v>
      </c>
      <c r="BJ11" s="12">
        <v>0.437390405378</v>
      </c>
    </row>
    <row r="12" spans="2:62" ht="32" customHeight="1" x14ac:dyDescent="0.35">
      <c r="B12" s="11" t="s">
        <v>144</v>
      </c>
      <c r="C12" s="12">
        <v>9.9161233780200003E-2</v>
      </c>
      <c r="D12" s="12">
        <v>6.7293610044000002E-2</v>
      </c>
      <c r="E12" s="12">
        <v>0.122432137185</v>
      </c>
      <c r="F12" s="12">
        <v>0.119823886083</v>
      </c>
      <c r="G12" s="12">
        <v>0.59590367605600003</v>
      </c>
      <c r="I12" s="12">
        <v>0.16295789451100001</v>
      </c>
      <c r="J12" s="12">
        <v>8.2270458593599993E-2</v>
      </c>
      <c r="K12" s="12">
        <v>7.8555875624599994E-2</v>
      </c>
      <c r="L12" s="12">
        <v>9.7892082881100004E-2</v>
      </c>
      <c r="M12" s="12">
        <v>8.7435042870999999E-2</v>
      </c>
      <c r="N12" s="12">
        <v>0.188681151932</v>
      </c>
      <c r="P12" s="12">
        <v>8.3528435115700003E-2</v>
      </c>
      <c r="Q12" s="12">
        <v>8.9163509731299995E-2</v>
      </c>
      <c r="R12" s="12">
        <v>9.8879727277800006E-2</v>
      </c>
      <c r="S12" s="12">
        <v>0.118942322805</v>
      </c>
      <c r="T12" s="12">
        <v>0.48326881861999998</v>
      </c>
      <c r="V12" s="12">
        <v>7.2628869516000005E-2</v>
      </c>
      <c r="W12" s="12">
        <v>5.4324924564499999E-2</v>
      </c>
      <c r="X12" s="12">
        <v>0.10312280888899999</v>
      </c>
      <c r="Y12" s="12">
        <v>0.12048137527</v>
      </c>
      <c r="Z12" s="12">
        <v>0.165716046368</v>
      </c>
      <c r="AA12" s="12">
        <v>6.7133555343900003E-2</v>
      </c>
      <c r="AB12" s="12">
        <v>9.9691573681200005E-2</v>
      </c>
      <c r="AC12" s="12">
        <v>0.175807904416</v>
      </c>
      <c r="AE12" s="12">
        <v>0.17331426755500001</v>
      </c>
      <c r="AF12" s="12">
        <v>0.10945003673799999</v>
      </c>
      <c r="AG12" s="12">
        <v>7.5225641589200004E-2</v>
      </c>
      <c r="AH12" s="12">
        <v>0.16204935707099999</v>
      </c>
      <c r="AI12" s="12">
        <v>0.14256351588800001</v>
      </c>
      <c r="AJ12" s="12">
        <v>4.6250047352699997E-2</v>
      </c>
      <c r="AK12" s="12">
        <v>6.6997233101999995E-2</v>
      </c>
      <c r="AL12" s="12">
        <v>5.5277092219500001E-2</v>
      </c>
      <c r="AM12" s="12">
        <v>6.2841561980500005E-2</v>
      </c>
      <c r="AN12" s="12">
        <v>0.10349329292999999</v>
      </c>
      <c r="AO12" s="12">
        <v>0</v>
      </c>
      <c r="AP12" s="12">
        <v>0.132046575768</v>
      </c>
      <c r="AR12" s="12">
        <v>8.9660115782400004E-2</v>
      </c>
      <c r="AS12" s="12">
        <v>9.8849490099299997E-2</v>
      </c>
      <c r="AT12" s="12">
        <v>0.25380305335999997</v>
      </c>
      <c r="AU12" s="12">
        <v>0.50032009876399997</v>
      </c>
      <c r="AW12" s="12">
        <v>9.7163289340799999E-2</v>
      </c>
      <c r="AX12" s="12">
        <v>9.6548580164599995E-2</v>
      </c>
      <c r="AY12" s="12">
        <v>9.5852159917899998E-2</v>
      </c>
      <c r="AZ12" s="12">
        <v>9.8287947662600003E-2</v>
      </c>
      <c r="BA12" s="12">
        <v>9.7526486046999997E-2</v>
      </c>
      <c r="BB12" s="12">
        <v>9.4288275078200007E-2</v>
      </c>
      <c r="BD12" s="12">
        <v>8.3732122062300005E-2</v>
      </c>
      <c r="BE12" s="12">
        <v>0.125610383258</v>
      </c>
      <c r="BF12" s="12">
        <v>0.137457350664</v>
      </c>
      <c r="BH12" s="12">
        <v>9.6179515434799995E-2</v>
      </c>
      <c r="BI12" s="12">
        <v>0.11613801624</v>
      </c>
      <c r="BJ12" s="12">
        <v>7.4740392687699997E-2</v>
      </c>
    </row>
    <row r="13" spans="2:62" ht="32" customHeight="1" x14ac:dyDescent="0.35">
      <c r="B13" s="11" t="s">
        <v>145</v>
      </c>
      <c r="C13" s="12">
        <v>2.45065264151E-2</v>
      </c>
      <c r="D13" s="12">
        <v>2.16913165018E-2</v>
      </c>
      <c r="E13" s="12">
        <v>2.4996025487000001E-2</v>
      </c>
      <c r="F13" s="12">
        <v>5.0553816787899997E-2</v>
      </c>
      <c r="G13" s="12">
        <v>0</v>
      </c>
      <c r="I13" s="12">
        <v>1.39995188018E-2</v>
      </c>
      <c r="J13" s="12">
        <v>5.44004047972E-2</v>
      </c>
      <c r="K13" s="12">
        <v>5.7647777106199999E-3</v>
      </c>
      <c r="L13" s="12">
        <v>2.6820179380799999E-2</v>
      </c>
      <c r="M13" s="12">
        <v>3.9984524774800002E-2</v>
      </c>
      <c r="N13" s="12">
        <v>0</v>
      </c>
      <c r="P13" s="12">
        <v>2.2785780920100002E-2</v>
      </c>
      <c r="Q13" s="12">
        <v>7.5602166303900004E-3</v>
      </c>
      <c r="R13" s="12">
        <v>3.4828589560199998E-2</v>
      </c>
      <c r="S13" s="12">
        <v>3.32426799149E-2</v>
      </c>
      <c r="T13" s="12">
        <v>0</v>
      </c>
      <c r="V13" s="12">
        <v>1.9974480665800001E-2</v>
      </c>
      <c r="W13" s="12">
        <v>3.6229538484999997E-2</v>
      </c>
      <c r="X13" s="12">
        <v>1.79085427491E-2</v>
      </c>
      <c r="Y13" s="12">
        <v>1.47172488856E-2</v>
      </c>
      <c r="Z13" s="12">
        <v>0</v>
      </c>
      <c r="AA13" s="12">
        <v>4.60518753951E-2</v>
      </c>
      <c r="AB13" s="12">
        <v>4.07871739941E-2</v>
      </c>
      <c r="AC13" s="12">
        <v>3.5523758145700003E-2</v>
      </c>
      <c r="AE13" s="12">
        <v>0</v>
      </c>
      <c r="AF13" s="12">
        <v>2.65972801685E-2</v>
      </c>
      <c r="AG13" s="12">
        <v>2.8002813677599998E-2</v>
      </c>
      <c r="AH13" s="12">
        <v>4.7860442178900002E-2</v>
      </c>
      <c r="AI13" s="12">
        <v>0</v>
      </c>
      <c r="AJ13" s="12">
        <v>0</v>
      </c>
      <c r="AK13" s="12">
        <v>0</v>
      </c>
      <c r="AL13" s="12">
        <v>3.3003953391999998E-2</v>
      </c>
      <c r="AM13" s="12">
        <v>2.26760447095E-2</v>
      </c>
      <c r="AN13" s="12">
        <v>7.1741973092300002E-2</v>
      </c>
      <c r="AO13" s="12">
        <v>0</v>
      </c>
      <c r="AP13" s="12">
        <v>8.2972331006800001E-2</v>
      </c>
      <c r="AR13" s="12">
        <v>2.2071798819699999E-2</v>
      </c>
      <c r="AS13" s="12">
        <v>4.2201040357900003E-2</v>
      </c>
      <c r="AT13" s="12">
        <v>0</v>
      </c>
      <c r="AU13" s="12">
        <v>0</v>
      </c>
      <c r="AW13" s="12">
        <v>2.8199494680699998E-2</v>
      </c>
      <c r="AX13" s="12">
        <v>2.82877744186E-2</v>
      </c>
      <c r="AY13" s="12">
        <v>2.6381909483299999E-2</v>
      </c>
      <c r="AZ13" s="12">
        <v>2.1357214449999998E-2</v>
      </c>
      <c r="BA13" s="12">
        <v>2.1258794785499999E-2</v>
      </c>
      <c r="BB13" s="12">
        <v>2.07392261221E-2</v>
      </c>
      <c r="BD13" s="12">
        <v>2.3851511988999999E-2</v>
      </c>
      <c r="BE13" s="12">
        <v>2.8755134021700001E-2</v>
      </c>
      <c r="BF13" s="12">
        <v>0</v>
      </c>
      <c r="BH13" s="12">
        <v>7.9162498519500003E-3</v>
      </c>
      <c r="BI13" s="12">
        <v>7.31616396305E-2</v>
      </c>
      <c r="BJ13" s="12">
        <v>2.01554273299E-2</v>
      </c>
    </row>
    <row r="14" spans="2:62" ht="32" customHeight="1" x14ac:dyDescent="0.35">
      <c r="B14" s="11" t="s">
        <v>42</v>
      </c>
      <c r="C14" s="12">
        <v>2.6218791494800001E-2</v>
      </c>
      <c r="D14" s="12">
        <v>1.6095080709399998E-2</v>
      </c>
      <c r="E14" s="12">
        <v>3.5386881162399998E-2</v>
      </c>
      <c r="F14" s="12">
        <v>4.8557737274700002E-2</v>
      </c>
      <c r="G14" s="12">
        <v>0</v>
      </c>
      <c r="I14" s="12">
        <v>4.6540938233100002E-2</v>
      </c>
      <c r="J14" s="12">
        <v>3.2684964355100002E-2</v>
      </c>
      <c r="K14" s="12">
        <v>1.40853170877E-2</v>
      </c>
      <c r="L14" s="12">
        <v>3.9517075708599997E-2</v>
      </c>
      <c r="M14" s="12">
        <v>1.2106064570499999E-2</v>
      </c>
      <c r="N14" s="12">
        <v>0</v>
      </c>
      <c r="P14" s="12">
        <v>4.3575060306899997E-2</v>
      </c>
      <c r="Q14" s="12">
        <v>2.9408369184399999E-2</v>
      </c>
      <c r="R14" s="12">
        <v>1.7939550137899999E-2</v>
      </c>
      <c r="S14" s="12">
        <v>1.43706780582E-2</v>
      </c>
      <c r="T14" s="12">
        <v>0</v>
      </c>
      <c r="V14" s="12">
        <v>8.7926042213299999E-2</v>
      </c>
      <c r="W14" s="12">
        <v>1.2438524697899999E-2</v>
      </c>
      <c r="X14" s="12">
        <v>1.8139041686400001E-2</v>
      </c>
      <c r="Y14" s="12">
        <v>1.55112912461E-2</v>
      </c>
      <c r="Z14" s="12">
        <v>0</v>
      </c>
      <c r="AA14" s="12">
        <v>0</v>
      </c>
      <c r="AB14" s="12">
        <v>1.8819862811599999E-2</v>
      </c>
      <c r="AC14" s="12">
        <v>8.7137919018799997E-2</v>
      </c>
      <c r="AE14" s="12">
        <v>0</v>
      </c>
      <c r="AF14" s="12">
        <v>5.1103256570300001E-2</v>
      </c>
      <c r="AG14" s="12">
        <v>0</v>
      </c>
      <c r="AH14" s="12">
        <v>0</v>
      </c>
      <c r="AI14" s="12">
        <v>0</v>
      </c>
      <c r="AJ14" s="12">
        <v>4.6241410861600003E-2</v>
      </c>
      <c r="AK14" s="12">
        <v>2.2179369497100001E-2</v>
      </c>
      <c r="AL14" s="12">
        <v>3.3615886725800001E-2</v>
      </c>
      <c r="AM14" s="12">
        <v>0</v>
      </c>
      <c r="AN14" s="12">
        <v>7.4710909087700006E-2</v>
      </c>
      <c r="AO14" s="12">
        <v>0</v>
      </c>
      <c r="AP14" s="12">
        <v>9.6060414137000005E-2</v>
      </c>
      <c r="AR14" s="12">
        <v>2.3256459992599999E-2</v>
      </c>
      <c r="AS14" s="12">
        <v>2.5506355757099999E-2</v>
      </c>
      <c r="AT14" s="12">
        <v>4.2692999602299997E-2</v>
      </c>
      <c r="AU14" s="12">
        <v>0.49967990123599998</v>
      </c>
      <c r="AW14" s="12">
        <v>2.4850928349699999E-2</v>
      </c>
      <c r="AX14" s="12">
        <v>2.35261232013E-2</v>
      </c>
      <c r="AY14" s="12">
        <v>2.0219133527499999E-2</v>
      </c>
      <c r="AZ14" s="12">
        <v>2.06701795772E-2</v>
      </c>
      <c r="BA14" s="12">
        <v>2.7631238785600001E-2</v>
      </c>
      <c r="BB14" s="12">
        <v>1.8290409900900001E-2</v>
      </c>
      <c r="BD14" s="12">
        <v>2.1722879408900001E-2</v>
      </c>
      <c r="BE14" s="12">
        <v>2.66393522083E-2</v>
      </c>
      <c r="BF14" s="12">
        <v>9.8295356091E-2</v>
      </c>
      <c r="BH14" s="12">
        <v>2.73475210506E-2</v>
      </c>
      <c r="BI14" s="12">
        <v>6.9552016650399999E-3</v>
      </c>
      <c r="BJ14" s="12">
        <v>7.2325153310599993E-2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I17"/>
  <sheetViews>
    <sheetView showGridLines="0" topLeftCell="A5" workbookViewId="0">
      <selection activeCell="H6" sqref="H6"/>
    </sheetView>
  </sheetViews>
  <sheetFormatPr defaultColWidth="8.81640625" defaultRowHeight="14.5" x14ac:dyDescent="0.35"/>
  <cols>
    <col min="1" max="1" width="5" customWidth="1"/>
    <col min="2" max="2" width="25" customWidth="1"/>
    <col min="3" max="9" width="10" customWidth="1"/>
  </cols>
  <sheetData>
    <row r="2" spans="2:9" ht="80" customHeight="1" x14ac:dyDescent="0.35">
      <c r="D2" s="22" t="s">
        <v>286</v>
      </c>
      <c r="E2" s="23"/>
      <c r="F2" s="23"/>
      <c r="G2" s="23"/>
      <c r="H2" s="23"/>
      <c r="I2" s="23"/>
    </row>
    <row r="6" spans="2:9" ht="32" customHeight="1" x14ac:dyDescent="0.35">
      <c r="C6" s="14" t="s">
        <v>287</v>
      </c>
      <c r="D6" s="14" t="s">
        <v>288</v>
      </c>
      <c r="E6" s="14" t="s">
        <v>289</v>
      </c>
      <c r="F6" s="14" t="s">
        <v>290</v>
      </c>
      <c r="G6" s="14" t="s">
        <v>291</v>
      </c>
      <c r="H6" s="14" t="s">
        <v>292</v>
      </c>
      <c r="I6" s="14" t="s">
        <v>293</v>
      </c>
    </row>
    <row r="7" spans="2:9" ht="42" customHeight="1" x14ac:dyDescent="0.35">
      <c r="B7" s="11" t="s">
        <v>154</v>
      </c>
      <c r="C7" s="12">
        <v>0.14265975754499999</v>
      </c>
      <c r="D7" s="12">
        <v>0.171736996866</v>
      </c>
      <c r="E7" s="12">
        <v>8.0884272673200003E-2</v>
      </c>
      <c r="F7" s="12">
        <v>0.14321418594800001</v>
      </c>
      <c r="G7" s="12">
        <v>0.14760036758200001</v>
      </c>
      <c r="H7" s="12">
        <v>0.11275140855</v>
      </c>
      <c r="I7" s="12">
        <v>0.112064356962</v>
      </c>
    </row>
    <row r="8" spans="2:9" ht="42" customHeight="1" x14ac:dyDescent="0.35">
      <c r="B8" s="11" t="s">
        <v>155</v>
      </c>
      <c r="C8" s="12">
        <v>0.23317635215599999</v>
      </c>
      <c r="D8" s="12">
        <v>0.19404706534800001</v>
      </c>
      <c r="E8" s="12">
        <v>0.32783776451300001</v>
      </c>
      <c r="F8" s="12">
        <v>0.18459337550800001</v>
      </c>
      <c r="G8" s="12">
        <v>0.14872253552299999</v>
      </c>
      <c r="H8" s="12">
        <v>0.25980799377899999</v>
      </c>
      <c r="I8" s="12">
        <v>0.13379503412999999</v>
      </c>
    </row>
    <row r="9" spans="2:9" ht="42" customHeight="1" x14ac:dyDescent="0.35">
      <c r="B9" s="11" t="s">
        <v>156</v>
      </c>
      <c r="C9" s="12">
        <v>0.347977469762</v>
      </c>
      <c r="D9" s="12">
        <v>0.33764089121599999</v>
      </c>
      <c r="E9" s="12">
        <v>0.37116364067500002</v>
      </c>
      <c r="F9" s="12">
        <v>0.40525708173000002</v>
      </c>
      <c r="G9" s="12">
        <v>0.40203253047900001</v>
      </c>
      <c r="H9" s="12">
        <v>0.42678031135</v>
      </c>
      <c r="I9" s="12">
        <v>0.50903796910599997</v>
      </c>
    </row>
    <row r="10" spans="2:9" ht="42" customHeight="1" x14ac:dyDescent="0.35">
      <c r="B10" s="11" t="s">
        <v>157</v>
      </c>
      <c r="C10" s="12">
        <v>0.11752402408400001</v>
      </c>
      <c r="D10" s="12">
        <v>0.190431584736</v>
      </c>
      <c r="E10" s="12">
        <v>0.11554511573700001</v>
      </c>
      <c r="F10" s="12">
        <v>0.16359788690400001</v>
      </c>
      <c r="G10" s="12">
        <v>0.14310932062000001</v>
      </c>
      <c r="H10" s="12">
        <v>0.111134007934</v>
      </c>
      <c r="I10" s="12">
        <v>0.124525084511</v>
      </c>
    </row>
    <row r="11" spans="2:9" ht="42" customHeight="1" x14ac:dyDescent="0.35">
      <c r="B11" s="11" t="s">
        <v>158</v>
      </c>
      <c r="C11" s="12">
        <v>0.128541500245</v>
      </c>
      <c r="D11" s="12">
        <v>9.7070529177100004E-2</v>
      </c>
      <c r="E11" s="12">
        <v>9.5496273745100002E-2</v>
      </c>
      <c r="F11" s="12">
        <v>8.5251704380400001E-2</v>
      </c>
      <c r="G11" s="12">
        <v>8.1627985896600003E-2</v>
      </c>
      <c r="H11" s="12">
        <v>6.3065244387300004E-2</v>
      </c>
      <c r="I11" s="12">
        <v>6.75241641364E-2</v>
      </c>
    </row>
    <row r="12" spans="2:9" ht="28" customHeight="1" x14ac:dyDescent="0.35">
      <c r="B12" s="11" t="s">
        <v>42</v>
      </c>
      <c r="C12" s="12">
        <v>3.0120896209299999E-2</v>
      </c>
      <c r="D12" s="12">
        <v>9.0729326564299995E-3</v>
      </c>
      <c r="E12" s="12">
        <v>9.0729326564299995E-3</v>
      </c>
      <c r="F12" s="12">
        <v>1.8085765530099999E-2</v>
      </c>
      <c r="G12" s="12">
        <v>7.6907259899599997E-2</v>
      </c>
      <c r="H12" s="12">
        <v>2.6461033999900001E-2</v>
      </c>
      <c r="I12" s="12">
        <v>5.3053391154900001E-2</v>
      </c>
    </row>
    <row r="14" spans="2:9" x14ac:dyDescent="0.35">
      <c r="B14" t="s">
        <v>260</v>
      </c>
    </row>
    <row r="15" spans="2:9" x14ac:dyDescent="0.35">
      <c r="B15" t="s">
        <v>9</v>
      </c>
    </row>
    <row r="17" spans="2:2" x14ac:dyDescent="0.35">
      <c r="B17" s="4" t="str">
        <f>HYPERLINK("#Contents!A1","Return to Contents")</f>
        <v>Return to Contents</v>
      </c>
    </row>
  </sheetData>
  <mergeCells count="1">
    <mergeCell ref="D2:I2"/>
  </mergeCell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153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107</v>
      </c>
      <c r="D7" s="15">
        <v>43</v>
      </c>
      <c r="E7" s="15">
        <v>54</v>
      </c>
      <c r="F7" s="15">
        <v>9</v>
      </c>
      <c r="G7" s="15">
        <v>1</v>
      </c>
      <c r="I7" s="15">
        <v>29</v>
      </c>
      <c r="J7" s="15">
        <v>19</v>
      </c>
      <c r="K7" s="15">
        <v>22</v>
      </c>
      <c r="L7" s="15">
        <v>22</v>
      </c>
      <c r="M7" s="15">
        <v>12</v>
      </c>
      <c r="N7" s="15">
        <v>3</v>
      </c>
      <c r="P7" s="15">
        <v>23</v>
      </c>
      <c r="Q7" s="15">
        <v>21</v>
      </c>
      <c r="R7" s="15">
        <v>30</v>
      </c>
      <c r="S7" s="15">
        <v>31</v>
      </c>
      <c r="T7" s="15">
        <v>2</v>
      </c>
      <c r="V7" s="15">
        <v>15</v>
      </c>
      <c r="W7" s="15">
        <v>22</v>
      </c>
      <c r="X7" s="15">
        <v>20</v>
      </c>
      <c r="Y7" s="15">
        <v>14</v>
      </c>
      <c r="Z7" s="15">
        <v>11</v>
      </c>
      <c r="AA7" s="15">
        <v>7</v>
      </c>
      <c r="AB7" s="15">
        <v>8</v>
      </c>
      <c r="AC7" s="15">
        <v>10</v>
      </c>
      <c r="AE7" s="15">
        <v>10</v>
      </c>
      <c r="AF7" s="15">
        <v>15</v>
      </c>
      <c r="AG7" s="15">
        <v>12</v>
      </c>
      <c r="AH7" s="15">
        <v>13</v>
      </c>
      <c r="AI7" s="15">
        <v>15</v>
      </c>
      <c r="AJ7" s="15">
        <v>8</v>
      </c>
      <c r="AK7" s="15">
        <v>8</v>
      </c>
      <c r="AL7" s="15">
        <v>9</v>
      </c>
      <c r="AM7" s="15">
        <v>7</v>
      </c>
      <c r="AN7" s="15">
        <v>5</v>
      </c>
      <c r="AO7" s="15">
        <v>0</v>
      </c>
      <c r="AP7" s="15">
        <v>5</v>
      </c>
      <c r="AR7" s="15">
        <v>85</v>
      </c>
      <c r="AS7" s="15">
        <v>20</v>
      </c>
      <c r="AT7" s="15">
        <v>1</v>
      </c>
      <c r="AU7" s="15">
        <v>1</v>
      </c>
      <c r="AW7" s="15">
        <v>77</v>
      </c>
      <c r="AX7" s="15">
        <v>74</v>
      </c>
      <c r="AY7" s="15">
        <v>60</v>
      </c>
      <c r="AZ7" s="15">
        <v>84</v>
      </c>
      <c r="BA7" s="15">
        <v>85</v>
      </c>
      <c r="BB7" s="15">
        <v>77</v>
      </c>
      <c r="BD7" s="15">
        <v>60</v>
      </c>
      <c r="BE7" s="15">
        <v>44</v>
      </c>
      <c r="BF7" s="15">
        <v>3</v>
      </c>
      <c r="BH7" s="15">
        <v>66</v>
      </c>
      <c r="BI7" s="15">
        <v>28</v>
      </c>
      <c r="BJ7" s="15">
        <v>13</v>
      </c>
    </row>
    <row r="8" spans="2:62" x14ac:dyDescent="0.35">
      <c r="B8" s="6" t="s">
        <v>75</v>
      </c>
      <c r="C8" s="10">
        <v>106</v>
      </c>
      <c r="D8" s="10">
        <v>42</v>
      </c>
      <c r="E8" s="10">
        <v>53</v>
      </c>
      <c r="F8" s="10">
        <v>10</v>
      </c>
      <c r="G8" s="10">
        <v>1</v>
      </c>
      <c r="I8" s="10">
        <v>29</v>
      </c>
      <c r="J8" s="10">
        <v>19</v>
      </c>
      <c r="K8" s="10">
        <v>22</v>
      </c>
      <c r="L8" s="10">
        <v>21</v>
      </c>
      <c r="M8" s="10">
        <v>12</v>
      </c>
      <c r="N8" s="10">
        <v>3</v>
      </c>
      <c r="P8" s="10">
        <v>27</v>
      </c>
      <c r="Q8" s="10">
        <v>20</v>
      </c>
      <c r="R8" s="10">
        <v>27</v>
      </c>
      <c r="S8" s="10">
        <v>30</v>
      </c>
      <c r="T8" s="10">
        <v>2</v>
      </c>
      <c r="V8" s="10">
        <v>18</v>
      </c>
      <c r="W8" s="10">
        <v>23</v>
      </c>
      <c r="X8" s="10">
        <v>19</v>
      </c>
      <c r="Y8" s="10">
        <v>13</v>
      </c>
      <c r="Z8" s="10">
        <v>10</v>
      </c>
      <c r="AA8" s="10">
        <v>7</v>
      </c>
      <c r="AB8" s="10">
        <v>7</v>
      </c>
      <c r="AC8" s="10">
        <v>10</v>
      </c>
      <c r="AE8" s="10">
        <v>10</v>
      </c>
      <c r="AF8" s="10">
        <v>15</v>
      </c>
      <c r="AG8" s="10">
        <v>12</v>
      </c>
      <c r="AH8" s="10">
        <v>13</v>
      </c>
      <c r="AI8" s="10">
        <v>15</v>
      </c>
      <c r="AJ8" s="10">
        <v>8</v>
      </c>
      <c r="AK8" s="10">
        <v>8</v>
      </c>
      <c r="AL8" s="10">
        <v>8</v>
      </c>
      <c r="AM8" s="10">
        <v>6</v>
      </c>
      <c r="AN8" s="10">
        <v>7</v>
      </c>
      <c r="AO8" s="10">
        <v>0</v>
      </c>
      <c r="AP8" s="10">
        <v>5</v>
      </c>
      <c r="AR8" s="10">
        <v>85</v>
      </c>
      <c r="AS8" s="10">
        <v>20</v>
      </c>
      <c r="AT8" s="10">
        <v>1</v>
      </c>
      <c r="AU8" s="10">
        <v>1</v>
      </c>
      <c r="AW8" s="10">
        <v>75</v>
      </c>
      <c r="AX8" s="10">
        <v>73</v>
      </c>
      <c r="AY8" s="10">
        <v>59</v>
      </c>
      <c r="AZ8" s="10">
        <v>85</v>
      </c>
      <c r="BA8" s="10">
        <v>84</v>
      </c>
      <c r="BB8" s="10">
        <v>75</v>
      </c>
      <c r="BD8" s="10">
        <v>58</v>
      </c>
      <c r="BE8" s="10">
        <v>45</v>
      </c>
      <c r="BF8" s="10">
        <v>3</v>
      </c>
      <c r="BH8" s="10">
        <v>65</v>
      </c>
      <c r="BI8" s="10">
        <v>29</v>
      </c>
      <c r="BJ8" s="10">
        <v>13</v>
      </c>
    </row>
    <row r="9" spans="2:62" ht="46" customHeight="1" x14ac:dyDescent="0.35">
      <c r="B9" s="11" t="s">
        <v>154</v>
      </c>
      <c r="C9" s="12">
        <v>0.14265975754499999</v>
      </c>
      <c r="D9" s="12">
        <v>0.14339132512200001</v>
      </c>
      <c r="E9" s="12">
        <v>0.14691728895200001</v>
      </c>
      <c r="F9" s="12">
        <v>0.130317378766</v>
      </c>
      <c r="G9" s="12">
        <v>0</v>
      </c>
      <c r="I9" s="12">
        <v>6.1747095942900003E-2</v>
      </c>
      <c r="J9" s="12">
        <v>0.14618619201999999</v>
      </c>
      <c r="K9" s="12">
        <v>0.241172862312</v>
      </c>
      <c r="L9" s="12">
        <v>0.1446504254</v>
      </c>
      <c r="M9" s="12">
        <v>0.108764819358</v>
      </c>
      <c r="N9" s="12">
        <v>0.30902854113799999</v>
      </c>
      <c r="P9" s="12">
        <v>0.17489114633399999</v>
      </c>
      <c r="Q9" s="12">
        <v>8.8934746399899997E-2</v>
      </c>
      <c r="R9" s="12">
        <v>0.16821165656299999</v>
      </c>
      <c r="S9" s="12">
        <v>0.10288487368099999</v>
      </c>
      <c r="T9" s="12">
        <v>0.48326881861999998</v>
      </c>
      <c r="V9" s="12">
        <v>0.28323046779599997</v>
      </c>
      <c r="W9" s="12">
        <v>0.12933014306900001</v>
      </c>
      <c r="X9" s="12">
        <v>9.2583572049000001E-2</v>
      </c>
      <c r="Y9" s="12">
        <v>6.7720956720699998E-2</v>
      </c>
      <c r="Z9" s="12">
        <v>0.178317779885</v>
      </c>
      <c r="AA9" s="12">
        <v>0.13674147536199999</v>
      </c>
      <c r="AB9" s="12">
        <v>0</v>
      </c>
      <c r="AC9" s="12">
        <v>0.1838589437</v>
      </c>
      <c r="AE9" s="12">
        <v>0.32061289412400001</v>
      </c>
      <c r="AF9" s="12">
        <v>0.20136513192</v>
      </c>
      <c r="AG9" s="12">
        <v>0</v>
      </c>
      <c r="AH9" s="12">
        <v>0</v>
      </c>
      <c r="AI9" s="12">
        <v>0</v>
      </c>
      <c r="AJ9" s="12">
        <v>0.36635645465099997</v>
      </c>
      <c r="AK9" s="12">
        <v>0.26018421931800001</v>
      </c>
      <c r="AL9" s="12">
        <v>0.10985643265</v>
      </c>
      <c r="AM9" s="12">
        <v>0</v>
      </c>
      <c r="AN9" s="12">
        <v>0.201590425337</v>
      </c>
      <c r="AP9" s="12">
        <v>0.378430930246</v>
      </c>
      <c r="AR9" s="12">
        <v>0.14420344474899999</v>
      </c>
      <c r="AS9" s="12">
        <v>0.10135144724</v>
      </c>
      <c r="AT9" s="12">
        <v>0</v>
      </c>
      <c r="AU9" s="12">
        <v>1</v>
      </c>
      <c r="AW9" s="12">
        <v>0.15016463192400001</v>
      </c>
      <c r="AX9" s="12">
        <v>0.101242469946</v>
      </c>
      <c r="AY9" s="12">
        <v>8.3561885821199999E-2</v>
      </c>
      <c r="AZ9" s="12">
        <v>0.12602775634899999</v>
      </c>
      <c r="BA9" s="12">
        <v>0.12922813151900001</v>
      </c>
      <c r="BB9" s="12">
        <v>6.5412418626400001E-2</v>
      </c>
      <c r="BD9" s="12">
        <v>0.13993643155300001</v>
      </c>
      <c r="BE9" s="12">
        <v>0.155009284754</v>
      </c>
      <c r="BF9" s="12">
        <v>0</v>
      </c>
      <c r="BH9" s="12">
        <v>0.152872051703</v>
      </c>
      <c r="BI9" s="12">
        <v>0.14280305948700001</v>
      </c>
      <c r="BJ9" s="12">
        <v>9.0998426808999999E-2</v>
      </c>
    </row>
    <row r="10" spans="2:62" ht="46" customHeight="1" x14ac:dyDescent="0.35">
      <c r="B10" s="11" t="s">
        <v>155</v>
      </c>
      <c r="C10" s="12">
        <v>0.23317635215599999</v>
      </c>
      <c r="D10" s="12">
        <v>0.22495467574899999</v>
      </c>
      <c r="E10" s="12">
        <v>0.21246821999000001</v>
      </c>
      <c r="F10" s="12">
        <v>0.305918645027</v>
      </c>
      <c r="G10" s="12">
        <v>1</v>
      </c>
      <c r="I10" s="12">
        <v>0.30939816159900002</v>
      </c>
      <c r="J10" s="12">
        <v>0.101202754033</v>
      </c>
      <c r="K10" s="12">
        <v>0.21645750607700001</v>
      </c>
      <c r="L10" s="12">
        <v>0.24584692351199999</v>
      </c>
      <c r="M10" s="12">
        <v>0.32388846392699999</v>
      </c>
      <c r="N10" s="12">
        <v>0</v>
      </c>
      <c r="P10" s="12">
        <v>0.17336876321399999</v>
      </c>
      <c r="Q10" s="12">
        <v>0.41731751129</v>
      </c>
      <c r="R10" s="12">
        <v>0.26387582954799998</v>
      </c>
      <c r="S10" s="12">
        <v>0.155325189418</v>
      </c>
      <c r="T10" s="12">
        <v>0</v>
      </c>
      <c r="V10" s="12">
        <v>0.135603603638</v>
      </c>
      <c r="W10" s="12">
        <v>0.18709371782100001</v>
      </c>
      <c r="X10" s="12">
        <v>0.39002546216799999</v>
      </c>
      <c r="Y10" s="12">
        <v>0.40897182593100001</v>
      </c>
      <c r="Z10" s="12">
        <v>0.28654112831</v>
      </c>
      <c r="AA10" s="12">
        <v>0.12912927526500001</v>
      </c>
      <c r="AB10" s="12">
        <v>0.244988002633</v>
      </c>
      <c r="AC10" s="12">
        <v>0</v>
      </c>
      <c r="AE10" s="12">
        <v>0.19522283910900001</v>
      </c>
      <c r="AF10" s="12">
        <v>0.22076163105499999</v>
      </c>
      <c r="AG10" s="12">
        <v>0.22217264638100001</v>
      </c>
      <c r="AH10" s="12">
        <v>0.38039021474000001</v>
      </c>
      <c r="AI10" s="12">
        <v>0.24935244780099999</v>
      </c>
      <c r="AJ10" s="12">
        <v>0</v>
      </c>
      <c r="AK10" s="12">
        <v>0.239721479081</v>
      </c>
      <c r="AL10" s="12">
        <v>0.21351752753700001</v>
      </c>
      <c r="AM10" s="12">
        <v>0.26919995047299999</v>
      </c>
      <c r="AN10" s="12">
        <v>0</v>
      </c>
      <c r="AP10" s="12">
        <v>0.62156906975399995</v>
      </c>
      <c r="AR10" s="12">
        <v>0.238616192659</v>
      </c>
      <c r="AS10" s="12">
        <v>0.232506737096</v>
      </c>
      <c r="AT10" s="12">
        <v>0</v>
      </c>
      <c r="AU10" s="12">
        <v>0</v>
      </c>
      <c r="AW10" s="12">
        <v>0.21441241698300001</v>
      </c>
      <c r="AX10" s="12">
        <v>0.21707350748699999</v>
      </c>
      <c r="AY10" s="12">
        <v>0.26825789818399998</v>
      </c>
      <c r="AZ10" s="12">
        <v>0.225980344985</v>
      </c>
      <c r="BA10" s="12">
        <v>0.231848456688</v>
      </c>
      <c r="BB10" s="12">
        <v>0.26384397373000001</v>
      </c>
      <c r="BD10" s="12">
        <v>0.228020717782</v>
      </c>
      <c r="BE10" s="12">
        <v>0.23395019553099999</v>
      </c>
      <c r="BF10" s="12">
        <v>0.32689378429600002</v>
      </c>
      <c r="BH10" s="12">
        <v>0.275181822302</v>
      </c>
      <c r="BI10" s="12">
        <v>0.12853719387900001</v>
      </c>
      <c r="BJ10" s="12">
        <v>0.253470614835</v>
      </c>
    </row>
    <row r="11" spans="2:62" ht="46" customHeight="1" x14ac:dyDescent="0.35">
      <c r="B11" s="11" t="s">
        <v>156</v>
      </c>
      <c r="C11" s="12">
        <v>0.347977469762</v>
      </c>
      <c r="D11" s="12">
        <v>0.23226010117900001</v>
      </c>
      <c r="E11" s="12">
        <v>0.47197629006000003</v>
      </c>
      <c r="F11" s="12">
        <v>0.21889116927899999</v>
      </c>
      <c r="G11" s="12">
        <v>0</v>
      </c>
      <c r="I11" s="12">
        <v>0.316084412235</v>
      </c>
      <c r="J11" s="12">
        <v>0.58215940791999998</v>
      </c>
      <c r="K11" s="12">
        <v>0.22933811695799999</v>
      </c>
      <c r="L11" s="12">
        <v>0.37104036362100001</v>
      </c>
      <c r="M11" s="12">
        <v>0.141582687816</v>
      </c>
      <c r="N11" s="12">
        <v>0.69097145886199995</v>
      </c>
      <c r="P11" s="12">
        <v>0.21966609878999999</v>
      </c>
      <c r="Q11" s="12">
        <v>0.40055201161100001</v>
      </c>
      <c r="R11" s="12">
        <v>0.26395855278000002</v>
      </c>
      <c r="S11" s="12">
        <v>0.49502224862400002</v>
      </c>
      <c r="T11" s="12">
        <v>0.51673118137999996</v>
      </c>
      <c r="V11" s="12">
        <v>0.185939267184</v>
      </c>
      <c r="W11" s="12">
        <v>0.39495694358</v>
      </c>
      <c r="X11" s="12">
        <v>0.31652120162699998</v>
      </c>
      <c r="Y11" s="12">
        <v>0.387781104288</v>
      </c>
      <c r="Z11" s="12">
        <v>0.36807726390899997</v>
      </c>
      <c r="AA11" s="12">
        <v>0.415784371662</v>
      </c>
      <c r="AB11" s="12">
        <v>0.11678392841</v>
      </c>
      <c r="AC11" s="12">
        <v>0.63029744601899995</v>
      </c>
      <c r="AE11" s="12">
        <v>0.28897681161</v>
      </c>
      <c r="AF11" s="12">
        <v>0.39213067129899998</v>
      </c>
      <c r="AG11" s="12">
        <v>0.322824970632</v>
      </c>
      <c r="AH11" s="12">
        <v>0.214239042726</v>
      </c>
      <c r="AI11" s="12">
        <v>0.42222297520300001</v>
      </c>
      <c r="AJ11" s="12">
        <v>0.34667679315900002</v>
      </c>
      <c r="AK11" s="12">
        <v>0.12944305030799999</v>
      </c>
      <c r="AL11" s="12">
        <v>0.463067879367</v>
      </c>
      <c r="AM11" s="12">
        <v>0.58173678614500002</v>
      </c>
      <c r="AN11" s="12">
        <v>0.60469962732000004</v>
      </c>
      <c r="AP11" s="12">
        <v>0</v>
      </c>
      <c r="AR11" s="12">
        <v>0.330835975798</v>
      </c>
      <c r="AS11" s="12">
        <v>0.40665367966299998</v>
      </c>
      <c r="AT11" s="12">
        <v>1</v>
      </c>
      <c r="AU11" s="12">
        <v>0</v>
      </c>
      <c r="AW11" s="12">
        <v>0.39295180328399998</v>
      </c>
      <c r="AX11" s="12">
        <v>0.41576174353399997</v>
      </c>
      <c r="AY11" s="12">
        <v>0.41313248441099998</v>
      </c>
      <c r="AZ11" s="12">
        <v>0.38024372494999997</v>
      </c>
      <c r="BA11" s="12">
        <v>0.37988430528099998</v>
      </c>
      <c r="BB11" s="12">
        <v>0.38086774800500001</v>
      </c>
      <c r="BD11" s="12">
        <v>0.36533234336100001</v>
      </c>
      <c r="BE11" s="12">
        <v>0.30556659346300002</v>
      </c>
      <c r="BF11" s="12">
        <v>0.67310621570399998</v>
      </c>
      <c r="BH11" s="12">
        <v>0.33940669760800002</v>
      </c>
      <c r="BI11" s="12">
        <v>0.39454275857799997</v>
      </c>
      <c r="BJ11" s="12">
        <v>0.28805596847800002</v>
      </c>
    </row>
    <row r="12" spans="2:62" ht="46" customHeight="1" x14ac:dyDescent="0.35">
      <c r="B12" s="11" t="s">
        <v>157</v>
      </c>
      <c r="C12" s="12">
        <v>0.11752402408400001</v>
      </c>
      <c r="D12" s="12">
        <v>0.19753051710899999</v>
      </c>
      <c r="E12" s="12">
        <v>5.3507383452100002E-2</v>
      </c>
      <c r="F12" s="12">
        <v>0.12722926510599999</v>
      </c>
      <c r="G12" s="12">
        <v>0</v>
      </c>
      <c r="I12" s="12">
        <v>0.137304394459</v>
      </c>
      <c r="J12" s="12">
        <v>0</v>
      </c>
      <c r="K12" s="12">
        <v>0.14250719676900001</v>
      </c>
      <c r="L12" s="12">
        <v>5.3804314989999998E-2</v>
      </c>
      <c r="M12" s="12">
        <v>0.35304328019800002</v>
      </c>
      <c r="N12" s="12">
        <v>0</v>
      </c>
      <c r="P12" s="12">
        <v>0.25948459633900001</v>
      </c>
      <c r="Q12" s="12">
        <v>4.4067537033400002E-2</v>
      </c>
      <c r="R12" s="12">
        <v>9.8215253215199999E-2</v>
      </c>
      <c r="S12" s="12">
        <v>6.1360611973099999E-2</v>
      </c>
      <c r="T12" s="12">
        <v>0</v>
      </c>
      <c r="V12" s="12">
        <v>0.258405857696</v>
      </c>
      <c r="W12" s="12">
        <v>0.195630310669</v>
      </c>
      <c r="X12" s="12">
        <v>4.56276101457E-2</v>
      </c>
      <c r="Y12" s="12">
        <v>0.13552611306000001</v>
      </c>
      <c r="Z12" s="12">
        <v>0</v>
      </c>
      <c r="AA12" s="12">
        <v>0</v>
      </c>
      <c r="AB12" s="12">
        <v>0.122694053015</v>
      </c>
      <c r="AC12" s="12">
        <v>0</v>
      </c>
      <c r="AE12" s="12">
        <v>9.5665495452300006E-2</v>
      </c>
      <c r="AF12" s="12">
        <v>5.7775395021099997E-2</v>
      </c>
      <c r="AG12" s="12">
        <v>0.261728601974</v>
      </c>
      <c r="AH12" s="12">
        <v>0.167888647089</v>
      </c>
      <c r="AI12" s="12">
        <v>0.152089063267</v>
      </c>
      <c r="AJ12" s="12">
        <v>0.143483376095</v>
      </c>
      <c r="AK12" s="12">
        <v>0.26022346648200001</v>
      </c>
      <c r="AL12" s="12">
        <v>0</v>
      </c>
      <c r="AM12" s="12">
        <v>0</v>
      </c>
      <c r="AN12" s="12">
        <v>0</v>
      </c>
      <c r="AP12" s="12">
        <v>0</v>
      </c>
      <c r="AR12" s="12">
        <v>0.13729443771800001</v>
      </c>
      <c r="AS12" s="12">
        <v>4.42758615183E-2</v>
      </c>
      <c r="AT12" s="12">
        <v>0</v>
      </c>
      <c r="AU12" s="12">
        <v>0</v>
      </c>
      <c r="AW12" s="12">
        <v>9.4263974752900007E-2</v>
      </c>
      <c r="AX12" s="12">
        <v>0.11061638669899999</v>
      </c>
      <c r="AY12" s="12">
        <v>0.12135387003500001</v>
      </c>
      <c r="AZ12" s="12">
        <v>0.13679007738900001</v>
      </c>
      <c r="BA12" s="12">
        <v>0.12017082821400001</v>
      </c>
      <c r="BB12" s="12">
        <v>0.118526736057</v>
      </c>
      <c r="BD12" s="12">
        <v>0.10005502116999999</v>
      </c>
      <c r="BE12" s="12">
        <v>0.14718068222899999</v>
      </c>
      <c r="BF12" s="12">
        <v>0</v>
      </c>
      <c r="BH12" s="12">
        <v>0.122324660179</v>
      </c>
      <c r="BI12" s="12">
        <v>8.2790736766699999E-2</v>
      </c>
      <c r="BJ12" s="12">
        <v>0.170225614671</v>
      </c>
    </row>
    <row r="13" spans="2:62" ht="46" customHeight="1" x14ac:dyDescent="0.35">
      <c r="B13" s="11" t="s">
        <v>158</v>
      </c>
      <c r="C13" s="12">
        <v>0.128541500245</v>
      </c>
      <c r="D13" s="12">
        <v>0.201863380841</v>
      </c>
      <c r="E13" s="12">
        <v>7.9113658872500006E-2</v>
      </c>
      <c r="F13" s="12">
        <v>9.2275390273600003E-2</v>
      </c>
      <c r="G13" s="12">
        <v>0</v>
      </c>
      <c r="I13" s="12">
        <v>0.11021878448</v>
      </c>
      <c r="J13" s="12">
        <v>0.101627165013</v>
      </c>
      <c r="K13" s="12">
        <v>0.17052431788399999</v>
      </c>
      <c r="L13" s="12">
        <v>0.184657972478</v>
      </c>
      <c r="M13" s="12">
        <v>7.27207487007E-2</v>
      </c>
      <c r="N13" s="12">
        <v>0</v>
      </c>
      <c r="P13" s="12">
        <v>0.12510689083099999</v>
      </c>
      <c r="Q13" s="12">
        <v>0</v>
      </c>
      <c r="R13" s="12">
        <v>0.17125959219199999</v>
      </c>
      <c r="S13" s="12">
        <v>0.185407076304</v>
      </c>
      <c r="T13" s="12">
        <v>0</v>
      </c>
      <c r="V13" s="12">
        <v>6.3420594619900003E-2</v>
      </c>
      <c r="W13" s="12">
        <v>9.2988884861000001E-2</v>
      </c>
      <c r="X13" s="12">
        <v>0.15524215400999999</v>
      </c>
      <c r="Y13" s="12">
        <v>0</v>
      </c>
      <c r="Z13" s="12">
        <v>0.167063827897</v>
      </c>
      <c r="AA13" s="12">
        <v>0.31834487771100001</v>
      </c>
      <c r="AB13" s="12">
        <v>0.51553401594100001</v>
      </c>
      <c r="AC13" s="12">
        <v>0</v>
      </c>
      <c r="AE13" s="12">
        <v>0</v>
      </c>
      <c r="AF13" s="12">
        <v>0.127967170706</v>
      </c>
      <c r="AG13" s="12">
        <v>0.193273781013</v>
      </c>
      <c r="AH13" s="12">
        <v>0.133311142839</v>
      </c>
      <c r="AI13" s="12">
        <v>0.114318348545</v>
      </c>
      <c r="AJ13" s="12">
        <v>0.143483376095</v>
      </c>
      <c r="AK13" s="12">
        <v>0.110427784811</v>
      </c>
      <c r="AL13" s="12">
        <v>0.21355816044699999</v>
      </c>
      <c r="AM13" s="12">
        <v>0.14906326338199999</v>
      </c>
      <c r="AN13" s="12">
        <v>0.19370994734300001</v>
      </c>
      <c r="AP13" s="12">
        <v>0</v>
      </c>
      <c r="AR13" s="12">
        <v>0.11121166574499999</v>
      </c>
      <c r="AS13" s="12">
        <v>0.215212274482</v>
      </c>
      <c r="AT13" s="12">
        <v>0</v>
      </c>
      <c r="AU13" s="12">
        <v>0</v>
      </c>
      <c r="AW13" s="12">
        <v>0.135791542347</v>
      </c>
      <c r="AX13" s="12">
        <v>0.14249275521900001</v>
      </c>
      <c r="AY13" s="12">
        <v>0.11369386154900001</v>
      </c>
      <c r="AZ13" s="12">
        <v>9.3105619713700002E-2</v>
      </c>
      <c r="BA13" s="12">
        <v>0.100571916533</v>
      </c>
      <c r="BB13" s="12">
        <v>0.158831214724</v>
      </c>
      <c r="BD13" s="12">
        <v>0.14424651012699999</v>
      </c>
      <c r="BE13" s="12">
        <v>0.116432263839</v>
      </c>
      <c r="BF13" s="12">
        <v>0</v>
      </c>
      <c r="BH13" s="12">
        <v>8.0918046322800002E-2</v>
      </c>
      <c r="BI13" s="12">
        <v>0.20571658437699999</v>
      </c>
      <c r="BJ13" s="12">
        <v>0.19724937520800001</v>
      </c>
    </row>
    <row r="14" spans="2:62" ht="32" customHeight="1" x14ac:dyDescent="0.35">
      <c r="B14" s="11" t="s">
        <v>42</v>
      </c>
      <c r="C14" s="12">
        <v>3.0120896209299999E-2</v>
      </c>
      <c r="D14" s="12">
        <v>0</v>
      </c>
      <c r="E14" s="12">
        <v>3.60171586733E-2</v>
      </c>
      <c r="F14" s="12">
        <v>0.12536815154799999</v>
      </c>
      <c r="G14" s="12">
        <v>0</v>
      </c>
      <c r="I14" s="12">
        <v>6.5247151284400007E-2</v>
      </c>
      <c r="J14" s="12">
        <v>6.8824481014599995E-2</v>
      </c>
      <c r="K14" s="12">
        <v>0</v>
      </c>
      <c r="L14" s="12">
        <v>0</v>
      </c>
      <c r="M14" s="12">
        <v>0</v>
      </c>
      <c r="N14" s="12">
        <v>0</v>
      </c>
      <c r="P14" s="12">
        <v>4.74825044929E-2</v>
      </c>
      <c r="Q14" s="12">
        <v>4.9128193665599999E-2</v>
      </c>
      <c r="R14" s="12">
        <v>3.4479115702199997E-2</v>
      </c>
      <c r="S14" s="12">
        <v>0</v>
      </c>
      <c r="T14" s="12">
        <v>0</v>
      </c>
      <c r="V14" s="12">
        <v>7.3400209066499994E-2</v>
      </c>
      <c r="W14" s="12">
        <v>0</v>
      </c>
      <c r="X14" s="12">
        <v>0</v>
      </c>
      <c r="Y14" s="12">
        <v>0</v>
      </c>
      <c r="Z14" s="12">
        <v>0</v>
      </c>
      <c r="AA14" s="12">
        <v>0</v>
      </c>
      <c r="AB14" s="12">
        <v>0</v>
      </c>
      <c r="AC14" s="12">
        <v>0.18584361028099999</v>
      </c>
      <c r="AE14" s="12">
        <v>9.9521959704900007E-2</v>
      </c>
      <c r="AF14" s="12">
        <v>0</v>
      </c>
      <c r="AG14" s="12">
        <v>0</v>
      </c>
      <c r="AH14" s="12">
        <v>0.10417095260500001</v>
      </c>
      <c r="AI14" s="12">
        <v>6.2017165184099998E-2</v>
      </c>
      <c r="AJ14" s="12">
        <v>0</v>
      </c>
      <c r="AK14" s="12">
        <v>0</v>
      </c>
      <c r="AL14" s="12">
        <v>0</v>
      </c>
      <c r="AM14" s="12">
        <v>0</v>
      </c>
      <c r="AN14" s="12">
        <v>0</v>
      </c>
      <c r="AP14" s="12">
        <v>0</v>
      </c>
      <c r="AR14" s="12">
        <v>3.7838283330599999E-2</v>
      </c>
      <c r="AS14" s="12">
        <v>0</v>
      </c>
      <c r="AT14" s="12">
        <v>0</v>
      </c>
      <c r="AU14" s="12">
        <v>0</v>
      </c>
      <c r="AW14" s="12">
        <v>1.2415630710699999E-2</v>
      </c>
      <c r="AX14" s="12">
        <v>1.28131371147E-2</v>
      </c>
      <c r="AY14" s="12">
        <v>0</v>
      </c>
      <c r="AZ14" s="12">
        <v>3.7852476612699998E-2</v>
      </c>
      <c r="BA14" s="12">
        <v>3.8296361764699999E-2</v>
      </c>
      <c r="BB14" s="12">
        <v>1.25179088583E-2</v>
      </c>
      <c r="BD14" s="12">
        <v>2.24089760081E-2</v>
      </c>
      <c r="BE14" s="12">
        <v>4.1860980183000003E-2</v>
      </c>
      <c r="BF14" s="12">
        <v>0</v>
      </c>
      <c r="BH14" s="12">
        <v>2.9296721886E-2</v>
      </c>
      <c r="BI14" s="12">
        <v>4.56096669117E-2</v>
      </c>
      <c r="BJ14" s="12">
        <v>0</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159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107</v>
      </c>
      <c r="D7" s="15">
        <v>43</v>
      </c>
      <c r="E7" s="15">
        <v>54</v>
      </c>
      <c r="F7" s="15">
        <v>9</v>
      </c>
      <c r="G7" s="15">
        <v>1</v>
      </c>
      <c r="I7" s="15">
        <v>29</v>
      </c>
      <c r="J7" s="15">
        <v>19</v>
      </c>
      <c r="K7" s="15">
        <v>22</v>
      </c>
      <c r="L7" s="15">
        <v>22</v>
      </c>
      <c r="M7" s="15">
        <v>12</v>
      </c>
      <c r="N7" s="15">
        <v>3</v>
      </c>
      <c r="P7" s="15">
        <v>23</v>
      </c>
      <c r="Q7" s="15">
        <v>21</v>
      </c>
      <c r="R7" s="15">
        <v>30</v>
      </c>
      <c r="S7" s="15">
        <v>31</v>
      </c>
      <c r="T7" s="15">
        <v>2</v>
      </c>
      <c r="V7" s="15">
        <v>15</v>
      </c>
      <c r="W7" s="15">
        <v>22</v>
      </c>
      <c r="X7" s="15">
        <v>20</v>
      </c>
      <c r="Y7" s="15">
        <v>14</v>
      </c>
      <c r="Z7" s="15">
        <v>11</v>
      </c>
      <c r="AA7" s="15">
        <v>7</v>
      </c>
      <c r="AB7" s="15">
        <v>8</v>
      </c>
      <c r="AC7" s="15">
        <v>10</v>
      </c>
      <c r="AE7" s="15">
        <v>10</v>
      </c>
      <c r="AF7" s="15">
        <v>15</v>
      </c>
      <c r="AG7" s="15">
        <v>12</v>
      </c>
      <c r="AH7" s="15">
        <v>13</v>
      </c>
      <c r="AI7" s="15">
        <v>15</v>
      </c>
      <c r="AJ7" s="15">
        <v>8</v>
      </c>
      <c r="AK7" s="15">
        <v>8</v>
      </c>
      <c r="AL7" s="15">
        <v>9</v>
      </c>
      <c r="AM7" s="15">
        <v>7</v>
      </c>
      <c r="AN7" s="15">
        <v>5</v>
      </c>
      <c r="AO7" s="15">
        <v>0</v>
      </c>
      <c r="AP7" s="15">
        <v>5</v>
      </c>
      <c r="AR7" s="15">
        <v>85</v>
      </c>
      <c r="AS7" s="15">
        <v>20</v>
      </c>
      <c r="AT7" s="15">
        <v>1</v>
      </c>
      <c r="AU7" s="15">
        <v>1</v>
      </c>
      <c r="AW7" s="15">
        <v>77</v>
      </c>
      <c r="AX7" s="15">
        <v>74</v>
      </c>
      <c r="AY7" s="15">
        <v>60</v>
      </c>
      <c r="AZ7" s="15">
        <v>84</v>
      </c>
      <c r="BA7" s="15">
        <v>85</v>
      </c>
      <c r="BB7" s="15">
        <v>77</v>
      </c>
      <c r="BD7" s="15">
        <v>60</v>
      </c>
      <c r="BE7" s="15">
        <v>44</v>
      </c>
      <c r="BF7" s="15">
        <v>3</v>
      </c>
      <c r="BH7" s="15">
        <v>66</v>
      </c>
      <c r="BI7" s="15">
        <v>28</v>
      </c>
      <c r="BJ7" s="15">
        <v>13</v>
      </c>
    </row>
    <row r="8" spans="2:62" x14ac:dyDescent="0.35">
      <c r="B8" s="6" t="s">
        <v>75</v>
      </c>
      <c r="C8" s="10">
        <v>106</v>
      </c>
      <c r="D8" s="10">
        <v>42</v>
      </c>
      <c r="E8" s="10">
        <v>53</v>
      </c>
      <c r="F8" s="10">
        <v>10</v>
      </c>
      <c r="G8" s="10">
        <v>1</v>
      </c>
      <c r="I8" s="10">
        <v>29</v>
      </c>
      <c r="J8" s="10">
        <v>19</v>
      </c>
      <c r="K8" s="10">
        <v>22</v>
      </c>
      <c r="L8" s="10">
        <v>21</v>
      </c>
      <c r="M8" s="10">
        <v>12</v>
      </c>
      <c r="N8" s="10">
        <v>3</v>
      </c>
      <c r="P8" s="10">
        <v>27</v>
      </c>
      <c r="Q8" s="10">
        <v>20</v>
      </c>
      <c r="R8" s="10">
        <v>27</v>
      </c>
      <c r="S8" s="10">
        <v>30</v>
      </c>
      <c r="T8" s="10">
        <v>2</v>
      </c>
      <c r="V8" s="10">
        <v>18</v>
      </c>
      <c r="W8" s="10">
        <v>23</v>
      </c>
      <c r="X8" s="10">
        <v>19</v>
      </c>
      <c r="Y8" s="10">
        <v>13</v>
      </c>
      <c r="Z8" s="10">
        <v>10</v>
      </c>
      <c r="AA8" s="10">
        <v>7</v>
      </c>
      <c r="AB8" s="10">
        <v>7</v>
      </c>
      <c r="AC8" s="10">
        <v>10</v>
      </c>
      <c r="AE8" s="10">
        <v>10</v>
      </c>
      <c r="AF8" s="10">
        <v>15</v>
      </c>
      <c r="AG8" s="10">
        <v>12</v>
      </c>
      <c r="AH8" s="10">
        <v>13</v>
      </c>
      <c r="AI8" s="10">
        <v>15</v>
      </c>
      <c r="AJ8" s="10">
        <v>8</v>
      </c>
      <c r="AK8" s="10">
        <v>8</v>
      </c>
      <c r="AL8" s="10">
        <v>8</v>
      </c>
      <c r="AM8" s="10">
        <v>6</v>
      </c>
      <c r="AN8" s="10">
        <v>7</v>
      </c>
      <c r="AO8" s="10">
        <v>0</v>
      </c>
      <c r="AP8" s="10">
        <v>5</v>
      </c>
      <c r="AR8" s="10">
        <v>85</v>
      </c>
      <c r="AS8" s="10">
        <v>20</v>
      </c>
      <c r="AT8" s="10">
        <v>1</v>
      </c>
      <c r="AU8" s="10">
        <v>1</v>
      </c>
      <c r="AW8" s="10">
        <v>75</v>
      </c>
      <c r="AX8" s="10">
        <v>73</v>
      </c>
      <c r="AY8" s="10">
        <v>59</v>
      </c>
      <c r="AZ8" s="10">
        <v>85</v>
      </c>
      <c r="BA8" s="10">
        <v>84</v>
      </c>
      <c r="BB8" s="10">
        <v>75</v>
      </c>
      <c r="BD8" s="10">
        <v>58</v>
      </c>
      <c r="BE8" s="10">
        <v>45</v>
      </c>
      <c r="BF8" s="10">
        <v>3</v>
      </c>
      <c r="BH8" s="10">
        <v>65</v>
      </c>
      <c r="BI8" s="10">
        <v>29</v>
      </c>
      <c r="BJ8" s="10">
        <v>13</v>
      </c>
    </row>
    <row r="9" spans="2:62" ht="46" customHeight="1" x14ac:dyDescent="0.35">
      <c r="B9" s="11" t="s">
        <v>154</v>
      </c>
      <c r="C9" s="12">
        <v>0.171736996866</v>
      </c>
      <c r="D9" s="12">
        <v>0.150046198661</v>
      </c>
      <c r="E9" s="12">
        <v>0.200172330866</v>
      </c>
      <c r="F9" s="12">
        <v>0.130317378766</v>
      </c>
      <c r="G9" s="12">
        <v>0</v>
      </c>
      <c r="I9" s="12">
        <v>6.3493883470100002E-2</v>
      </c>
      <c r="J9" s="12">
        <v>0.246556325509</v>
      </c>
      <c r="K9" s="12">
        <v>0.29495973301099998</v>
      </c>
      <c r="L9" s="12">
        <v>0.18823089325600001</v>
      </c>
      <c r="M9" s="12">
        <v>0.108764819358</v>
      </c>
      <c r="N9" s="12">
        <v>0</v>
      </c>
      <c r="P9" s="12">
        <v>0.216931239626</v>
      </c>
      <c r="Q9" s="12">
        <v>9.2450553113400002E-2</v>
      </c>
      <c r="R9" s="12">
        <v>0.23713933468500001</v>
      </c>
      <c r="S9" s="12">
        <v>0.13468165238099999</v>
      </c>
      <c r="T9" s="12">
        <v>0</v>
      </c>
      <c r="V9" s="12">
        <v>0.33522508518999999</v>
      </c>
      <c r="W9" s="12">
        <v>0.22161410292600001</v>
      </c>
      <c r="X9" s="12">
        <v>0.188689939275</v>
      </c>
      <c r="Y9" s="12">
        <v>7.1675445702400004E-2</v>
      </c>
      <c r="Z9" s="12">
        <v>0</v>
      </c>
      <c r="AA9" s="12">
        <v>0.13674147536199999</v>
      </c>
      <c r="AB9" s="12">
        <v>0</v>
      </c>
      <c r="AC9" s="12">
        <v>0.183738892672</v>
      </c>
      <c r="AE9" s="12">
        <v>0.23071538587599999</v>
      </c>
      <c r="AF9" s="12">
        <v>0.20386634797100001</v>
      </c>
      <c r="AG9" s="12">
        <v>0.175475489772</v>
      </c>
      <c r="AH9" s="12">
        <v>0.147583471306</v>
      </c>
      <c r="AI9" s="12">
        <v>6.2017165184099998E-2</v>
      </c>
      <c r="AJ9" s="12">
        <v>0.47887754882400002</v>
      </c>
      <c r="AK9" s="12">
        <v>0.26018421931800001</v>
      </c>
      <c r="AL9" s="12">
        <v>0.10985643265</v>
      </c>
      <c r="AM9" s="12">
        <v>0</v>
      </c>
      <c r="AN9" s="12">
        <v>0.201590425337</v>
      </c>
      <c r="AP9" s="12">
        <v>0</v>
      </c>
      <c r="AR9" s="12">
        <v>0.180745177945</v>
      </c>
      <c r="AS9" s="12">
        <v>0.14982841372700001</v>
      </c>
      <c r="AT9" s="12">
        <v>0</v>
      </c>
      <c r="AU9" s="12">
        <v>0</v>
      </c>
      <c r="AW9" s="12">
        <v>0.188099239168</v>
      </c>
      <c r="AX9" s="12">
        <v>0.180022087695</v>
      </c>
      <c r="AY9" s="12">
        <v>0.120084134568</v>
      </c>
      <c r="AZ9" s="12">
        <v>0.141238657149</v>
      </c>
      <c r="BA9" s="12">
        <v>0.154952077859</v>
      </c>
      <c r="BB9" s="12">
        <v>0.142376870505</v>
      </c>
      <c r="BD9" s="12">
        <v>0.1449072341</v>
      </c>
      <c r="BE9" s="12">
        <v>0.19563471267300001</v>
      </c>
      <c r="BF9" s="12">
        <v>0.33965987156400002</v>
      </c>
      <c r="BH9" s="12">
        <v>0.17132866804999999</v>
      </c>
      <c r="BI9" s="12">
        <v>0.175591275273</v>
      </c>
      <c r="BJ9" s="12">
        <v>0.16526343190000001</v>
      </c>
    </row>
    <row r="10" spans="2:62" ht="46" customHeight="1" x14ac:dyDescent="0.35">
      <c r="B10" s="11" t="s">
        <v>155</v>
      </c>
      <c r="C10" s="12">
        <v>0.19404706534800001</v>
      </c>
      <c r="D10" s="12">
        <v>0.24426960493899999</v>
      </c>
      <c r="E10" s="12">
        <v>0.17199003335400001</v>
      </c>
      <c r="F10" s="12">
        <v>0.11836785649999999</v>
      </c>
      <c r="G10" s="12">
        <v>0</v>
      </c>
      <c r="I10" s="12">
        <v>0.19350343560300001</v>
      </c>
      <c r="J10" s="12">
        <v>5.0302574809200001E-2</v>
      </c>
      <c r="K10" s="12">
        <v>0.16922277871300001</v>
      </c>
      <c r="L10" s="12">
        <v>0.30054348589500002</v>
      </c>
      <c r="M10" s="12">
        <v>0.246842564082</v>
      </c>
      <c r="N10" s="12">
        <v>0.30902854113799999</v>
      </c>
      <c r="P10" s="12">
        <v>0.17336876321399999</v>
      </c>
      <c r="Q10" s="12">
        <v>0.37239789076000002</v>
      </c>
      <c r="R10" s="12">
        <v>0.138897698559</v>
      </c>
      <c r="S10" s="12">
        <v>9.3236618088800002E-2</v>
      </c>
      <c r="T10" s="12">
        <v>1</v>
      </c>
      <c r="V10" s="12">
        <v>0.135603603638</v>
      </c>
      <c r="W10" s="12">
        <v>0.18838861184700001</v>
      </c>
      <c r="X10" s="12">
        <v>0.19355709166599999</v>
      </c>
      <c r="Y10" s="12">
        <v>0.27893016886799998</v>
      </c>
      <c r="Z10" s="12">
        <v>0.17771115355799999</v>
      </c>
      <c r="AA10" s="12">
        <v>0.46789839814599998</v>
      </c>
      <c r="AB10" s="12">
        <v>0.114468081678</v>
      </c>
      <c r="AC10" s="12">
        <v>9.3820953031700002E-2</v>
      </c>
      <c r="AE10" s="12">
        <v>0</v>
      </c>
      <c r="AF10" s="12">
        <v>0.22076163105499999</v>
      </c>
      <c r="AG10" s="12">
        <v>0.136909641921</v>
      </c>
      <c r="AH10" s="12">
        <v>0.23280674343400001</v>
      </c>
      <c r="AI10" s="12">
        <v>0.187335282617</v>
      </c>
      <c r="AJ10" s="12">
        <v>0</v>
      </c>
      <c r="AK10" s="12">
        <v>0.25169326333600001</v>
      </c>
      <c r="AL10" s="12">
        <v>0.21351752753700001</v>
      </c>
      <c r="AM10" s="12">
        <v>0.41821023461700002</v>
      </c>
      <c r="AN10" s="12">
        <v>0.19370994734300001</v>
      </c>
      <c r="AP10" s="12">
        <v>0.45255186088799998</v>
      </c>
      <c r="AR10" s="12">
        <v>0.17074708129800001</v>
      </c>
      <c r="AS10" s="12">
        <v>0.26409591096700002</v>
      </c>
      <c r="AT10" s="12">
        <v>0</v>
      </c>
      <c r="AU10" s="12">
        <v>1</v>
      </c>
      <c r="AW10" s="12">
        <v>0.208062618216</v>
      </c>
      <c r="AX10" s="12">
        <v>0.16891424625900001</v>
      </c>
      <c r="AY10" s="12">
        <v>0.17536617647899999</v>
      </c>
      <c r="AZ10" s="12">
        <v>0.19808213024900001</v>
      </c>
      <c r="BA10" s="12">
        <v>0.18809322636600001</v>
      </c>
      <c r="BB10" s="12">
        <v>0.21857800767900001</v>
      </c>
      <c r="BD10" s="12">
        <v>0.181610362109</v>
      </c>
      <c r="BE10" s="12">
        <v>0.222019268109</v>
      </c>
      <c r="BF10" s="12">
        <v>0</v>
      </c>
      <c r="BH10" s="12">
        <v>0.26892564816600001</v>
      </c>
      <c r="BI10" s="12">
        <v>2.9318288606700001E-2</v>
      </c>
      <c r="BJ10" s="12">
        <v>0.181996853618</v>
      </c>
    </row>
    <row r="11" spans="2:62" ht="46" customHeight="1" x14ac:dyDescent="0.35">
      <c r="B11" s="11" t="s">
        <v>156</v>
      </c>
      <c r="C11" s="12">
        <v>0.33764089121599999</v>
      </c>
      <c r="D11" s="12">
        <v>0.212024109618</v>
      </c>
      <c r="E11" s="12">
        <v>0.387620039995</v>
      </c>
      <c r="F11" s="12">
        <v>0.62408549962799997</v>
      </c>
      <c r="G11" s="12">
        <v>0</v>
      </c>
      <c r="I11" s="12">
        <v>0.51780740866499997</v>
      </c>
      <c r="J11" s="12">
        <v>0.55004236346000002</v>
      </c>
      <c r="K11" s="12">
        <v>0.181664302178</v>
      </c>
      <c r="L11" s="12">
        <v>0.13456834934799999</v>
      </c>
      <c r="M11" s="12">
        <v>0.21862858766099999</v>
      </c>
      <c r="N11" s="12">
        <v>0.30658119125200001</v>
      </c>
      <c r="P11" s="12">
        <v>0.26572849754299999</v>
      </c>
      <c r="Q11" s="12">
        <v>0.302503663634</v>
      </c>
      <c r="R11" s="12">
        <v>0.30188699181799999</v>
      </c>
      <c r="S11" s="12">
        <v>0.480408537834</v>
      </c>
      <c r="T11" s="12">
        <v>0</v>
      </c>
      <c r="V11" s="12">
        <v>0.25704043250500003</v>
      </c>
      <c r="W11" s="12">
        <v>0.282000894685</v>
      </c>
      <c r="X11" s="12">
        <v>0.36978512997000001</v>
      </c>
      <c r="Y11" s="12">
        <v>0.35060812565100002</v>
      </c>
      <c r="Z11" s="12">
        <v>0.56855705876399998</v>
      </c>
      <c r="AA11" s="12">
        <v>0.27070830454099998</v>
      </c>
      <c r="AB11" s="12">
        <v>0.11678392841</v>
      </c>
      <c r="AC11" s="12">
        <v>0.49578385142600001</v>
      </c>
      <c r="AE11" s="12">
        <v>0.48419965071900001</v>
      </c>
      <c r="AF11" s="12">
        <v>0.31122906193200001</v>
      </c>
      <c r="AG11" s="12">
        <v>0.351007040178</v>
      </c>
      <c r="AH11" s="12">
        <v>0.41250690676700003</v>
      </c>
      <c r="AI11" s="12">
        <v>0.34064059304700001</v>
      </c>
      <c r="AJ11" s="12">
        <v>0.234155698987</v>
      </c>
      <c r="AK11" s="12">
        <v>0</v>
      </c>
      <c r="AL11" s="12">
        <v>0.353211446717</v>
      </c>
      <c r="AM11" s="12">
        <v>0.43272650200099999</v>
      </c>
      <c r="AN11" s="12">
        <v>0.40310920198299999</v>
      </c>
      <c r="AP11" s="12">
        <v>0.36740689595199999</v>
      </c>
      <c r="AR11" s="12">
        <v>0.359050958084</v>
      </c>
      <c r="AS11" s="12">
        <v>0.27872718409300001</v>
      </c>
      <c r="AT11" s="12">
        <v>0</v>
      </c>
      <c r="AU11" s="12">
        <v>0</v>
      </c>
      <c r="AW11" s="12">
        <v>0.33979074695099998</v>
      </c>
      <c r="AX11" s="12">
        <v>0.38247238500699998</v>
      </c>
      <c r="AY11" s="12">
        <v>0.40319014095900002</v>
      </c>
      <c r="AZ11" s="12">
        <v>0.392419962861</v>
      </c>
      <c r="BA11" s="12">
        <v>0.39320176701499998</v>
      </c>
      <c r="BB11" s="12">
        <v>0.34256597693000002</v>
      </c>
      <c r="BD11" s="12">
        <v>0.35187950776299998</v>
      </c>
      <c r="BE11" s="12">
        <v>0.31968135512099999</v>
      </c>
      <c r="BF11" s="12">
        <v>0.33344634413899998</v>
      </c>
      <c r="BH11" s="12">
        <v>0.31592080724400001</v>
      </c>
      <c r="BI11" s="12">
        <v>0.44120580792800002</v>
      </c>
      <c r="BJ11" s="12">
        <v>0.21773432500000001</v>
      </c>
    </row>
    <row r="12" spans="2:62" ht="46" customHeight="1" x14ac:dyDescent="0.35">
      <c r="B12" s="11" t="s">
        <v>157</v>
      </c>
      <c r="C12" s="12">
        <v>0.190431584736</v>
      </c>
      <c r="D12" s="12">
        <v>0.25859918700599999</v>
      </c>
      <c r="E12" s="12">
        <v>0.15148154313000001</v>
      </c>
      <c r="F12" s="12">
        <v>0.12722926510599999</v>
      </c>
      <c r="G12" s="12">
        <v>0</v>
      </c>
      <c r="I12" s="12">
        <v>0.12873791431100001</v>
      </c>
      <c r="J12" s="12">
        <v>0.102128821615</v>
      </c>
      <c r="K12" s="12">
        <v>0.12954976323699999</v>
      </c>
      <c r="L12" s="12">
        <v>0.25367081669699998</v>
      </c>
      <c r="M12" s="12">
        <v>0.42576402889800002</v>
      </c>
      <c r="N12" s="12">
        <v>0.38439026761</v>
      </c>
      <c r="P12" s="12">
        <v>0.259107926484</v>
      </c>
      <c r="Q12" s="12">
        <v>0.138031974296</v>
      </c>
      <c r="R12" s="12">
        <v>0.16349094103299999</v>
      </c>
      <c r="S12" s="12">
        <v>0.19890088292700001</v>
      </c>
      <c r="T12" s="12">
        <v>0</v>
      </c>
      <c r="V12" s="12">
        <v>0.27213087866699998</v>
      </c>
      <c r="W12" s="12">
        <v>0.21500750568099999</v>
      </c>
      <c r="X12" s="12">
        <v>0.15694145136400001</v>
      </c>
      <c r="Y12" s="12">
        <v>0.207531053829</v>
      </c>
      <c r="Z12" s="12">
        <v>8.4147369077800002E-2</v>
      </c>
      <c r="AA12" s="12">
        <v>0</v>
      </c>
      <c r="AB12" s="12">
        <v>0.37972395613499998</v>
      </c>
      <c r="AC12" s="12">
        <v>0.13233058024300001</v>
      </c>
      <c r="AE12" s="12">
        <v>0.18556300370000001</v>
      </c>
      <c r="AF12" s="12">
        <v>0.18574256572699999</v>
      </c>
      <c r="AG12" s="12">
        <v>0.165091711467</v>
      </c>
      <c r="AH12" s="12">
        <v>7.3791735653100002E-2</v>
      </c>
      <c r="AI12" s="12">
        <v>0.35170829308099999</v>
      </c>
      <c r="AJ12" s="12">
        <v>0.28696675219000001</v>
      </c>
      <c r="AK12" s="12">
        <v>0.37065125129299997</v>
      </c>
      <c r="AL12" s="12">
        <v>0.10985643265</v>
      </c>
      <c r="AM12" s="12">
        <v>0</v>
      </c>
      <c r="AN12" s="12">
        <v>0.201590425337</v>
      </c>
      <c r="AP12" s="12">
        <v>0</v>
      </c>
      <c r="AR12" s="12">
        <v>0.20157013574300001</v>
      </c>
      <c r="AS12" s="12">
        <v>0.11273822384899999</v>
      </c>
      <c r="AT12" s="12">
        <v>1</v>
      </c>
      <c r="AU12" s="12">
        <v>0</v>
      </c>
      <c r="AW12" s="12">
        <v>0.154779959434</v>
      </c>
      <c r="AX12" s="12">
        <v>0.17944496012</v>
      </c>
      <c r="AY12" s="12">
        <v>0.254111233607</v>
      </c>
      <c r="AZ12" s="12">
        <v>0.15572134972400001</v>
      </c>
      <c r="BA12" s="12">
        <v>0.13876172375900001</v>
      </c>
      <c r="BB12" s="12">
        <v>0.20938684966400001</v>
      </c>
      <c r="BD12" s="12">
        <v>0.178509399672</v>
      </c>
      <c r="BE12" s="12">
        <v>0.19720801916899999</v>
      </c>
      <c r="BF12" s="12">
        <v>0.32689378429600002</v>
      </c>
      <c r="BH12" s="12">
        <v>0.13798381660199999</v>
      </c>
      <c r="BI12" s="12">
        <v>0.25757583539200002</v>
      </c>
      <c r="BJ12" s="12">
        <v>0.30558507453400002</v>
      </c>
    </row>
    <row r="13" spans="2:62" ht="46" customHeight="1" x14ac:dyDescent="0.35">
      <c r="B13" s="11" t="s">
        <v>158</v>
      </c>
      <c r="C13" s="12">
        <v>9.7070529177100004E-2</v>
      </c>
      <c r="D13" s="12">
        <v>0.135060899776</v>
      </c>
      <c r="E13" s="12">
        <v>7.0455389071800004E-2</v>
      </c>
      <c r="F13" s="12">
        <v>0</v>
      </c>
      <c r="G13" s="12">
        <v>1</v>
      </c>
      <c r="I13" s="12">
        <v>6.3340886068800006E-2</v>
      </c>
      <c r="J13" s="12">
        <v>5.0969914606100002E-2</v>
      </c>
      <c r="K13" s="12">
        <v>0.22460342286099999</v>
      </c>
      <c r="L13" s="12">
        <v>0.122986454804</v>
      </c>
      <c r="M13" s="12">
        <v>0</v>
      </c>
      <c r="N13" s="12">
        <v>0</v>
      </c>
      <c r="P13" s="12">
        <v>8.4863573132700001E-2</v>
      </c>
      <c r="Q13" s="12">
        <v>4.5487724531499997E-2</v>
      </c>
      <c r="R13" s="12">
        <v>0.15858503390600001</v>
      </c>
      <c r="S13" s="12">
        <v>9.2772308768700004E-2</v>
      </c>
      <c r="T13" s="12">
        <v>0</v>
      </c>
      <c r="V13" s="12">
        <v>0</v>
      </c>
      <c r="W13" s="12">
        <v>9.2988884861000001E-2</v>
      </c>
      <c r="X13" s="12">
        <v>9.1026387725099994E-2</v>
      </c>
      <c r="Y13" s="12">
        <v>9.1255205948699999E-2</v>
      </c>
      <c r="Z13" s="12">
        <v>0.16958441860000001</v>
      </c>
      <c r="AA13" s="12">
        <v>0.124651821951</v>
      </c>
      <c r="AB13" s="12">
        <v>0.38902403377700001</v>
      </c>
      <c r="AC13" s="12">
        <v>0</v>
      </c>
      <c r="AE13" s="12">
        <v>0</v>
      </c>
      <c r="AF13" s="12">
        <v>7.84003933155E-2</v>
      </c>
      <c r="AG13" s="12">
        <v>0.17151611666200001</v>
      </c>
      <c r="AH13" s="12">
        <v>0.133311142839</v>
      </c>
      <c r="AI13" s="12">
        <v>5.8298666071400003E-2</v>
      </c>
      <c r="AJ13" s="12">
        <v>0</v>
      </c>
      <c r="AK13" s="12">
        <v>0.117471266053</v>
      </c>
      <c r="AL13" s="12">
        <v>0.21355816044699999</v>
      </c>
      <c r="AM13" s="12">
        <v>0.14906326338199999</v>
      </c>
      <c r="AN13" s="12">
        <v>0</v>
      </c>
      <c r="AP13" s="12">
        <v>0.18004124316</v>
      </c>
      <c r="AR13" s="12">
        <v>7.6489104369399999E-2</v>
      </c>
      <c r="AS13" s="12">
        <v>0.194610267364</v>
      </c>
      <c r="AT13" s="12">
        <v>0</v>
      </c>
      <c r="AU13" s="12">
        <v>0</v>
      </c>
      <c r="AW13" s="12">
        <v>0.10926743623100001</v>
      </c>
      <c r="AX13" s="12">
        <v>8.9146320919000002E-2</v>
      </c>
      <c r="AY13" s="12">
        <v>4.7248314386800001E-2</v>
      </c>
      <c r="AZ13" s="12">
        <v>0.101136082196</v>
      </c>
      <c r="BA13" s="12">
        <v>0.113455681328</v>
      </c>
      <c r="BB13" s="12">
        <v>8.7092295221899999E-2</v>
      </c>
      <c r="BD13" s="12">
        <v>0.14309349635599999</v>
      </c>
      <c r="BE13" s="12">
        <v>4.42099246364E-2</v>
      </c>
      <c r="BF13" s="12">
        <v>0</v>
      </c>
      <c r="BH13" s="12">
        <v>9.0971382908799997E-2</v>
      </c>
      <c r="BI13" s="12">
        <v>9.6308792799399995E-2</v>
      </c>
      <c r="BJ13" s="12">
        <v>0.12942031494699999</v>
      </c>
    </row>
    <row r="14" spans="2:62" ht="32" customHeight="1" x14ac:dyDescent="0.35">
      <c r="B14" s="11" t="s">
        <v>42</v>
      </c>
      <c r="C14" s="12">
        <v>9.0729326564299995E-3</v>
      </c>
      <c r="D14" s="12">
        <v>0</v>
      </c>
      <c r="E14" s="12">
        <v>1.82806635843E-2</v>
      </c>
      <c r="F14" s="12">
        <v>0</v>
      </c>
      <c r="G14" s="12">
        <v>0</v>
      </c>
      <c r="I14" s="12">
        <v>3.3116471881699999E-2</v>
      </c>
      <c r="J14" s="12">
        <v>0</v>
      </c>
      <c r="K14" s="12">
        <v>0</v>
      </c>
      <c r="L14" s="12">
        <v>0</v>
      </c>
      <c r="M14" s="12">
        <v>0</v>
      </c>
      <c r="N14" s="12">
        <v>0</v>
      </c>
      <c r="P14" s="12">
        <v>0</v>
      </c>
      <c r="Q14" s="12">
        <v>4.9128193665599999E-2</v>
      </c>
      <c r="R14" s="12">
        <v>0</v>
      </c>
      <c r="S14" s="12">
        <v>0</v>
      </c>
      <c r="T14" s="12">
        <v>0</v>
      </c>
      <c r="V14" s="12">
        <v>0</v>
      </c>
      <c r="W14" s="12">
        <v>0</v>
      </c>
      <c r="X14" s="12">
        <v>0</v>
      </c>
      <c r="Y14" s="12">
        <v>0</v>
      </c>
      <c r="Z14" s="12">
        <v>0</v>
      </c>
      <c r="AA14" s="12">
        <v>0</v>
      </c>
      <c r="AB14" s="12">
        <v>0</v>
      </c>
      <c r="AC14" s="12">
        <v>9.4325722627499997E-2</v>
      </c>
      <c r="AE14" s="12">
        <v>9.9521959704900007E-2</v>
      </c>
      <c r="AF14" s="12">
        <v>0</v>
      </c>
      <c r="AG14" s="12">
        <v>0</v>
      </c>
      <c r="AH14" s="12">
        <v>0</v>
      </c>
      <c r="AI14" s="12">
        <v>0</v>
      </c>
      <c r="AJ14" s="12">
        <v>0</v>
      </c>
      <c r="AK14" s="12">
        <v>0</v>
      </c>
      <c r="AL14" s="12">
        <v>0</v>
      </c>
      <c r="AM14" s="12">
        <v>0</v>
      </c>
      <c r="AN14" s="12">
        <v>0</v>
      </c>
      <c r="AP14" s="12">
        <v>0</v>
      </c>
      <c r="AR14" s="12">
        <v>1.1397542560099999E-2</v>
      </c>
      <c r="AS14" s="12">
        <v>0</v>
      </c>
      <c r="AT14" s="12">
        <v>0</v>
      </c>
      <c r="AU14" s="12">
        <v>0</v>
      </c>
      <c r="AW14" s="12">
        <v>0</v>
      </c>
      <c r="AX14" s="12">
        <v>0</v>
      </c>
      <c r="AY14" s="12">
        <v>0</v>
      </c>
      <c r="AZ14" s="12">
        <v>1.14018178211E-2</v>
      </c>
      <c r="BA14" s="12">
        <v>1.15355236731E-2</v>
      </c>
      <c r="BB14" s="12">
        <v>0</v>
      </c>
      <c r="BD14" s="12">
        <v>0</v>
      </c>
      <c r="BE14" s="12">
        <v>2.1246720291700001E-2</v>
      </c>
      <c r="BF14" s="12">
        <v>0</v>
      </c>
      <c r="BH14" s="12">
        <v>1.48696770275E-2</v>
      </c>
      <c r="BI14" s="12">
        <v>0</v>
      </c>
      <c r="BJ14" s="12">
        <v>0</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160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107</v>
      </c>
      <c r="D7" s="15">
        <v>43</v>
      </c>
      <c r="E7" s="15">
        <v>54</v>
      </c>
      <c r="F7" s="15">
        <v>9</v>
      </c>
      <c r="G7" s="15">
        <v>1</v>
      </c>
      <c r="I7" s="15">
        <v>29</v>
      </c>
      <c r="J7" s="15">
        <v>19</v>
      </c>
      <c r="K7" s="15">
        <v>22</v>
      </c>
      <c r="L7" s="15">
        <v>22</v>
      </c>
      <c r="M7" s="15">
        <v>12</v>
      </c>
      <c r="N7" s="15">
        <v>3</v>
      </c>
      <c r="P7" s="15">
        <v>23</v>
      </c>
      <c r="Q7" s="15">
        <v>21</v>
      </c>
      <c r="R7" s="15">
        <v>30</v>
      </c>
      <c r="S7" s="15">
        <v>31</v>
      </c>
      <c r="T7" s="15">
        <v>2</v>
      </c>
      <c r="V7" s="15">
        <v>15</v>
      </c>
      <c r="W7" s="15">
        <v>22</v>
      </c>
      <c r="X7" s="15">
        <v>20</v>
      </c>
      <c r="Y7" s="15">
        <v>14</v>
      </c>
      <c r="Z7" s="15">
        <v>11</v>
      </c>
      <c r="AA7" s="15">
        <v>7</v>
      </c>
      <c r="AB7" s="15">
        <v>8</v>
      </c>
      <c r="AC7" s="15">
        <v>10</v>
      </c>
      <c r="AE7" s="15">
        <v>10</v>
      </c>
      <c r="AF7" s="15">
        <v>15</v>
      </c>
      <c r="AG7" s="15">
        <v>12</v>
      </c>
      <c r="AH7" s="15">
        <v>13</v>
      </c>
      <c r="AI7" s="15">
        <v>15</v>
      </c>
      <c r="AJ7" s="15">
        <v>8</v>
      </c>
      <c r="AK7" s="15">
        <v>8</v>
      </c>
      <c r="AL7" s="15">
        <v>9</v>
      </c>
      <c r="AM7" s="15">
        <v>7</v>
      </c>
      <c r="AN7" s="15">
        <v>5</v>
      </c>
      <c r="AO7" s="15">
        <v>0</v>
      </c>
      <c r="AP7" s="15">
        <v>5</v>
      </c>
      <c r="AR7" s="15">
        <v>85</v>
      </c>
      <c r="AS7" s="15">
        <v>20</v>
      </c>
      <c r="AT7" s="15">
        <v>1</v>
      </c>
      <c r="AU7" s="15">
        <v>1</v>
      </c>
      <c r="AW7" s="15">
        <v>77</v>
      </c>
      <c r="AX7" s="15">
        <v>74</v>
      </c>
      <c r="AY7" s="15">
        <v>60</v>
      </c>
      <c r="AZ7" s="15">
        <v>84</v>
      </c>
      <c r="BA7" s="15">
        <v>85</v>
      </c>
      <c r="BB7" s="15">
        <v>77</v>
      </c>
      <c r="BD7" s="15">
        <v>60</v>
      </c>
      <c r="BE7" s="15">
        <v>44</v>
      </c>
      <c r="BF7" s="15">
        <v>3</v>
      </c>
      <c r="BH7" s="15">
        <v>66</v>
      </c>
      <c r="BI7" s="15">
        <v>28</v>
      </c>
      <c r="BJ7" s="15">
        <v>13</v>
      </c>
    </row>
    <row r="8" spans="2:62" x14ac:dyDescent="0.35">
      <c r="B8" s="6" t="s">
        <v>75</v>
      </c>
      <c r="C8" s="10">
        <v>106</v>
      </c>
      <c r="D8" s="10">
        <v>42</v>
      </c>
      <c r="E8" s="10">
        <v>53</v>
      </c>
      <c r="F8" s="10">
        <v>10</v>
      </c>
      <c r="G8" s="10">
        <v>1</v>
      </c>
      <c r="I8" s="10">
        <v>29</v>
      </c>
      <c r="J8" s="10">
        <v>19</v>
      </c>
      <c r="K8" s="10">
        <v>22</v>
      </c>
      <c r="L8" s="10">
        <v>21</v>
      </c>
      <c r="M8" s="10">
        <v>12</v>
      </c>
      <c r="N8" s="10">
        <v>3</v>
      </c>
      <c r="P8" s="10">
        <v>27</v>
      </c>
      <c r="Q8" s="10">
        <v>20</v>
      </c>
      <c r="R8" s="10">
        <v>27</v>
      </c>
      <c r="S8" s="10">
        <v>30</v>
      </c>
      <c r="T8" s="10">
        <v>2</v>
      </c>
      <c r="V8" s="10">
        <v>18</v>
      </c>
      <c r="W8" s="10">
        <v>23</v>
      </c>
      <c r="X8" s="10">
        <v>19</v>
      </c>
      <c r="Y8" s="10">
        <v>13</v>
      </c>
      <c r="Z8" s="10">
        <v>10</v>
      </c>
      <c r="AA8" s="10">
        <v>7</v>
      </c>
      <c r="AB8" s="10">
        <v>7</v>
      </c>
      <c r="AC8" s="10">
        <v>10</v>
      </c>
      <c r="AE8" s="10">
        <v>10</v>
      </c>
      <c r="AF8" s="10">
        <v>15</v>
      </c>
      <c r="AG8" s="10">
        <v>12</v>
      </c>
      <c r="AH8" s="10">
        <v>13</v>
      </c>
      <c r="AI8" s="10">
        <v>15</v>
      </c>
      <c r="AJ8" s="10">
        <v>8</v>
      </c>
      <c r="AK8" s="10">
        <v>8</v>
      </c>
      <c r="AL8" s="10">
        <v>8</v>
      </c>
      <c r="AM8" s="10">
        <v>6</v>
      </c>
      <c r="AN8" s="10">
        <v>7</v>
      </c>
      <c r="AO8" s="10">
        <v>0</v>
      </c>
      <c r="AP8" s="10">
        <v>5</v>
      </c>
      <c r="AR8" s="10">
        <v>85</v>
      </c>
      <c r="AS8" s="10">
        <v>20</v>
      </c>
      <c r="AT8" s="10">
        <v>1</v>
      </c>
      <c r="AU8" s="10">
        <v>1</v>
      </c>
      <c r="AW8" s="10">
        <v>75</v>
      </c>
      <c r="AX8" s="10">
        <v>73</v>
      </c>
      <c r="AY8" s="10">
        <v>59</v>
      </c>
      <c r="AZ8" s="10">
        <v>85</v>
      </c>
      <c r="BA8" s="10">
        <v>84</v>
      </c>
      <c r="BB8" s="10">
        <v>75</v>
      </c>
      <c r="BD8" s="10">
        <v>58</v>
      </c>
      <c r="BE8" s="10">
        <v>45</v>
      </c>
      <c r="BF8" s="10">
        <v>3</v>
      </c>
      <c r="BH8" s="10">
        <v>65</v>
      </c>
      <c r="BI8" s="10">
        <v>29</v>
      </c>
      <c r="BJ8" s="10">
        <v>13</v>
      </c>
    </row>
    <row r="9" spans="2:62" ht="46" customHeight="1" x14ac:dyDescent="0.35">
      <c r="B9" s="11" t="s">
        <v>154</v>
      </c>
      <c r="C9" s="12">
        <v>8.0884272673200003E-2</v>
      </c>
      <c r="D9" s="12">
        <v>9.5004773417099994E-2</v>
      </c>
      <c r="E9" s="12">
        <v>8.6858742648800003E-2</v>
      </c>
      <c r="F9" s="12">
        <v>0</v>
      </c>
      <c r="G9" s="12">
        <v>0</v>
      </c>
      <c r="I9" s="12">
        <v>0</v>
      </c>
      <c r="J9" s="12">
        <v>0.14618619201999999</v>
      </c>
      <c r="K9" s="12">
        <v>0.18779081312699999</v>
      </c>
      <c r="L9" s="12">
        <v>8.2014639498400002E-2</v>
      </c>
      <c r="M9" s="12">
        <v>0</v>
      </c>
      <c r="N9" s="12">
        <v>0</v>
      </c>
      <c r="P9" s="12">
        <v>8.4326395981999994E-2</v>
      </c>
      <c r="Q9" s="12">
        <v>4.4557583727999998E-2</v>
      </c>
      <c r="R9" s="12">
        <v>0.135029919208</v>
      </c>
      <c r="S9" s="12">
        <v>5.79793702624E-2</v>
      </c>
      <c r="T9" s="12">
        <v>0</v>
      </c>
      <c r="V9" s="12">
        <v>6.6934262627400001E-2</v>
      </c>
      <c r="W9" s="12">
        <v>8.8359695309200001E-2</v>
      </c>
      <c r="X9" s="12">
        <v>0.13910146932699999</v>
      </c>
      <c r="Y9" s="12">
        <v>0</v>
      </c>
      <c r="Z9" s="12">
        <v>9.3156209701299994E-2</v>
      </c>
      <c r="AA9" s="12">
        <v>0.13674147536199999</v>
      </c>
      <c r="AB9" s="12">
        <v>0</v>
      </c>
      <c r="AC9" s="12">
        <v>9.0037990667899997E-2</v>
      </c>
      <c r="AE9" s="12">
        <v>0</v>
      </c>
      <c r="AF9" s="12">
        <v>6.1482369302000003E-2</v>
      </c>
      <c r="AG9" s="12">
        <v>0</v>
      </c>
      <c r="AH9" s="12">
        <v>0</v>
      </c>
      <c r="AI9" s="12">
        <v>6.2017165184099998E-2</v>
      </c>
      <c r="AJ9" s="12">
        <v>0.47887754882400002</v>
      </c>
      <c r="AK9" s="12">
        <v>0.26018421931800001</v>
      </c>
      <c r="AL9" s="12">
        <v>0.10985643265</v>
      </c>
      <c r="AM9" s="12">
        <v>0</v>
      </c>
      <c r="AN9" s="12">
        <v>0</v>
      </c>
      <c r="AP9" s="12">
        <v>0</v>
      </c>
      <c r="AR9" s="12">
        <v>8.0751648124200007E-2</v>
      </c>
      <c r="AS9" s="12">
        <v>8.9299195841000004E-2</v>
      </c>
      <c r="AT9" s="12">
        <v>0</v>
      </c>
      <c r="AU9" s="12">
        <v>0</v>
      </c>
      <c r="AW9" s="12">
        <v>8.7551444746800003E-2</v>
      </c>
      <c r="AX9" s="12">
        <v>7.9001648969799998E-2</v>
      </c>
      <c r="AY9" s="12">
        <v>4.63894547416E-2</v>
      </c>
      <c r="AZ9" s="12">
        <v>6.0192885600200002E-2</v>
      </c>
      <c r="BA9" s="12">
        <v>6.47265213443E-2</v>
      </c>
      <c r="BB9" s="12">
        <v>5.9388373430699998E-2</v>
      </c>
      <c r="BD9" s="12">
        <v>3.09857977889E-2</v>
      </c>
      <c r="BE9" s="12">
        <v>0.14976195595799999</v>
      </c>
      <c r="BF9" s="12">
        <v>0</v>
      </c>
      <c r="BH9" s="12">
        <v>9.0454577432299996E-2</v>
      </c>
      <c r="BI9" s="12">
        <v>9.5696389173700006E-2</v>
      </c>
      <c r="BJ9" s="12">
        <v>0</v>
      </c>
    </row>
    <row r="10" spans="2:62" ht="46" customHeight="1" x14ac:dyDescent="0.35">
      <c r="B10" s="11" t="s">
        <v>155</v>
      </c>
      <c r="C10" s="12">
        <v>0.32783776451300001</v>
      </c>
      <c r="D10" s="12">
        <v>0.34929315167000002</v>
      </c>
      <c r="E10" s="12">
        <v>0.28431334778</v>
      </c>
      <c r="F10" s="12">
        <v>0.48985593947299999</v>
      </c>
      <c r="G10" s="12">
        <v>0</v>
      </c>
      <c r="I10" s="12">
        <v>0.34171919831800002</v>
      </c>
      <c r="J10" s="12">
        <v>0.224303566841</v>
      </c>
      <c r="K10" s="12">
        <v>0.28119375849299999</v>
      </c>
      <c r="L10" s="12">
        <v>0.35688315903899998</v>
      </c>
      <c r="M10" s="12">
        <v>0.49489928657900001</v>
      </c>
      <c r="N10" s="12">
        <v>0.30658119125200001</v>
      </c>
      <c r="P10" s="12">
        <v>0.30153202808200003</v>
      </c>
      <c r="Q10" s="12">
        <v>0.53480122708099997</v>
      </c>
      <c r="R10" s="12">
        <v>0.26540051432299999</v>
      </c>
      <c r="S10" s="12">
        <v>0.29476295879800002</v>
      </c>
      <c r="T10" s="12">
        <v>0</v>
      </c>
      <c r="V10" s="12">
        <v>0.32073060035200002</v>
      </c>
      <c r="W10" s="12">
        <v>0.28028972147199999</v>
      </c>
      <c r="X10" s="12">
        <v>0.51199946491500004</v>
      </c>
      <c r="Y10" s="12">
        <v>0.33859323372</v>
      </c>
      <c r="Z10" s="12">
        <v>0.28503473871200002</v>
      </c>
      <c r="AA10" s="12">
        <v>0.41598651632799999</v>
      </c>
      <c r="AB10" s="12">
        <v>0.244988002633</v>
      </c>
      <c r="AC10" s="12">
        <v>0.13233058024300001</v>
      </c>
      <c r="AE10" s="12">
        <v>0.48030780251400002</v>
      </c>
      <c r="AF10" s="12">
        <v>0.42462797902499999</v>
      </c>
      <c r="AG10" s="12">
        <v>0.165091711467</v>
      </c>
      <c r="AH10" s="12">
        <v>0.38039021474000001</v>
      </c>
      <c r="AI10" s="12">
        <v>0.25187541989500001</v>
      </c>
      <c r="AJ10" s="12">
        <v>0</v>
      </c>
      <c r="AK10" s="12">
        <v>0.38951716075199999</v>
      </c>
      <c r="AL10" s="12">
        <v>0.31678705740000002</v>
      </c>
      <c r="AM10" s="12">
        <v>0.56727349799899995</v>
      </c>
      <c r="AN10" s="12">
        <v>0.40310920198299999</v>
      </c>
      <c r="AP10" s="12">
        <v>0.25416217380299999</v>
      </c>
      <c r="AR10" s="12">
        <v>0.34832482026299999</v>
      </c>
      <c r="AS10" s="12">
        <v>0.27192500209999998</v>
      </c>
      <c r="AT10" s="12">
        <v>0</v>
      </c>
      <c r="AU10" s="12">
        <v>0</v>
      </c>
      <c r="AW10" s="12">
        <v>0.33168885593199998</v>
      </c>
      <c r="AX10" s="12">
        <v>0.342661255843</v>
      </c>
      <c r="AY10" s="12">
        <v>0.37080731282500001</v>
      </c>
      <c r="AZ10" s="12">
        <v>0.32357230628700001</v>
      </c>
      <c r="BA10" s="12">
        <v>0.350021033782</v>
      </c>
      <c r="BB10" s="12">
        <v>0.34214618315299999</v>
      </c>
      <c r="BD10" s="12">
        <v>0.353156820032</v>
      </c>
      <c r="BE10" s="12">
        <v>0.31581008035800001</v>
      </c>
      <c r="BF10" s="12">
        <v>0</v>
      </c>
      <c r="BH10" s="12">
        <v>0.39294570828199998</v>
      </c>
      <c r="BI10" s="12">
        <v>0.20465820498699999</v>
      </c>
      <c r="BJ10" s="12">
        <v>0.272995280427</v>
      </c>
    </row>
    <row r="11" spans="2:62" ht="46" customHeight="1" x14ac:dyDescent="0.35">
      <c r="B11" s="11" t="s">
        <v>156</v>
      </c>
      <c r="C11" s="12">
        <v>0.37116364067500002</v>
      </c>
      <c r="D11" s="12">
        <v>0.27881064381100001</v>
      </c>
      <c r="E11" s="12">
        <v>0.431828158272</v>
      </c>
      <c r="F11" s="12">
        <v>0.38477590897800001</v>
      </c>
      <c r="G11" s="12">
        <v>1</v>
      </c>
      <c r="I11" s="12">
        <v>0.52884650895399998</v>
      </c>
      <c r="J11" s="12">
        <v>0.46000296243599997</v>
      </c>
      <c r="K11" s="12">
        <v>0.26561362153599999</v>
      </c>
      <c r="L11" s="12">
        <v>0.18938042813200001</v>
      </c>
      <c r="M11" s="12">
        <v>0.36048456415800001</v>
      </c>
      <c r="N11" s="12">
        <v>0.38439026761</v>
      </c>
      <c r="P11" s="12">
        <v>0.35668860747999998</v>
      </c>
      <c r="Q11" s="12">
        <v>0.279552489106</v>
      </c>
      <c r="R11" s="12">
        <v>0.37659737722499997</v>
      </c>
      <c r="S11" s="12">
        <v>0.46357898981899998</v>
      </c>
      <c r="T11" s="12">
        <v>0</v>
      </c>
      <c r="V11" s="12">
        <v>0.41052720450000002</v>
      </c>
      <c r="W11" s="12">
        <v>0.497425995452</v>
      </c>
      <c r="X11" s="12">
        <v>9.8440831654900002E-2</v>
      </c>
      <c r="Y11" s="12">
        <v>0.28446579919499998</v>
      </c>
      <c r="Z11" s="12">
        <v>0.36807726390899997</v>
      </c>
      <c r="AA11" s="12">
        <v>0.44727200831000002</v>
      </c>
      <c r="AB11" s="12">
        <v>0.37381383152999997</v>
      </c>
      <c r="AC11" s="12">
        <v>0.58948475342999995</v>
      </c>
      <c r="AE11" s="12">
        <v>0.32450474232900001</v>
      </c>
      <c r="AF11" s="12">
        <v>0.31373027798300002</v>
      </c>
      <c r="AG11" s="12">
        <v>0.39770419678699998</v>
      </c>
      <c r="AH11" s="12">
        <v>0.382127689815</v>
      </c>
      <c r="AI11" s="12">
        <v>0.57178906637500004</v>
      </c>
      <c r="AJ11" s="12">
        <v>0.37763907508099998</v>
      </c>
      <c r="AK11" s="12">
        <v>0.110427784811</v>
      </c>
      <c r="AL11" s="12">
        <v>0.34917448295600001</v>
      </c>
      <c r="AM11" s="12">
        <v>0.283663238619</v>
      </c>
      <c r="AN11" s="12">
        <v>0.59689079801699996</v>
      </c>
      <c r="AP11" s="12">
        <v>0.18004124316</v>
      </c>
      <c r="AR11" s="12">
        <v>0.364545131686</v>
      </c>
      <c r="AS11" s="12">
        <v>0.43551056927499998</v>
      </c>
      <c r="AT11" s="12">
        <v>0</v>
      </c>
      <c r="AU11" s="12">
        <v>0</v>
      </c>
      <c r="AW11" s="12">
        <v>0.38102296047899997</v>
      </c>
      <c r="AX11" s="12">
        <v>0.40894372551500002</v>
      </c>
      <c r="AY11" s="12">
        <v>0.39262711609899997</v>
      </c>
      <c r="AZ11" s="12">
        <v>0.40843140189299998</v>
      </c>
      <c r="BA11" s="12">
        <v>0.387675029442</v>
      </c>
      <c r="BB11" s="12">
        <v>0.367985305421</v>
      </c>
      <c r="BD11" s="12">
        <v>0.33883363889899998</v>
      </c>
      <c r="BE11" s="12">
        <v>0.37345912725899999</v>
      </c>
      <c r="BF11" s="12">
        <v>1</v>
      </c>
      <c r="BH11" s="12">
        <v>0.29277080944799999</v>
      </c>
      <c r="BI11" s="12">
        <v>0.44831915454999999</v>
      </c>
      <c r="BJ11" s="12">
        <v>0.59461389838800005</v>
      </c>
    </row>
    <row r="12" spans="2:62" ht="46" customHeight="1" x14ac:dyDescent="0.35">
      <c r="B12" s="11" t="s">
        <v>157</v>
      </c>
      <c r="C12" s="12">
        <v>0.11554511573700001</v>
      </c>
      <c r="D12" s="12">
        <v>0.15568004139399999</v>
      </c>
      <c r="E12" s="12">
        <v>0.108086395948</v>
      </c>
      <c r="F12" s="12">
        <v>0</v>
      </c>
      <c r="G12" s="12">
        <v>0</v>
      </c>
      <c r="I12" s="12">
        <v>6.3639428918700003E-2</v>
      </c>
      <c r="J12" s="12">
        <v>0</v>
      </c>
      <c r="K12" s="12">
        <v>0.17394383142100001</v>
      </c>
      <c r="L12" s="12">
        <v>0.18458477461299999</v>
      </c>
      <c r="M12" s="12">
        <v>0.14461614926300001</v>
      </c>
      <c r="N12" s="12">
        <v>0.30902854113799999</v>
      </c>
      <c r="P12" s="12">
        <v>8.3850184086499996E-2</v>
      </c>
      <c r="Q12" s="12">
        <v>4.4067537033400002E-2</v>
      </c>
      <c r="R12" s="12">
        <v>0.12951618673599999</v>
      </c>
      <c r="S12" s="12">
        <v>0.120100267729</v>
      </c>
      <c r="T12" s="12">
        <v>1</v>
      </c>
      <c r="V12" s="12">
        <v>6.3420594619900003E-2</v>
      </c>
      <c r="W12" s="12">
        <v>4.0935702906099998E-2</v>
      </c>
      <c r="X12" s="12">
        <v>9.6158084011600004E-2</v>
      </c>
      <c r="Y12" s="12">
        <v>0.37694096708399999</v>
      </c>
      <c r="Z12" s="12">
        <v>8.4147369077800002E-2</v>
      </c>
      <c r="AA12" s="12">
        <v>0</v>
      </c>
      <c r="AB12" s="12">
        <v>0.24603317457900001</v>
      </c>
      <c r="AC12" s="12">
        <v>9.3820953031700002E-2</v>
      </c>
      <c r="AE12" s="12">
        <v>9.5665495452300006E-2</v>
      </c>
      <c r="AF12" s="12">
        <v>0.20015937369</v>
      </c>
      <c r="AG12" s="12">
        <v>6.8454820960700005E-2</v>
      </c>
      <c r="AH12" s="12">
        <v>0</v>
      </c>
      <c r="AI12" s="12">
        <v>0.114318348545</v>
      </c>
      <c r="AJ12" s="12">
        <v>0.143483376095</v>
      </c>
      <c r="AK12" s="12">
        <v>0.23987083511900001</v>
      </c>
      <c r="AL12" s="12">
        <v>0.10985643265</v>
      </c>
      <c r="AM12" s="12">
        <v>0</v>
      </c>
      <c r="AN12" s="12">
        <v>0</v>
      </c>
      <c r="AP12" s="12">
        <v>0.385755339877</v>
      </c>
      <c r="AR12" s="12">
        <v>0.100028398558</v>
      </c>
      <c r="AS12" s="12">
        <v>9.6175866392500003E-2</v>
      </c>
      <c r="AT12" s="12">
        <v>1</v>
      </c>
      <c r="AU12" s="12">
        <v>1</v>
      </c>
      <c r="AW12" s="12">
        <v>0.112900642959</v>
      </c>
      <c r="AX12" s="12">
        <v>8.7321862711799994E-2</v>
      </c>
      <c r="AY12" s="12">
        <v>0.10744098748</v>
      </c>
      <c r="AZ12" s="12">
        <v>9.9863745525800005E-2</v>
      </c>
      <c r="BA12" s="12">
        <v>9.9617464636800004E-2</v>
      </c>
      <c r="BB12" s="12">
        <v>0.13488260711700001</v>
      </c>
      <c r="BD12" s="12">
        <v>0.15628195139600001</v>
      </c>
      <c r="BE12" s="12">
        <v>7.0596794981800007E-2</v>
      </c>
      <c r="BF12" s="12">
        <v>0</v>
      </c>
      <c r="BH12" s="12">
        <v>0.14550454863100001</v>
      </c>
      <c r="BI12" s="12">
        <v>6.9025872542900005E-2</v>
      </c>
      <c r="BJ12" s="12">
        <v>6.78290602603E-2</v>
      </c>
    </row>
    <row r="13" spans="2:62" ht="46" customHeight="1" x14ac:dyDescent="0.35">
      <c r="B13" s="11" t="s">
        <v>158</v>
      </c>
      <c r="C13" s="12">
        <v>9.5496273745100002E-2</v>
      </c>
      <c r="D13" s="12">
        <v>0.121211389709</v>
      </c>
      <c r="E13" s="12">
        <v>7.0632691767400002E-2</v>
      </c>
      <c r="F13" s="12">
        <v>0.12536815154799999</v>
      </c>
      <c r="G13" s="12">
        <v>0</v>
      </c>
      <c r="I13" s="12">
        <v>3.2678391928199997E-2</v>
      </c>
      <c r="J13" s="12">
        <v>0.169507278703</v>
      </c>
      <c r="K13" s="12">
        <v>9.1457975422900004E-2</v>
      </c>
      <c r="L13" s="12">
        <v>0.18713699871799999</v>
      </c>
      <c r="M13" s="12">
        <v>0</v>
      </c>
      <c r="N13" s="12">
        <v>0</v>
      </c>
      <c r="P13" s="12">
        <v>0.17360278437000001</v>
      </c>
      <c r="Q13" s="12">
        <v>4.7892969385399997E-2</v>
      </c>
      <c r="R13" s="12">
        <v>9.3456002507499997E-2</v>
      </c>
      <c r="S13" s="12">
        <v>6.3578413390899993E-2</v>
      </c>
      <c r="T13" s="12">
        <v>0</v>
      </c>
      <c r="V13" s="12">
        <v>0.13838733789999999</v>
      </c>
      <c r="W13" s="12">
        <v>9.2988884861000001E-2</v>
      </c>
      <c r="X13" s="12">
        <v>0.15430015009100001</v>
      </c>
      <c r="Y13" s="12">
        <v>0</v>
      </c>
      <c r="Z13" s="12">
        <v>0.16958441860000001</v>
      </c>
      <c r="AA13" s="12">
        <v>0</v>
      </c>
      <c r="AB13" s="12">
        <v>0.13516499125799999</v>
      </c>
      <c r="AC13" s="12">
        <v>0</v>
      </c>
      <c r="AE13" s="12">
        <v>0</v>
      </c>
      <c r="AF13" s="12">
        <v>0</v>
      </c>
      <c r="AG13" s="12">
        <v>0.36874927078500003</v>
      </c>
      <c r="AH13" s="12">
        <v>0.23748209544400001</v>
      </c>
      <c r="AI13" s="12">
        <v>0</v>
      </c>
      <c r="AJ13" s="12">
        <v>0</v>
      </c>
      <c r="AK13" s="12">
        <v>0</v>
      </c>
      <c r="AL13" s="12">
        <v>0.114325594345</v>
      </c>
      <c r="AM13" s="12">
        <v>0.14906326338199999</v>
      </c>
      <c r="AN13" s="12">
        <v>0</v>
      </c>
      <c r="AP13" s="12">
        <v>0.18004124316</v>
      </c>
      <c r="AR13" s="12">
        <v>9.4952458809700005E-2</v>
      </c>
      <c r="AS13" s="12">
        <v>0.107089366391</v>
      </c>
      <c r="AT13" s="12">
        <v>0</v>
      </c>
      <c r="AU13" s="12">
        <v>0</v>
      </c>
      <c r="AW13" s="12">
        <v>8.6836095882599995E-2</v>
      </c>
      <c r="AX13" s="12">
        <v>8.2071506960600005E-2</v>
      </c>
      <c r="AY13" s="12">
        <v>8.2735128853600001E-2</v>
      </c>
      <c r="AZ13" s="12">
        <v>9.6537842873199997E-2</v>
      </c>
      <c r="BA13" s="12">
        <v>8.6424427122199998E-2</v>
      </c>
      <c r="BB13" s="12">
        <v>9.5597530878800005E-2</v>
      </c>
      <c r="BD13" s="12">
        <v>0.120741791885</v>
      </c>
      <c r="BE13" s="12">
        <v>6.9125321152100003E-2</v>
      </c>
      <c r="BF13" s="12">
        <v>0</v>
      </c>
      <c r="BH13" s="12">
        <v>6.3454679179600001E-2</v>
      </c>
      <c r="BI13" s="12">
        <v>0.182300378746</v>
      </c>
      <c r="BJ13" s="12">
        <v>6.4561760924100001E-2</v>
      </c>
    </row>
    <row r="14" spans="2:62" ht="32" customHeight="1" x14ac:dyDescent="0.35">
      <c r="B14" s="11" t="s">
        <v>42</v>
      </c>
      <c r="C14" s="12">
        <v>9.0729326564299995E-3</v>
      </c>
      <c r="D14" s="12">
        <v>0</v>
      </c>
      <c r="E14" s="12">
        <v>1.82806635843E-2</v>
      </c>
      <c r="F14" s="12">
        <v>0</v>
      </c>
      <c r="G14" s="12">
        <v>0</v>
      </c>
      <c r="I14" s="12">
        <v>3.3116471881699999E-2</v>
      </c>
      <c r="J14" s="12">
        <v>0</v>
      </c>
      <c r="K14" s="12">
        <v>0</v>
      </c>
      <c r="L14" s="12">
        <v>0</v>
      </c>
      <c r="M14" s="12">
        <v>0</v>
      </c>
      <c r="N14" s="12">
        <v>0</v>
      </c>
      <c r="P14" s="12">
        <v>0</v>
      </c>
      <c r="Q14" s="12">
        <v>4.9128193665599999E-2</v>
      </c>
      <c r="R14" s="12">
        <v>0</v>
      </c>
      <c r="S14" s="12">
        <v>0</v>
      </c>
      <c r="T14" s="12">
        <v>0</v>
      </c>
      <c r="V14" s="12">
        <v>0</v>
      </c>
      <c r="W14" s="12">
        <v>0</v>
      </c>
      <c r="X14" s="12">
        <v>0</v>
      </c>
      <c r="Y14" s="12">
        <v>0</v>
      </c>
      <c r="Z14" s="12">
        <v>0</v>
      </c>
      <c r="AA14" s="12">
        <v>0</v>
      </c>
      <c r="AB14" s="12">
        <v>0</v>
      </c>
      <c r="AC14" s="12">
        <v>9.4325722627499997E-2</v>
      </c>
      <c r="AE14" s="12">
        <v>9.9521959704900007E-2</v>
      </c>
      <c r="AF14" s="12">
        <v>0</v>
      </c>
      <c r="AG14" s="12">
        <v>0</v>
      </c>
      <c r="AH14" s="12">
        <v>0</v>
      </c>
      <c r="AI14" s="12">
        <v>0</v>
      </c>
      <c r="AJ14" s="12">
        <v>0</v>
      </c>
      <c r="AK14" s="12">
        <v>0</v>
      </c>
      <c r="AL14" s="12">
        <v>0</v>
      </c>
      <c r="AM14" s="12">
        <v>0</v>
      </c>
      <c r="AN14" s="12">
        <v>0</v>
      </c>
      <c r="AP14" s="12">
        <v>0</v>
      </c>
      <c r="AR14" s="12">
        <v>1.1397542560099999E-2</v>
      </c>
      <c r="AS14" s="12">
        <v>0</v>
      </c>
      <c r="AT14" s="12">
        <v>0</v>
      </c>
      <c r="AU14" s="12">
        <v>0</v>
      </c>
      <c r="AW14" s="12">
        <v>0</v>
      </c>
      <c r="AX14" s="12">
        <v>0</v>
      </c>
      <c r="AY14" s="12">
        <v>0</v>
      </c>
      <c r="AZ14" s="12">
        <v>1.14018178211E-2</v>
      </c>
      <c r="BA14" s="12">
        <v>1.15355236731E-2</v>
      </c>
      <c r="BB14" s="12">
        <v>0</v>
      </c>
      <c r="BD14" s="12">
        <v>0</v>
      </c>
      <c r="BE14" s="12">
        <v>2.1246720291700001E-2</v>
      </c>
      <c r="BF14" s="12">
        <v>0</v>
      </c>
      <c r="BH14" s="12">
        <v>1.48696770275E-2</v>
      </c>
      <c r="BI14" s="12">
        <v>0</v>
      </c>
      <c r="BJ14" s="12">
        <v>0</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161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107</v>
      </c>
      <c r="D7" s="15">
        <v>43</v>
      </c>
      <c r="E7" s="15">
        <v>54</v>
      </c>
      <c r="F7" s="15">
        <v>9</v>
      </c>
      <c r="G7" s="15">
        <v>1</v>
      </c>
      <c r="I7" s="15">
        <v>29</v>
      </c>
      <c r="J7" s="15">
        <v>19</v>
      </c>
      <c r="K7" s="15">
        <v>22</v>
      </c>
      <c r="L7" s="15">
        <v>22</v>
      </c>
      <c r="M7" s="15">
        <v>12</v>
      </c>
      <c r="N7" s="15">
        <v>3</v>
      </c>
      <c r="P7" s="15">
        <v>23</v>
      </c>
      <c r="Q7" s="15">
        <v>21</v>
      </c>
      <c r="R7" s="15">
        <v>30</v>
      </c>
      <c r="S7" s="15">
        <v>31</v>
      </c>
      <c r="T7" s="15">
        <v>2</v>
      </c>
      <c r="V7" s="15">
        <v>15</v>
      </c>
      <c r="W7" s="15">
        <v>22</v>
      </c>
      <c r="X7" s="15">
        <v>20</v>
      </c>
      <c r="Y7" s="15">
        <v>14</v>
      </c>
      <c r="Z7" s="15">
        <v>11</v>
      </c>
      <c r="AA7" s="15">
        <v>7</v>
      </c>
      <c r="AB7" s="15">
        <v>8</v>
      </c>
      <c r="AC7" s="15">
        <v>10</v>
      </c>
      <c r="AE7" s="15">
        <v>10</v>
      </c>
      <c r="AF7" s="15">
        <v>15</v>
      </c>
      <c r="AG7" s="15">
        <v>12</v>
      </c>
      <c r="AH7" s="15">
        <v>13</v>
      </c>
      <c r="AI7" s="15">
        <v>15</v>
      </c>
      <c r="AJ7" s="15">
        <v>8</v>
      </c>
      <c r="AK7" s="15">
        <v>8</v>
      </c>
      <c r="AL7" s="15">
        <v>9</v>
      </c>
      <c r="AM7" s="15">
        <v>7</v>
      </c>
      <c r="AN7" s="15">
        <v>5</v>
      </c>
      <c r="AO7" s="15">
        <v>0</v>
      </c>
      <c r="AP7" s="15">
        <v>5</v>
      </c>
      <c r="AR7" s="15">
        <v>85</v>
      </c>
      <c r="AS7" s="15">
        <v>20</v>
      </c>
      <c r="AT7" s="15">
        <v>1</v>
      </c>
      <c r="AU7" s="15">
        <v>1</v>
      </c>
      <c r="AW7" s="15">
        <v>77</v>
      </c>
      <c r="AX7" s="15">
        <v>74</v>
      </c>
      <c r="AY7" s="15">
        <v>60</v>
      </c>
      <c r="AZ7" s="15">
        <v>84</v>
      </c>
      <c r="BA7" s="15">
        <v>85</v>
      </c>
      <c r="BB7" s="15">
        <v>77</v>
      </c>
      <c r="BD7" s="15">
        <v>60</v>
      </c>
      <c r="BE7" s="15">
        <v>44</v>
      </c>
      <c r="BF7" s="15">
        <v>3</v>
      </c>
      <c r="BH7" s="15">
        <v>66</v>
      </c>
      <c r="BI7" s="15">
        <v>28</v>
      </c>
      <c r="BJ7" s="15">
        <v>13</v>
      </c>
    </row>
    <row r="8" spans="2:62" x14ac:dyDescent="0.35">
      <c r="B8" s="6" t="s">
        <v>75</v>
      </c>
      <c r="C8" s="10">
        <v>106</v>
      </c>
      <c r="D8" s="10">
        <v>42</v>
      </c>
      <c r="E8" s="10">
        <v>53</v>
      </c>
      <c r="F8" s="10">
        <v>10</v>
      </c>
      <c r="G8" s="10">
        <v>1</v>
      </c>
      <c r="I8" s="10">
        <v>29</v>
      </c>
      <c r="J8" s="10">
        <v>19</v>
      </c>
      <c r="K8" s="10">
        <v>22</v>
      </c>
      <c r="L8" s="10">
        <v>21</v>
      </c>
      <c r="M8" s="10">
        <v>12</v>
      </c>
      <c r="N8" s="10">
        <v>3</v>
      </c>
      <c r="P8" s="10">
        <v>27</v>
      </c>
      <c r="Q8" s="10">
        <v>20</v>
      </c>
      <c r="R8" s="10">
        <v>27</v>
      </c>
      <c r="S8" s="10">
        <v>30</v>
      </c>
      <c r="T8" s="10">
        <v>2</v>
      </c>
      <c r="V8" s="10">
        <v>18</v>
      </c>
      <c r="W8" s="10">
        <v>23</v>
      </c>
      <c r="X8" s="10">
        <v>19</v>
      </c>
      <c r="Y8" s="10">
        <v>13</v>
      </c>
      <c r="Z8" s="10">
        <v>10</v>
      </c>
      <c r="AA8" s="10">
        <v>7</v>
      </c>
      <c r="AB8" s="10">
        <v>7</v>
      </c>
      <c r="AC8" s="10">
        <v>10</v>
      </c>
      <c r="AE8" s="10">
        <v>10</v>
      </c>
      <c r="AF8" s="10">
        <v>15</v>
      </c>
      <c r="AG8" s="10">
        <v>12</v>
      </c>
      <c r="AH8" s="10">
        <v>13</v>
      </c>
      <c r="AI8" s="10">
        <v>15</v>
      </c>
      <c r="AJ8" s="10">
        <v>8</v>
      </c>
      <c r="AK8" s="10">
        <v>8</v>
      </c>
      <c r="AL8" s="10">
        <v>8</v>
      </c>
      <c r="AM8" s="10">
        <v>6</v>
      </c>
      <c r="AN8" s="10">
        <v>7</v>
      </c>
      <c r="AO8" s="10">
        <v>0</v>
      </c>
      <c r="AP8" s="10">
        <v>5</v>
      </c>
      <c r="AR8" s="10">
        <v>85</v>
      </c>
      <c r="AS8" s="10">
        <v>20</v>
      </c>
      <c r="AT8" s="10">
        <v>1</v>
      </c>
      <c r="AU8" s="10">
        <v>1</v>
      </c>
      <c r="AW8" s="10">
        <v>75</v>
      </c>
      <c r="AX8" s="10">
        <v>73</v>
      </c>
      <c r="AY8" s="10">
        <v>59</v>
      </c>
      <c r="AZ8" s="10">
        <v>85</v>
      </c>
      <c r="BA8" s="10">
        <v>84</v>
      </c>
      <c r="BB8" s="10">
        <v>75</v>
      </c>
      <c r="BD8" s="10">
        <v>58</v>
      </c>
      <c r="BE8" s="10">
        <v>45</v>
      </c>
      <c r="BF8" s="10">
        <v>3</v>
      </c>
      <c r="BH8" s="10">
        <v>65</v>
      </c>
      <c r="BI8" s="10">
        <v>29</v>
      </c>
      <c r="BJ8" s="10">
        <v>13</v>
      </c>
    </row>
    <row r="9" spans="2:62" ht="46" customHeight="1" x14ac:dyDescent="0.35">
      <c r="B9" s="11" t="s">
        <v>154</v>
      </c>
      <c r="C9" s="12">
        <v>0.14321418594800001</v>
      </c>
      <c r="D9" s="12">
        <v>0.15104182786100001</v>
      </c>
      <c r="E9" s="12">
        <v>0.14190530825</v>
      </c>
      <c r="F9" s="12">
        <v>0.130317378766</v>
      </c>
      <c r="G9" s="12">
        <v>0</v>
      </c>
      <c r="I9" s="12">
        <v>6.1747095942900003E-2</v>
      </c>
      <c r="J9" s="12">
        <v>0.19648876682899999</v>
      </c>
      <c r="K9" s="12">
        <v>0.25676590074799999</v>
      </c>
      <c r="L9" s="12">
        <v>0.193070378569</v>
      </c>
      <c r="M9" s="12">
        <v>0</v>
      </c>
      <c r="N9" s="12">
        <v>0</v>
      </c>
      <c r="P9" s="12">
        <v>0.16918996911500001</v>
      </c>
      <c r="Q9" s="12">
        <v>0.137395819787</v>
      </c>
      <c r="R9" s="12">
        <v>0.16918982609</v>
      </c>
      <c r="S9" s="12">
        <v>7.53681619251E-2</v>
      </c>
      <c r="T9" s="12">
        <v>0.51673118137999996</v>
      </c>
      <c r="V9" s="12">
        <v>0.20943024866099999</v>
      </c>
      <c r="W9" s="12">
        <v>0.26365737782199999</v>
      </c>
      <c r="X9" s="12">
        <v>9.5372747705200003E-2</v>
      </c>
      <c r="Y9" s="12">
        <v>0.14745429429199999</v>
      </c>
      <c r="Z9" s="12">
        <v>0</v>
      </c>
      <c r="AA9" s="12">
        <v>0.13674147536199999</v>
      </c>
      <c r="AB9" s="12">
        <v>0</v>
      </c>
      <c r="AC9" s="12">
        <v>9.0037990667899997E-2</v>
      </c>
      <c r="AE9" s="12">
        <v>0.18556300370000001</v>
      </c>
      <c r="AF9" s="12">
        <v>0.139882762617</v>
      </c>
      <c r="AG9" s="12">
        <v>9.6636890506700004E-2</v>
      </c>
      <c r="AH9" s="12">
        <v>0</v>
      </c>
      <c r="AI9" s="12">
        <v>6.2017165184099998E-2</v>
      </c>
      <c r="AJ9" s="12">
        <v>0.37310312883500002</v>
      </c>
      <c r="AK9" s="12">
        <v>0.38962726962599997</v>
      </c>
      <c r="AL9" s="12">
        <v>0.10985643265</v>
      </c>
      <c r="AM9" s="12">
        <v>0.149010284144</v>
      </c>
      <c r="AN9" s="12">
        <v>0.201590425337</v>
      </c>
      <c r="AP9" s="12">
        <v>0</v>
      </c>
      <c r="AR9" s="12">
        <v>0.14267020844799999</v>
      </c>
      <c r="AS9" s="12">
        <v>0.15943737763400001</v>
      </c>
      <c r="AT9" s="12">
        <v>0</v>
      </c>
      <c r="AU9" s="12">
        <v>0</v>
      </c>
      <c r="AW9" s="12">
        <v>0.14787039308200001</v>
      </c>
      <c r="AX9" s="12">
        <v>0.13792902780399999</v>
      </c>
      <c r="AY9" s="12">
        <v>8.0970604443900002E-2</v>
      </c>
      <c r="AZ9" s="12">
        <v>0.14832364281800001</v>
      </c>
      <c r="BA9" s="12">
        <v>0.117664785609</v>
      </c>
      <c r="BB9" s="12">
        <v>7.6440867670099999E-2</v>
      </c>
      <c r="BD9" s="12">
        <v>0.15522467352399999</v>
      </c>
      <c r="BE9" s="12">
        <v>0.13674431567199999</v>
      </c>
      <c r="BF9" s="12">
        <v>0</v>
      </c>
      <c r="BH9" s="12">
        <v>0.13935366246899999</v>
      </c>
      <c r="BI9" s="12">
        <v>0.175591275273</v>
      </c>
      <c r="BJ9" s="12">
        <v>9.0998426808999999E-2</v>
      </c>
    </row>
    <row r="10" spans="2:62" ht="46" customHeight="1" x14ac:dyDescent="0.35">
      <c r="B10" s="11" t="s">
        <v>155</v>
      </c>
      <c r="C10" s="12">
        <v>0.18459337550800001</v>
      </c>
      <c r="D10" s="12">
        <v>0.16441759736600001</v>
      </c>
      <c r="E10" s="12">
        <v>0.22328278851300001</v>
      </c>
      <c r="F10" s="12">
        <v>0</v>
      </c>
      <c r="G10" s="12">
        <v>1</v>
      </c>
      <c r="I10" s="12">
        <v>0.24225378368299999</v>
      </c>
      <c r="J10" s="12">
        <v>0.15136517888100001</v>
      </c>
      <c r="K10" s="12">
        <v>0.13537936578000001</v>
      </c>
      <c r="L10" s="12">
        <v>0.23192770339300001</v>
      </c>
      <c r="M10" s="12">
        <v>0.14941076901700001</v>
      </c>
      <c r="N10" s="12">
        <v>0</v>
      </c>
      <c r="P10" s="12">
        <v>0.128537582338</v>
      </c>
      <c r="Q10" s="12">
        <v>0.27950660650499998</v>
      </c>
      <c r="R10" s="12">
        <v>0.136912565131</v>
      </c>
      <c r="S10" s="12">
        <v>0.22886200991399999</v>
      </c>
      <c r="T10" s="12">
        <v>0</v>
      </c>
      <c r="V10" s="12">
        <v>0</v>
      </c>
      <c r="W10" s="12">
        <v>0.23905477757800001</v>
      </c>
      <c r="X10" s="12">
        <v>0.38195929254099997</v>
      </c>
      <c r="Y10" s="12">
        <v>6.7353897163600004E-2</v>
      </c>
      <c r="Z10" s="12">
        <v>0.28497345666599999</v>
      </c>
      <c r="AA10" s="12">
        <v>0</v>
      </c>
      <c r="AB10" s="12">
        <v>0.26485577106000002</v>
      </c>
      <c r="AC10" s="12">
        <v>0.13233058024300001</v>
      </c>
      <c r="AE10" s="12">
        <v>0.19518745515700001</v>
      </c>
      <c r="AF10" s="12">
        <v>0.34875154269000003</v>
      </c>
      <c r="AG10" s="12">
        <v>0.15371782542000001</v>
      </c>
      <c r="AH10" s="12">
        <v>0.23723123611700001</v>
      </c>
      <c r="AI10" s="12">
        <v>6.2017165184099998E-2</v>
      </c>
      <c r="AJ10" s="12">
        <v>0.105774419988</v>
      </c>
      <c r="AK10" s="12">
        <v>0.239721479081</v>
      </c>
      <c r="AL10" s="12">
        <v>0.217554491298</v>
      </c>
      <c r="AM10" s="12">
        <v>0.13459997523700001</v>
      </c>
      <c r="AN10" s="12">
        <v>0.201590425337</v>
      </c>
      <c r="AP10" s="12">
        <v>0</v>
      </c>
      <c r="AR10" s="12">
        <v>0.15076385931399999</v>
      </c>
      <c r="AS10" s="12">
        <v>0.29887088195900002</v>
      </c>
      <c r="AT10" s="12">
        <v>1</v>
      </c>
      <c r="AU10" s="12">
        <v>0</v>
      </c>
      <c r="AW10" s="12">
        <v>0.205447473893</v>
      </c>
      <c r="AX10" s="12">
        <v>0.17492782884999999</v>
      </c>
      <c r="AY10" s="12">
        <v>0.18434535508300001</v>
      </c>
      <c r="AZ10" s="12">
        <v>0.16477013317600001</v>
      </c>
      <c r="BA10" s="12">
        <v>0.180269716533</v>
      </c>
      <c r="BB10" s="12">
        <v>0.197211236274</v>
      </c>
      <c r="BD10" s="12">
        <v>0.20492989326</v>
      </c>
      <c r="BE10" s="12">
        <v>0.14972778640600001</v>
      </c>
      <c r="BF10" s="12">
        <v>0.32689378429600002</v>
      </c>
      <c r="BH10" s="12">
        <v>0.189920486591</v>
      </c>
      <c r="BI10" s="12">
        <v>0.17366021466100001</v>
      </c>
      <c r="BJ10" s="12">
        <v>0.181996853618</v>
      </c>
    </row>
    <row r="11" spans="2:62" ht="46" customHeight="1" x14ac:dyDescent="0.35">
      <c r="B11" s="11" t="s">
        <v>156</v>
      </c>
      <c r="C11" s="12">
        <v>0.40525708173000002</v>
      </c>
      <c r="D11" s="12">
        <v>0.386421147691</v>
      </c>
      <c r="E11" s="12">
        <v>0.36084717695599999</v>
      </c>
      <c r="F11" s="12">
        <v>0.74245335612800001</v>
      </c>
      <c r="G11" s="12">
        <v>0</v>
      </c>
      <c r="I11" s="12">
        <v>0.50327048172599997</v>
      </c>
      <c r="J11" s="12">
        <v>0.42753124237899998</v>
      </c>
      <c r="K11" s="12">
        <v>0.30391582014700003</v>
      </c>
      <c r="L11" s="12">
        <v>0.31741292590600001</v>
      </c>
      <c r="M11" s="12">
        <v>0.41795340921099999</v>
      </c>
      <c r="N11" s="12">
        <v>0.61560973239000005</v>
      </c>
      <c r="P11" s="12">
        <v>0.443164522063</v>
      </c>
      <c r="Q11" s="12">
        <v>0.22866673171599999</v>
      </c>
      <c r="R11" s="12">
        <v>0.33700563667099998</v>
      </c>
      <c r="S11" s="12">
        <v>0.54215953055699995</v>
      </c>
      <c r="T11" s="12">
        <v>0.48326881861999998</v>
      </c>
      <c r="V11" s="12">
        <v>0.46644425527799999</v>
      </c>
      <c r="W11" s="12">
        <v>0.232139758069</v>
      </c>
      <c r="X11" s="12">
        <v>0.25991966852800003</v>
      </c>
      <c r="Y11" s="12">
        <v>0.57383818364600003</v>
      </c>
      <c r="Z11" s="12">
        <v>0.28837272532899999</v>
      </c>
      <c r="AA11" s="12">
        <v>0.86325852463800001</v>
      </c>
      <c r="AB11" s="12">
        <v>0.35394606310299997</v>
      </c>
      <c r="AC11" s="12">
        <v>0.58960480445800001</v>
      </c>
      <c r="AE11" s="12">
        <v>0.42983007318999999</v>
      </c>
      <c r="AF11" s="12">
        <v>0.26416350059299998</v>
      </c>
      <c r="AG11" s="12">
        <v>0.58455357260600005</v>
      </c>
      <c r="AH11" s="12">
        <v>0.48187414973800002</v>
      </c>
      <c r="AI11" s="12">
        <v>0.46598164834599998</v>
      </c>
      <c r="AJ11" s="12">
        <v>0.234155698987</v>
      </c>
      <c r="AK11" s="12">
        <v>0.110427784811</v>
      </c>
      <c r="AL11" s="12">
        <v>0.33855061640799999</v>
      </c>
      <c r="AM11" s="12">
        <v>0.56732647723700003</v>
      </c>
      <c r="AN11" s="12">
        <v>0.39530037268000001</v>
      </c>
      <c r="AP11" s="12">
        <v>0.63991751368000005</v>
      </c>
      <c r="AR11" s="12">
        <v>0.42936350370600002</v>
      </c>
      <c r="AS11" s="12">
        <v>0.29281932049499998</v>
      </c>
      <c r="AT11" s="12">
        <v>0</v>
      </c>
      <c r="AU11" s="12">
        <v>1</v>
      </c>
      <c r="AW11" s="12">
        <v>0.409100599447</v>
      </c>
      <c r="AX11" s="12">
        <v>0.432418773009</v>
      </c>
      <c r="AY11" s="12">
        <v>0.46868430992299998</v>
      </c>
      <c r="AZ11" s="12">
        <v>0.442149243124</v>
      </c>
      <c r="BA11" s="12">
        <v>0.43972535697699999</v>
      </c>
      <c r="BB11" s="12">
        <v>0.45500549724099998</v>
      </c>
      <c r="BD11" s="12">
        <v>0.37220672829399998</v>
      </c>
      <c r="BE11" s="12">
        <v>0.45201156507399998</v>
      </c>
      <c r="BF11" s="12">
        <v>0.33344634413899998</v>
      </c>
      <c r="BH11" s="12">
        <v>0.44608913578699999</v>
      </c>
      <c r="BI11" s="12">
        <v>0.36955438981799998</v>
      </c>
      <c r="BJ11" s="12">
        <v>0.27894817806700001</v>
      </c>
    </row>
    <row r="12" spans="2:62" ht="46" customHeight="1" x14ac:dyDescent="0.35">
      <c r="B12" s="11" t="s">
        <v>157</v>
      </c>
      <c r="C12" s="12">
        <v>0.16359788690400001</v>
      </c>
      <c r="D12" s="12">
        <v>0.12903462382700001</v>
      </c>
      <c r="E12" s="12">
        <v>0.20121399833100001</v>
      </c>
      <c r="F12" s="12">
        <v>0.12722926510599999</v>
      </c>
      <c r="G12" s="12">
        <v>0</v>
      </c>
      <c r="I12" s="12">
        <v>0.126933774838</v>
      </c>
      <c r="J12" s="12">
        <v>0.12298764689900001</v>
      </c>
      <c r="K12" s="12">
        <v>0.120149066975</v>
      </c>
      <c r="L12" s="12">
        <v>0.16561986640500001</v>
      </c>
      <c r="M12" s="12">
        <v>0.333989868292</v>
      </c>
      <c r="N12" s="12">
        <v>0.38439026761</v>
      </c>
      <c r="P12" s="12">
        <v>9.1714732963899995E-2</v>
      </c>
      <c r="Q12" s="12">
        <v>0.30530264832699999</v>
      </c>
      <c r="R12" s="12">
        <v>0.29505805818800002</v>
      </c>
      <c r="S12" s="12">
        <v>2.9041210135099998E-2</v>
      </c>
      <c r="T12" s="12">
        <v>0</v>
      </c>
      <c r="V12" s="12">
        <v>0.193770638814</v>
      </c>
      <c r="W12" s="12">
        <v>0.122456238671</v>
      </c>
      <c r="X12" s="12">
        <v>0.21881997843500001</v>
      </c>
      <c r="Y12" s="12">
        <v>0.211353624898</v>
      </c>
      <c r="Z12" s="12">
        <v>0.342506448927</v>
      </c>
      <c r="AA12" s="12">
        <v>0</v>
      </c>
      <c r="AB12" s="12">
        <v>0.122694053015</v>
      </c>
      <c r="AC12" s="12">
        <v>0</v>
      </c>
      <c r="AE12" s="12">
        <v>8.9897508247599997E-2</v>
      </c>
      <c r="AF12" s="12">
        <v>0.18321860874699999</v>
      </c>
      <c r="AG12" s="12">
        <v>6.8454820960700005E-2</v>
      </c>
      <c r="AH12" s="12">
        <v>0.214239042726</v>
      </c>
      <c r="AI12" s="12">
        <v>0.29566567274</v>
      </c>
      <c r="AJ12" s="12">
        <v>0</v>
      </c>
      <c r="AK12" s="12">
        <v>0.110427784811</v>
      </c>
      <c r="AL12" s="12">
        <v>0.219712865299</v>
      </c>
      <c r="AM12" s="12">
        <v>0</v>
      </c>
      <c r="AN12" s="12">
        <v>0.20151877664599999</v>
      </c>
      <c r="AP12" s="12">
        <v>0.36008248632000001</v>
      </c>
      <c r="AR12" s="12">
        <v>0.18372179584000001</v>
      </c>
      <c r="AS12" s="12">
        <v>9.33060870342E-2</v>
      </c>
      <c r="AT12" s="12">
        <v>0</v>
      </c>
      <c r="AU12" s="12">
        <v>0</v>
      </c>
      <c r="AW12" s="12">
        <v>0.14976595270000001</v>
      </c>
      <c r="AX12" s="12">
        <v>0.148316591173</v>
      </c>
      <c r="AY12" s="12">
        <v>0.18280553417100001</v>
      </c>
      <c r="AZ12" s="12">
        <v>0.14950926677699999</v>
      </c>
      <c r="BA12" s="12">
        <v>0.16796832401799999</v>
      </c>
      <c r="BB12" s="12">
        <v>0.17936186035400001</v>
      </c>
      <c r="BD12" s="12">
        <v>0.18512324293400001</v>
      </c>
      <c r="BE12" s="12">
        <v>0.14621910735599999</v>
      </c>
      <c r="BF12" s="12">
        <v>0</v>
      </c>
      <c r="BH12" s="12">
        <v>0.16109668300800001</v>
      </c>
      <c r="BI12" s="12">
        <v>7.4267619374999996E-2</v>
      </c>
      <c r="BJ12" s="12">
        <v>0.37379153641500001</v>
      </c>
    </row>
    <row r="13" spans="2:62" ht="46" customHeight="1" x14ac:dyDescent="0.35">
      <c r="B13" s="11" t="s">
        <v>158</v>
      </c>
      <c r="C13" s="12">
        <v>8.5251704380400001E-2</v>
      </c>
      <c r="D13" s="12">
        <v>0.169084803255</v>
      </c>
      <c r="E13" s="12">
        <v>3.6310493260799999E-2</v>
      </c>
      <c r="F13" s="12">
        <v>0</v>
      </c>
      <c r="G13" s="12">
        <v>0</v>
      </c>
      <c r="I13" s="12">
        <v>3.2678391928199997E-2</v>
      </c>
      <c r="J13" s="12">
        <v>5.0969914606100002E-2</v>
      </c>
      <c r="K13" s="12">
        <v>0.183789846349</v>
      </c>
      <c r="L13" s="12">
        <v>9.1969125725800002E-2</v>
      </c>
      <c r="M13" s="12">
        <v>9.8645953479199994E-2</v>
      </c>
      <c r="N13" s="12">
        <v>0</v>
      </c>
      <c r="P13" s="12">
        <v>0.16739319352000001</v>
      </c>
      <c r="Q13" s="12">
        <v>0</v>
      </c>
      <c r="R13" s="12">
        <v>6.1833913919100002E-2</v>
      </c>
      <c r="S13" s="12">
        <v>9.2772308768700004E-2</v>
      </c>
      <c r="T13" s="12">
        <v>0</v>
      </c>
      <c r="V13" s="12">
        <v>0.13035485724699999</v>
      </c>
      <c r="W13" s="12">
        <v>0.142691847861</v>
      </c>
      <c r="X13" s="12">
        <v>4.3928312791599998E-2</v>
      </c>
      <c r="Y13" s="12">
        <v>0</v>
      </c>
      <c r="Z13" s="12">
        <v>8.4147369077800002E-2</v>
      </c>
      <c r="AA13" s="12">
        <v>0</v>
      </c>
      <c r="AB13" s="12">
        <v>0.258504112821</v>
      </c>
      <c r="AC13" s="12">
        <v>0</v>
      </c>
      <c r="AE13" s="12">
        <v>0</v>
      </c>
      <c r="AF13" s="12">
        <v>0</v>
      </c>
      <c r="AG13" s="12">
        <v>9.6636890506700004E-2</v>
      </c>
      <c r="AH13" s="12">
        <v>6.6655571419600004E-2</v>
      </c>
      <c r="AI13" s="12">
        <v>0.114318348545</v>
      </c>
      <c r="AJ13" s="12">
        <v>0.28696675219000001</v>
      </c>
      <c r="AK13" s="12">
        <v>0.14979568167099999</v>
      </c>
      <c r="AL13" s="12">
        <v>0.114325594345</v>
      </c>
      <c r="AM13" s="12">
        <v>0.14906326338199999</v>
      </c>
      <c r="AN13" s="12">
        <v>0</v>
      </c>
      <c r="AP13" s="12">
        <v>0</v>
      </c>
      <c r="AR13" s="12">
        <v>8.2083090132000006E-2</v>
      </c>
      <c r="AS13" s="12">
        <v>0.107089366391</v>
      </c>
      <c r="AT13" s="12">
        <v>0</v>
      </c>
      <c r="AU13" s="12">
        <v>0</v>
      </c>
      <c r="AW13" s="12">
        <v>7.5103794949000005E-2</v>
      </c>
      <c r="AX13" s="12">
        <v>9.3289004945099993E-2</v>
      </c>
      <c r="AY13" s="12">
        <v>6.6947610340300001E-2</v>
      </c>
      <c r="AZ13" s="12">
        <v>8.3845896284700003E-2</v>
      </c>
      <c r="BA13" s="12">
        <v>7.1377181686199997E-2</v>
      </c>
      <c r="BB13" s="12">
        <v>7.9164034701299998E-2</v>
      </c>
      <c r="BD13" s="12">
        <v>8.2515461987499997E-2</v>
      </c>
      <c r="BE13" s="12">
        <v>9.4050505199500006E-2</v>
      </c>
      <c r="BF13" s="12">
        <v>0</v>
      </c>
      <c r="BH13" s="12">
        <v>4.8670355117799997E-2</v>
      </c>
      <c r="BI13" s="12">
        <v>0.20692650087299999</v>
      </c>
      <c r="BJ13" s="12">
        <v>0</v>
      </c>
    </row>
    <row r="14" spans="2:62" ht="32" customHeight="1" x14ac:dyDescent="0.35">
      <c r="B14" s="11" t="s">
        <v>42</v>
      </c>
      <c r="C14" s="12">
        <v>1.8085765530099999E-2</v>
      </c>
      <c r="D14" s="12">
        <v>0</v>
      </c>
      <c r="E14" s="12">
        <v>3.6440234689199998E-2</v>
      </c>
      <c r="F14" s="12">
        <v>0</v>
      </c>
      <c r="G14" s="12">
        <v>0</v>
      </c>
      <c r="I14" s="12">
        <v>3.3116471881699999E-2</v>
      </c>
      <c r="J14" s="12">
        <v>5.0657250406700001E-2</v>
      </c>
      <c r="K14" s="12">
        <v>0</v>
      </c>
      <c r="L14" s="12">
        <v>0</v>
      </c>
      <c r="M14" s="12">
        <v>0</v>
      </c>
      <c r="N14" s="12">
        <v>0</v>
      </c>
      <c r="P14" s="12">
        <v>0</v>
      </c>
      <c r="Q14" s="12">
        <v>4.9128193665599999E-2</v>
      </c>
      <c r="R14" s="12">
        <v>0</v>
      </c>
      <c r="S14" s="12">
        <v>3.1796778700099997E-2</v>
      </c>
      <c r="T14" s="12">
        <v>0</v>
      </c>
      <c r="V14" s="12">
        <v>0</v>
      </c>
      <c r="W14" s="12">
        <v>0</v>
      </c>
      <c r="X14" s="12">
        <v>0</v>
      </c>
      <c r="Y14" s="12">
        <v>0</v>
      </c>
      <c r="Z14" s="12">
        <v>0</v>
      </c>
      <c r="AA14" s="12">
        <v>0</v>
      </c>
      <c r="AB14" s="12">
        <v>0</v>
      </c>
      <c r="AC14" s="12">
        <v>0.18802662463100001</v>
      </c>
      <c r="AE14" s="12">
        <v>9.9521959704900007E-2</v>
      </c>
      <c r="AF14" s="12">
        <v>6.3983585353E-2</v>
      </c>
      <c r="AG14" s="12">
        <v>0</v>
      </c>
      <c r="AH14" s="12">
        <v>0</v>
      </c>
      <c r="AI14" s="12">
        <v>0</v>
      </c>
      <c r="AJ14" s="12">
        <v>0</v>
      </c>
      <c r="AK14" s="12">
        <v>0</v>
      </c>
      <c r="AL14" s="12">
        <v>0</v>
      </c>
      <c r="AM14" s="12">
        <v>0</v>
      </c>
      <c r="AN14" s="12">
        <v>0</v>
      </c>
      <c r="AP14" s="12">
        <v>0</v>
      </c>
      <c r="AR14" s="12">
        <v>1.1397542560099999E-2</v>
      </c>
      <c r="AS14" s="12">
        <v>4.8476966486900003E-2</v>
      </c>
      <c r="AT14" s="12">
        <v>0</v>
      </c>
      <c r="AU14" s="12">
        <v>0</v>
      </c>
      <c r="AW14" s="12">
        <v>1.2711785929E-2</v>
      </c>
      <c r="AX14" s="12">
        <v>1.31187742191E-2</v>
      </c>
      <c r="AY14" s="12">
        <v>1.6246586039300001E-2</v>
      </c>
      <c r="AZ14" s="12">
        <v>1.14018178211E-2</v>
      </c>
      <c r="BA14" s="12">
        <v>2.2994635176700001E-2</v>
      </c>
      <c r="BB14" s="12">
        <v>1.28165037599E-2</v>
      </c>
      <c r="BD14" s="12">
        <v>0</v>
      </c>
      <c r="BE14" s="12">
        <v>2.1246720291700001E-2</v>
      </c>
      <c r="BF14" s="12">
        <v>0.33965987156400002</v>
      </c>
      <c r="BH14" s="12">
        <v>1.48696770275E-2</v>
      </c>
      <c r="BI14" s="12">
        <v>0</v>
      </c>
      <c r="BJ14" s="12">
        <v>7.4265005091200001E-2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162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107</v>
      </c>
      <c r="D7" s="15">
        <v>43</v>
      </c>
      <c r="E7" s="15">
        <v>54</v>
      </c>
      <c r="F7" s="15">
        <v>9</v>
      </c>
      <c r="G7" s="15">
        <v>1</v>
      </c>
      <c r="I7" s="15">
        <v>29</v>
      </c>
      <c r="J7" s="15">
        <v>19</v>
      </c>
      <c r="K7" s="15">
        <v>22</v>
      </c>
      <c r="L7" s="15">
        <v>22</v>
      </c>
      <c r="M7" s="15">
        <v>12</v>
      </c>
      <c r="N7" s="15">
        <v>3</v>
      </c>
      <c r="P7" s="15">
        <v>23</v>
      </c>
      <c r="Q7" s="15">
        <v>21</v>
      </c>
      <c r="R7" s="15">
        <v>30</v>
      </c>
      <c r="S7" s="15">
        <v>31</v>
      </c>
      <c r="T7" s="15">
        <v>2</v>
      </c>
      <c r="V7" s="15">
        <v>15</v>
      </c>
      <c r="W7" s="15">
        <v>22</v>
      </c>
      <c r="X7" s="15">
        <v>20</v>
      </c>
      <c r="Y7" s="15">
        <v>14</v>
      </c>
      <c r="Z7" s="15">
        <v>11</v>
      </c>
      <c r="AA7" s="15">
        <v>7</v>
      </c>
      <c r="AB7" s="15">
        <v>8</v>
      </c>
      <c r="AC7" s="15">
        <v>10</v>
      </c>
      <c r="AE7" s="15">
        <v>10</v>
      </c>
      <c r="AF7" s="15">
        <v>15</v>
      </c>
      <c r="AG7" s="15">
        <v>12</v>
      </c>
      <c r="AH7" s="15">
        <v>13</v>
      </c>
      <c r="AI7" s="15">
        <v>15</v>
      </c>
      <c r="AJ7" s="15">
        <v>8</v>
      </c>
      <c r="AK7" s="15">
        <v>8</v>
      </c>
      <c r="AL7" s="15">
        <v>9</v>
      </c>
      <c r="AM7" s="15">
        <v>7</v>
      </c>
      <c r="AN7" s="15">
        <v>5</v>
      </c>
      <c r="AO7" s="15">
        <v>0</v>
      </c>
      <c r="AP7" s="15">
        <v>5</v>
      </c>
      <c r="AR7" s="15">
        <v>85</v>
      </c>
      <c r="AS7" s="15">
        <v>20</v>
      </c>
      <c r="AT7" s="15">
        <v>1</v>
      </c>
      <c r="AU7" s="15">
        <v>1</v>
      </c>
      <c r="AW7" s="15">
        <v>77</v>
      </c>
      <c r="AX7" s="15">
        <v>74</v>
      </c>
      <c r="AY7" s="15">
        <v>60</v>
      </c>
      <c r="AZ7" s="15">
        <v>84</v>
      </c>
      <c r="BA7" s="15">
        <v>85</v>
      </c>
      <c r="BB7" s="15">
        <v>77</v>
      </c>
      <c r="BD7" s="15">
        <v>60</v>
      </c>
      <c r="BE7" s="15">
        <v>44</v>
      </c>
      <c r="BF7" s="15">
        <v>3</v>
      </c>
      <c r="BH7" s="15">
        <v>66</v>
      </c>
      <c r="BI7" s="15">
        <v>28</v>
      </c>
      <c r="BJ7" s="15">
        <v>13</v>
      </c>
    </row>
    <row r="8" spans="2:62" x14ac:dyDescent="0.35">
      <c r="B8" s="6" t="s">
        <v>75</v>
      </c>
      <c r="C8" s="10">
        <v>106</v>
      </c>
      <c r="D8" s="10">
        <v>42</v>
      </c>
      <c r="E8" s="10">
        <v>53</v>
      </c>
      <c r="F8" s="10">
        <v>10</v>
      </c>
      <c r="G8" s="10">
        <v>1</v>
      </c>
      <c r="I8" s="10">
        <v>29</v>
      </c>
      <c r="J8" s="10">
        <v>19</v>
      </c>
      <c r="K8" s="10">
        <v>22</v>
      </c>
      <c r="L8" s="10">
        <v>21</v>
      </c>
      <c r="M8" s="10">
        <v>12</v>
      </c>
      <c r="N8" s="10">
        <v>3</v>
      </c>
      <c r="P8" s="10">
        <v>27</v>
      </c>
      <c r="Q8" s="10">
        <v>20</v>
      </c>
      <c r="R8" s="10">
        <v>27</v>
      </c>
      <c r="S8" s="10">
        <v>30</v>
      </c>
      <c r="T8" s="10">
        <v>2</v>
      </c>
      <c r="V8" s="10">
        <v>18</v>
      </c>
      <c r="W8" s="10">
        <v>23</v>
      </c>
      <c r="X8" s="10">
        <v>19</v>
      </c>
      <c r="Y8" s="10">
        <v>13</v>
      </c>
      <c r="Z8" s="10">
        <v>10</v>
      </c>
      <c r="AA8" s="10">
        <v>7</v>
      </c>
      <c r="AB8" s="10">
        <v>7</v>
      </c>
      <c r="AC8" s="10">
        <v>10</v>
      </c>
      <c r="AE8" s="10">
        <v>10</v>
      </c>
      <c r="AF8" s="10">
        <v>15</v>
      </c>
      <c r="AG8" s="10">
        <v>12</v>
      </c>
      <c r="AH8" s="10">
        <v>13</v>
      </c>
      <c r="AI8" s="10">
        <v>15</v>
      </c>
      <c r="AJ8" s="10">
        <v>8</v>
      </c>
      <c r="AK8" s="10">
        <v>8</v>
      </c>
      <c r="AL8" s="10">
        <v>8</v>
      </c>
      <c r="AM8" s="10">
        <v>6</v>
      </c>
      <c r="AN8" s="10">
        <v>7</v>
      </c>
      <c r="AO8" s="10">
        <v>0</v>
      </c>
      <c r="AP8" s="10">
        <v>5</v>
      </c>
      <c r="AR8" s="10">
        <v>85</v>
      </c>
      <c r="AS8" s="10">
        <v>20</v>
      </c>
      <c r="AT8" s="10">
        <v>1</v>
      </c>
      <c r="AU8" s="10">
        <v>1</v>
      </c>
      <c r="AW8" s="10">
        <v>75</v>
      </c>
      <c r="AX8" s="10">
        <v>73</v>
      </c>
      <c r="AY8" s="10">
        <v>59</v>
      </c>
      <c r="AZ8" s="10">
        <v>85</v>
      </c>
      <c r="BA8" s="10">
        <v>84</v>
      </c>
      <c r="BB8" s="10">
        <v>75</v>
      </c>
      <c r="BD8" s="10">
        <v>58</v>
      </c>
      <c r="BE8" s="10">
        <v>45</v>
      </c>
      <c r="BF8" s="10">
        <v>3</v>
      </c>
      <c r="BH8" s="10">
        <v>65</v>
      </c>
      <c r="BI8" s="10">
        <v>29</v>
      </c>
      <c r="BJ8" s="10">
        <v>13</v>
      </c>
    </row>
    <row r="9" spans="2:62" ht="46" customHeight="1" x14ac:dyDescent="0.35">
      <c r="B9" s="11" t="s">
        <v>154</v>
      </c>
      <c r="C9" s="12">
        <v>0.14760036758200001</v>
      </c>
      <c r="D9" s="12">
        <v>0.15055429312900001</v>
      </c>
      <c r="E9" s="12">
        <v>0.176779559689</v>
      </c>
      <c r="F9" s="12">
        <v>0</v>
      </c>
      <c r="G9" s="12">
        <v>0</v>
      </c>
      <c r="I9" s="12">
        <v>3.1660670985300003E-2</v>
      </c>
      <c r="J9" s="12">
        <v>0.24714601723499999</v>
      </c>
      <c r="K9" s="12">
        <v>0.337684634757</v>
      </c>
      <c r="L9" s="12">
        <v>8.4295941406799996E-2</v>
      </c>
      <c r="M9" s="12">
        <v>7.9592541573600004E-2</v>
      </c>
      <c r="N9" s="12">
        <v>0</v>
      </c>
      <c r="P9" s="12">
        <v>0.16997335566300001</v>
      </c>
      <c r="Q9" s="12">
        <v>0.141804076571</v>
      </c>
      <c r="R9" s="12">
        <v>0.170805164466</v>
      </c>
      <c r="S9" s="12">
        <v>0.119844532479</v>
      </c>
      <c r="T9" s="12">
        <v>0</v>
      </c>
      <c r="V9" s="12">
        <v>0.13313237931899999</v>
      </c>
      <c r="W9" s="12">
        <v>0.26438436675600002</v>
      </c>
      <c r="X9" s="12">
        <v>0.143096086466</v>
      </c>
      <c r="Y9" s="12">
        <v>7.0426310504299997E-2</v>
      </c>
      <c r="Z9" s="12">
        <v>0</v>
      </c>
      <c r="AA9" s="12">
        <v>0.13674147536199999</v>
      </c>
      <c r="AB9" s="12">
        <v>0.26485577106000002</v>
      </c>
      <c r="AC9" s="12">
        <v>9.0037990667899997E-2</v>
      </c>
      <c r="AE9" s="12">
        <v>0</v>
      </c>
      <c r="AF9" s="12">
        <v>0.34622758571000001</v>
      </c>
      <c r="AG9" s="12">
        <v>0</v>
      </c>
      <c r="AH9" s="12">
        <v>7.3791735653100002E-2</v>
      </c>
      <c r="AI9" s="12">
        <v>6.2017165184099998E-2</v>
      </c>
      <c r="AJ9" s="12">
        <v>0.36635645465099997</v>
      </c>
      <c r="AK9" s="12">
        <v>0.37765548537100002</v>
      </c>
      <c r="AL9" s="12">
        <v>0.10985643265</v>
      </c>
      <c r="AM9" s="12">
        <v>0.149010284144</v>
      </c>
      <c r="AN9" s="12">
        <v>0</v>
      </c>
      <c r="AP9" s="12">
        <v>0.18736565279100001</v>
      </c>
      <c r="AR9" s="12">
        <v>0.15050368391999999</v>
      </c>
      <c r="AS9" s="12">
        <v>0.149489003338</v>
      </c>
      <c r="AT9" s="12">
        <v>0</v>
      </c>
      <c r="AU9" s="12">
        <v>0</v>
      </c>
      <c r="AW9" s="12">
        <v>0.14170095342299999</v>
      </c>
      <c r="AX9" s="12">
        <v>0.122259135127</v>
      </c>
      <c r="AY9" s="12">
        <v>9.5184570901099996E-2</v>
      </c>
      <c r="AZ9" s="12">
        <v>9.6640477899599994E-2</v>
      </c>
      <c r="BA9" s="12">
        <v>0.124481308671</v>
      </c>
      <c r="BB9" s="12">
        <v>9.7582960309699998E-2</v>
      </c>
      <c r="BD9" s="12">
        <v>9.7296616287399995E-2</v>
      </c>
      <c r="BE9" s="12">
        <v>0.20082958435600001</v>
      </c>
      <c r="BF9" s="12">
        <v>0.32689378429600002</v>
      </c>
      <c r="BH9" s="12">
        <v>0.149381075659</v>
      </c>
      <c r="BI9" s="12">
        <v>0.12800497808299999</v>
      </c>
      <c r="BJ9" s="12">
        <v>0.181996853618</v>
      </c>
    </row>
    <row r="10" spans="2:62" ht="46" customHeight="1" x14ac:dyDescent="0.35">
      <c r="B10" s="11" t="s">
        <v>155</v>
      </c>
      <c r="C10" s="12">
        <v>0.14872253552299999</v>
      </c>
      <c r="D10" s="12">
        <v>7.6100428535699996E-2</v>
      </c>
      <c r="E10" s="12">
        <v>0.19459043039900001</v>
      </c>
      <c r="F10" s="12">
        <v>0.22407610595999999</v>
      </c>
      <c r="G10" s="12">
        <v>0</v>
      </c>
      <c r="I10" s="12">
        <v>0.18312777107200001</v>
      </c>
      <c r="J10" s="12">
        <v>0</v>
      </c>
      <c r="K10" s="12">
        <v>8.2338420780599997E-2</v>
      </c>
      <c r="L10" s="12">
        <v>0.30746445447199999</v>
      </c>
      <c r="M10" s="12">
        <v>0.17475990652100001</v>
      </c>
      <c r="N10" s="12">
        <v>0</v>
      </c>
      <c r="P10" s="12">
        <v>8.5714102497700007E-2</v>
      </c>
      <c r="Q10" s="12">
        <v>9.8673805230600001E-2</v>
      </c>
      <c r="R10" s="12">
        <v>0.18393725534499999</v>
      </c>
      <c r="S10" s="12">
        <v>0.18269403375599999</v>
      </c>
      <c r="T10" s="12">
        <v>0.51673118137999996</v>
      </c>
      <c r="V10" s="12">
        <v>0.19459439527399999</v>
      </c>
      <c r="W10" s="12">
        <v>9.4465619262000006E-2</v>
      </c>
      <c r="X10" s="12">
        <v>0.15076954737500001</v>
      </c>
      <c r="Y10" s="12">
        <v>0.15140878327400001</v>
      </c>
      <c r="Z10" s="12">
        <v>9.1649820103599997E-2</v>
      </c>
      <c r="AA10" s="12">
        <v>0.46789839814599998</v>
      </c>
      <c r="AB10" s="12">
        <v>0</v>
      </c>
      <c r="AC10" s="12">
        <v>0.13233058024300001</v>
      </c>
      <c r="AE10" s="12">
        <v>9.5665495452300006E-2</v>
      </c>
      <c r="AF10" s="12">
        <v>0.20386634797100001</v>
      </c>
      <c r="AG10" s="12">
        <v>0</v>
      </c>
      <c r="AH10" s="12">
        <v>0.31104762571299999</v>
      </c>
      <c r="AI10" s="12">
        <v>0.12905733669</v>
      </c>
      <c r="AJ10" s="12">
        <v>0</v>
      </c>
      <c r="AK10" s="12">
        <v>0.12944305030799999</v>
      </c>
      <c r="AL10" s="12">
        <v>0.114284961435</v>
      </c>
      <c r="AM10" s="12">
        <v>0</v>
      </c>
      <c r="AN10" s="12">
        <v>0.59689079801699996</v>
      </c>
      <c r="AP10" s="12">
        <v>0</v>
      </c>
      <c r="AR10" s="12">
        <v>0.12107343563</v>
      </c>
      <c r="AS10" s="12">
        <v>0.233057651</v>
      </c>
      <c r="AT10" s="12">
        <v>1</v>
      </c>
      <c r="AU10" s="12">
        <v>0</v>
      </c>
      <c r="AW10" s="12">
        <v>0.16905268765600001</v>
      </c>
      <c r="AX10" s="12">
        <v>0.13834593115800001</v>
      </c>
      <c r="AY10" s="12">
        <v>0.15454756547599999</v>
      </c>
      <c r="AZ10" s="12">
        <v>0.15421265388899999</v>
      </c>
      <c r="BA10" s="12">
        <v>0.14981101167499999</v>
      </c>
      <c r="BB10" s="12">
        <v>0.167350364843</v>
      </c>
      <c r="BD10" s="12">
        <v>0.160825618437</v>
      </c>
      <c r="BE10" s="12">
        <v>0.14247645835</v>
      </c>
      <c r="BF10" s="12">
        <v>0</v>
      </c>
      <c r="BH10" s="12">
        <v>0.20478188659900001</v>
      </c>
      <c r="BI10" s="12">
        <v>4.7410224725399998E-2</v>
      </c>
      <c r="BJ10" s="12">
        <v>9.0998426808999999E-2</v>
      </c>
    </row>
    <row r="11" spans="2:62" ht="46" customHeight="1" x14ac:dyDescent="0.35">
      <c r="B11" s="11" t="s">
        <v>156</v>
      </c>
      <c r="C11" s="12">
        <v>0.40203253047900001</v>
      </c>
      <c r="D11" s="12">
        <v>0.42706891601000002</v>
      </c>
      <c r="E11" s="12">
        <v>0.38820401236099999</v>
      </c>
      <c r="F11" s="12">
        <v>0.40495862088500001</v>
      </c>
      <c r="G11" s="12">
        <v>0</v>
      </c>
      <c r="I11" s="12">
        <v>0.48729139356700002</v>
      </c>
      <c r="J11" s="12">
        <v>0.53126755650799995</v>
      </c>
      <c r="K11" s="12">
        <v>0.26442036128500002</v>
      </c>
      <c r="L11" s="12">
        <v>0.35084240500199998</v>
      </c>
      <c r="M11" s="12">
        <v>0.35656020105000003</v>
      </c>
      <c r="N11" s="12">
        <v>0.30658119125200001</v>
      </c>
      <c r="P11" s="12">
        <v>0.303109566183</v>
      </c>
      <c r="Q11" s="12">
        <v>0.38877315783700001</v>
      </c>
      <c r="R11" s="12">
        <v>0.42137271440099999</v>
      </c>
      <c r="S11" s="12">
        <v>0.50973826684099999</v>
      </c>
      <c r="T11" s="12">
        <v>0</v>
      </c>
      <c r="V11" s="12">
        <v>0.129974257668</v>
      </c>
      <c r="W11" s="12">
        <v>0.36600696849199998</v>
      </c>
      <c r="X11" s="12">
        <v>0.518137611567</v>
      </c>
      <c r="Y11" s="12">
        <v>0.57141460663499999</v>
      </c>
      <c r="Z11" s="12">
        <v>0.55817944888399995</v>
      </c>
      <c r="AA11" s="12">
        <v>0.27070830454099998</v>
      </c>
      <c r="AB11" s="12">
        <v>0.47664011611899998</v>
      </c>
      <c r="AC11" s="12">
        <v>0.40598007006800002</v>
      </c>
      <c r="AE11" s="12">
        <v>0.48996763792300002</v>
      </c>
      <c r="AF11" s="12">
        <v>0.39213067129899998</v>
      </c>
      <c r="AG11" s="12">
        <v>0.65298036324999997</v>
      </c>
      <c r="AH11" s="12">
        <v>0.23454421850900001</v>
      </c>
      <c r="AI11" s="12">
        <v>0.33692431165600001</v>
      </c>
      <c r="AJ11" s="12">
        <v>0.34667679315900002</v>
      </c>
      <c r="AK11" s="12">
        <v>0.22085556962200001</v>
      </c>
      <c r="AL11" s="12">
        <v>0.56230044546900004</v>
      </c>
      <c r="AM11" s="12">
        <v>0.55286318909200005</v>
      </c>
      <c r="AN11" s="12">
        <v>0.40310920198299999</v>
      </c>
      <c r="AP11" s="12">
        <v>0.18004124316</v>
      </c>
      <c r="AR11" s="12">
        <v>0.44048037991700001</v>
      </c>
      <c r="AS11" s="12">
        <v>0.27641612123499998</v>
      </c>
      <c r="AT11" s="12">
        <v>0</v>
      </c>
      <c r="AU11" s="12">
        <v>0</v>
      </c>
      <c r="AW11" s="12">
        <v>0.41169554901299998</v>
      </c>
      <c r="AX11" s="12">
        <v>0.45714057545100001</v>
      </c>
      <c r="AY11" s="12">
        <v>0.48158143073100002</v>
      </c>
      <c r="AZ11" s="12">
        <v>0.42865700120700001</v>
      </c>
      <c r="BA11" s="12">
        <v>0.41923749568899998</v>
      </c>
      <c r="BB11" s="12">
        <v>0.44864429960399999</v>
      </c>
      <c r="BD11" s="12">
        <v>0.40360508933</v>
      </c>
      <c r="BE11" s="12">
        <v>0.38317610242400002</v>
      </c>
      <c r="BF11" s="12">
        <v>0.67310621570399998</v>
      </c>
      <c r="BH11" s="12">
        <v>0.354740424858</v>
      </c>
      <c r="BI11" s="12">
        <v>0.53023812289600003</v>
      </c>
      <c r="BJ11" s="12">
        <v>0.35618368939599998</v>
      </c>
    </row>
    <row r="12" spans="2:62" ht="46" customHeight="1" x14ac:dyDescent="0.35">
      <c r="B12" s="11" t="s">
        <v>157</v>
      </c>
      <c r="C12" s="12">
        <v>0.14310932062000001</v>
      </c>
      <c r="D12" s="12">
        <v>0.163483464696</v>
      </c>
      <c r="E12" s="12">
        <v>0.115408299198</v>
      </c>
      <c r="F12" s="12">
        <v>0.12722926510599999</v>
      </c>
      <c r="G12" s="12">
        <v>1</v>
      </c>
      <c r="I12" s="12">
        <v>9.22370485839E-2</v>
      </c>
      <c r="J12" s="12">
        <v>0.10179203063599999</v>
      </c>
      <c r="K12" s="12">
        <v>0.14344442446200001</v>
      </c>
      <c r="L12" s="12">
        <v>8.5899704654900003E-2</v>
      </c>
      <c r="M12" s="12">
        <v>0.290441397376</v>
      </c>
      <c r="N12" s="12">
        <v>0.69341880874799999</v>
      </c>
      <c r="P12" s="12">
        <v>0.22252280101399999</v>
      </c>
      <c r="Q12" s="12">
        <v>0.277243604024</v>
      </c>
      <c r="R12" s="12">
        <v>6.4804997445299994E-2</v>
      </c>
      <c r="S12" s="12">
        <v>3.1585380170899999E-2</v>
      </c>
      <c r="T12" s="12">
        <v>0.48326881861999998</v>
      </c>
      <c r="V12" s="12">
        <v>0.26924220632500001</v>
      </c>
      <c r="W12" s="12">
        <v>0.14365395584900001</v>
      </c>
      <c r="X12" s="12">
        <v>0.14406844180100001</v>
      </c>
      <c r="Y12" s="12">
        <v>0.206750299587</v>
      </c>
      <c r="Z12" s="12">
        <v>0</v>
      </c>
      <c r="AA12" s="12">
        <v>0.124651821951</v>
      </c>
      <c r="AB12" s="12">
        <v>0</v>
      </c>
      <c r="AC12" s="12">
        <v>9.3820953031700002E-2</v>
      </c>
      <c r="AE12" s="12">
        <v>0.224947398672</v>
      </c>
      <c r="AF12" s="12">
        <v>5.7775395021099997E-2</v>
      </c>
      <c r="AG12" s="12">
        <v>0.17151611666200001</v>
      </c>
      <c r="AH12" s="12">
        <v>0.14313432468000001</v>
      </c>
      <c r="AI12" s="12">
        <v>0.29566567274</v>
      </c>
      <c r="AJ12" s="12">
        <v>0.143483376095</v>
      </c>
      <c r="AK12" s="12">
        <v>0</v>
      </c>
      <c r="AL12" s="12">
        <v>9.9232566102100003E-2</v>
      </c>
      <c r="AM12" s="12">
        <v>0.14906326338199999</v>
      </c>
      <c r="AN12" s="12">
        <v>0</v>
      </c>
      <c r="AP12" s="12">
        <v>0.19838968708599999</v>
      </c>
      <c r="AR12" s="12">
        <v>0.125247569043</v>
      </c>
      <c r="AS12" s="12">
        <v>0.184931810926</v>
      </c>
      <c r="AT12" s="12">
        <v>0</v>
      </c>
      <c r="AU12" s="12">
        <v>1</v>
      </c>
      <c r="AW12" s="12">
        <v>0.13827018052000001</v>
      </c>
      <c r="AX12" s="12">
        <v>0.162887556681</v>
      </c>
      <c r="AY12" s="12">
        <v>0.17102656134899999</v>
      </c>
      <c r="AZ12" s="12">
        <v>0.15439607982199999</v>
      </c>
      <c r="BA12" s="12">
        <v>0.13842866251200001</v>
      </c>
      <c r="BB12" s="12">
        <v>0.14640316058899999</v>
      </c>
      <c r="BD12" s="12">
        <v>0.151188949323</v>
      </c>
      <c r="BE12" s="12">
        <v>0.14166298417500001</v>
      </c>
      <c r="BF12" s="12">
        <v>0</v>
      </c>
      <c r="BH12" s="12">
        <v>0.16866294865000001</v>
      </c>
      <c r="BI12" s="12">
        <v>4.1810506511400003E-2</v>
      </c>
      <c r="BJ12" s="12">
        <v>0.23872886965000001</v>
      </c>
    </row>
    <row r="13" spans="2:62" ht="46" customHeight="1" x14ac:dyDescent="0.35">
      <c r="B13" s="11" t="s">
        <v>158</v>
      </c>
      <c r="C13" s="12">
        <v>8.1627985896600003E-2</v>
      </c>
      <c r="D13" s="12">
        <v>0.16218110578</v>
      </c>
      <c r="E13" s="12">
        <v>3.4540001994699997E-2</v>
      </c>
      <c r="F13" s="12">
        <v>0</v>
      </c>
      <c r="G13" s="12">
        <v>0</v>
      </c>
      <c r="I13" s="12">
        <v>3.2678391928199997E-2</v>
      </c>
      <c r="J13" s="12">
        <v>0</v>
      </c>
      <c r="K13" s="12">
        <v>0.13197977733899999</v>
      </c>
      <c r="L13" s="12">
        <v>0.17149749446400001</v>
      </c>
      <c r="M13" s="12">
        <v>9.8645953479199994E-2</v>
      </c>
      <c r="N13" s="12">
        <v>0</v>
      </c>
      <c r="P13" s="12">
        <v>0.12636648927399999</v>
      </c>
      <c r="Q13" s="12">
        <v>0</v>
      </c>
      <c r="R13" s="12">
        <v>0.12460075264000001</v>
      </c>
      <c r="S13" s="12">
        <v>6.0779275548700003E-2</v>
      </c>
      <c r="T13" s="12">
        <v>0</v>
      </c>
      <c r="V13" s="12">
        <v>0.13035485724699999</v>
      </c>
      <c r="W13" s="12">
        <v>9.2988884861000001E-2</v>
      </c>
      <c r="X13" s="12">
        <v>4.3928312791599998E-2</v>
      </c>
      <c r="Y13" s="12">
        <v>0</v>
      </c>
      <c r="Z13" s="12">
        <v>0.25373178767799998</v>
      </c>
      <c r="AA13" s="12">
        <v>0</v>
      </c>
      <c r="AB13" s="12">
        <v>0.123339121564</v>
      </c>
      <c r="AC13" s="12">
        <v>0</v>
      </c>
      <c r="AE13" s="12">
        <v>0</v>
      </c>
      <c r="AF13" s="12">
        <v>0</v>
      </c>
      <c r="AG13" s="12">
        <v>9.6636890506700004E-2</v>
      </c>
      <c r="AH13" s="12">
        <v>0.133311142839</v>
      </c>
      <c r="AI13" s="12">
        <v>0.114318348545</v>
      </c>
      <c r="AJ13" s="12">
        <v>0.143483376095</v>
      </c>
      <c r="AK13" s="12">
        <v>0.14979568167099999</v>
      </c>
      <c r="AL13" s="12">
        <v>0</v>
      </c>
      <c r="AM13" s="12">
        <v>0.14906326338199999</v>
      </c>
      <c r="AN13" s="12">
        <v>0</v>
      </c>
      <c r="AP13" s="12">
        <v>0.18004124316</v>
      </c>
      <c r="AR13" s="12">
        <v>8.8922850980200002E-2</v>
      </c>
      <c r="AS13" s="12">
        <v>5.8313192746100001E-2</v>
      </c>
      <c r="AT13" s="12">
        <v>0</v>
      </c>
      <c r="AU13" s="12">
        <v>0</v>
      </c>
      <c r="AW13" s="12">
        <v>8.4915344538700005E-2</v>
      </c>
      <c r="AX13" s="12">
        <v>8.0089259670399995E-2</v>
      </c>
      <c r="AY13" s="12">
        <v>6.5363628068900004E-2</v>
      </c>
      <c r="AZ13" s="12">
        <v>6.9445591973299997E-2</v>
      </c>
      <c r="BA13" s="12">
        <v>7.0259960540500002E-2</v>
      </c>
      <c r="BB13" s="12">
        <v>7.7410363131799997E-2</v>
      </c>
      <c r="BD13" s="12">
        <v>9.5246145228699994E-2</v>
      </c>
      <c r="BE13" s="12">
        <v>6.9274009819900007E-2</v>
      </c>
      <c r="BF13" s="12">
        <v>0</v>
      </c>
      <c r="BH13" s="12">
        <v>4.4752552028700002E-2</v>
      </c>
      <c r="BI13" s="12">
        <v>0.173148972973</v>
      </c>
      <c r="BJ13" s="12">
        <v>6.4561760924100001E-2</v>
      </c>
    </row>
    <row r="14" spans="2:62" ht="32" customHeight="1" x14ac:dyDescent="0.35">
      <c r="B14" s="11" t="s">
        <v>42</v>
      </c>
      <c r="C14" s="12">
        <v>7.6907259899599997E-2</v>
      </c>
      <c r="D14" s="12">
        <v>2.06117918489E-2</v>
      </c>
      <c r="E14" s="12">
        <v>9.0477696358599993E-2</v>
      </c>
      <c r="F14" s="12">
        <v>0.243736008049</v>
      </c>
      <c r="G14" s="12">
        <v>0</v>
      </c>
      <c r="I14" s="12">
        <v>0.173004723863</v>
      </c>
      <c r="J14" s="12">
        <v>0.119794395621</v>
      </c>
      <c r="K14" s="12">
        <v>4.0132381375599997E-2</v>
      </c>
      <c r="L14" s="12">
        <v>0</v>
      </c>
      <c r="M14" s="12">
        <v>0</v>
      </c>
      <c r="N14" s="12">
        <v>0</v>
      </c>
      <c r="P14" s="12">
        <v>9.2313685368399997E-2</v>
      </c>
      <c r="Q14" s="12">
        <v>9.3505356337499998E-2</v>
      </c>
      <c r="R14" s="12">
        <v>3.4479115702199997E-2</v>
      </c>
      <c r="S14" s="12">
        <v>9.5358511204400004E-2</v>
      </c>
      <c r="T14" s="12">
        <v>0</v>
      </c>
      <c r="V14" s="12">
        <v>0.14270190416699999</v>
      </c>
      <c r="W14" s="12">
        <v>3.8500204780799997E-2</v>
      </c>
      <c r="X14" s="12">
        <v>0</v>
      </c>
      <c r="Y14" s="12">
        <v>0</v>
      </c>
      <c r="Z14" s="12">
        <v>9.6438943334800006E-2</v>
      </c>
      <c r="AA14" s="12">
        <v>0</v>
      </c>
      <c r="AB14" s="12">
        <v>0.13516499125799999</v>
      </c>
      <c r="AC14" s="12">
        <v>0.277830405989</v>
      </c>
      <c r="AE14" s="12">
        <v>0.18941946795299999</v>
      </c>
      <c r="AF14" s="12">
        <v>0</v>
      </c>
      <c r="AG14" s="12">
        <v>7.8866629582200004E-2</v>
      </c>
      <c r="AH14" s="12">
        <v>0.10417095260500001</v>
      </c>
      <c r="AI14" s="12">
        <v>6.2017165184099998E-2</v>
      </c>
      <c r="AJ14" s="12">
        <v>0</v>
      </c>
      <c r="AK14" s="12">
        <v>0.122250213028</v>
      </c>
      <c r="AL14" s="12">
        <v>0.114325594345</v>
      </c>
      <c r="AM14" s="12">
        <v>0</v>
      </c>
      <c r="AN14" s="12">
        <v>0</v>
      </c>
      <c r="AP14" s="12">
        <v>0.25416217380299999</v>
      </c>
      <c r="AR14" s="12">
        <v>7.37720805107E-2</v>
      </c>
      <c r="AS14" s="12">
        <v>9.7792220755300002E-2</v>
      </c>
      <c r="AT14" s="12">
        <v>0</v>
      </c>
      <c r="AU14" s="12">
        <v>0</v>
      </c>
      <c r="AW14" s="12">
        <v>5.4365284848400003E-2</v>
      </c>
      <c r="AX14" s="12">
        <v>3.9277541912499998E-2</v>
      </c>
      <c r="AY14" s="12">
        <v>3.2296243473400002E-2</v>
      </c>
      <c r="AZ14" s="12">
        <v>9.6648195208600005E-2</v>
      </c>
      <c r="BA14" s="12">
        <v>9.7781560912899995E-2</v>
      </c>
      <c r="BB14" s="12">
        <v>6.2608851522499995E-2</v>
      </c>
      <c r="BD14" s="12">
        <v>9.1837581394299997E-2</v>
      </c>
      <c r="BE14" s="12">
        <v>6.2580860873999999E-2</v>
      </c>
      <c r="BF14" s="12">
        <v>0</v>
      </c>
      <c r="BH14" s="12">
        <v>7.7681112205200006E-2</v>
      </c>
      <c r="BI14" s="12">
        <v>7.9387194812100007E-2</v>
      </c>
      <c r="BJ14" s="12">
        <v>6.7530399603199995E-2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163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107</v>
      </c>
      <c r="D7" s="15">
        <v>43</v>
      </c>
      <c r="E7" s="15">
        <v>54</v>
      </c>
      <c r="F7" s="15">
        <v>9</v>
      </c>
      <c r="G7" s="15">
        <v>1</v>
      </c>
      <c r="I7" s="15">
        <v>29</v>
      </c>
      <c r="J7" s="15">
        <v>19</v>
      </c>
      <c r="K7" s="15">
        <v>22</v>
      </c>
      <c r="L7" s="15">
        <v>22</v>
      </c>
      <c r="M7" s="15">
        <v>12</v>
      </c>
      <c r="N7" s="15">
        <v>3</v>
      </c>
      <c r="P7" s="15">
        <v>23</v>
      </c>
      <c r="Q7" s="15">
        <v>21</v>
      </c>
      <c r="R7" s="15">
        <v>30</v>
      </c>
      <c r="S7" s="15">
        <v>31</v>
      </c>
      <c r="T7" s="15">
        <v>2</v>
      </c>
      <c r="V7" s="15">
        <v>15</v>
      </c>
      <c r="W7" s="15">
        <v>22</v>
      </c>
      <c r="X7" s="15">
        <v>20</v>
      </c>
      <c r="Y7" s="15">
        <v>14</v>
      </c>
      <c r="Z7" s="15">
        <v>11</v>
      </c>
      <c r="AA7" s="15">
        <v>7</v>
      </c>
      <c r="AB7" s="15">
        <v>8</v>
      </c>
      <c r="AC7" s="15">
        <v>10</v>
      </c>
      <c r="AE7" s="15">
        <v>10</v>
      </c>
      <c r="AF7" s="15">
        <v>15</v>
      </c>
      <c r="AG7" s="15">
        <v>12</v>
      </c>
      <c r="AH7" s="15">
        <v>13</v>
      </c>
      <c r="AI7" s="15">
        <v>15</v>
      </c>
      <c r="AJ7" s="15">
        <v>8</v>
      </c>
      <c r="AK7" s="15">
        <v>8</v>
      </c>
      <c r="AL7" s="15">
        <v>9</v>
      </c>
      <c r="AM7" s="15">
        <v>7</v>
      </c>
      <c r="AN7" s="15">
        <v>5</v>
      </c>
      <c r="AO7" s="15">
        <v>0</v>
      </c>
      <c r="AP7" s="15">
        <v>5</v>
      </c>
      <c r="AR7" s="15">
        <v>85</v>
      </c>
      <c r="AS7" s="15">
        <v>20</v>
      </c>
      <c r="AT7" s="15">
        <v>1</v>
      </c>
      <c r="AU7" s="15">
        <v>1</v>
      </c>
      <c r="AW7" s="15">
        <v>77</v>
      </c>
      <c r="AX7" s="15">
        <v>74</v>
      </c>
      <c r="AY7" s="15">
        <v>60</v>
      </c>
      <c r="AZ7" s="15">
        <v>84</v>
      </c>
      <c r="BA7" s="15">
        <v>85</v>
      </c>
      <c r="BB7" s="15">
        <v>77</v>
      </c>
      <c r="BD7" s="15">
        <v>60</v>
      </c>
      <c r="BE7" s="15">
        <v>44</v>
      </c>
      <c r="BF7" s="15">
        <v>3</v>
      </c>
      <c r="BH7" s="15">
        <v>66</v>
      </c>
      <c r="BI7" s="15">
        <v>28</v>
      </c>
      <c r="BJ7" s="15">
        <v>13</v>
      </c>
    </row>
    <row r="8" spans="2:62" x14ac:dyDescent="0.35">
      <c r="B8" s="6" t="s">
        <v>75</v>
      </c>
      <c r="C8" s="10">
        <v>106</v>
      </c>
      <c r="D8" s="10">
        <v>42</v>
      </c>
      <c r="E8" s="10">
        <v>53</v>
      </c>
      <c r="F8" s="10">
        <v>10</v>
      </c>
      <c r="G8" s="10">
        <v>1</v>
      </c>
      <c r="I8" s="10">
        <v>29</v>
      </c>
      <c r="J8" s="10">
        <v>19</v>
      </c>
      <c r="K8" s="10">
        <v>22</v>
      </c>
      <c r="L8" s="10">
        <v>21</v>
      </c>
      <c r="M8" s="10">
        <v>12</v>
      </c>
      <c r="N8" s="10">
        <v>3</v>
      </c>
      <c r="P8" s="10">
        <v>27</v>
      </c>
      <c r="Q8" s="10">
        <v>20</v>
      </c>
      <c r="R8" s="10">
        <v>27</v>
      </c>
      <c r="S8" s="10">
        <v>30</v>
      </c>
      <c r="T8" s="10">
        <v>2</v>
      </c>
      <c r="V8" s="10">
        <v>18</v>
      </c>
      <c r="W8" s="10">
        <v>23</v>
      </c>
      <c r="X8" s="10">
        <v>19</v>
      </c>
      <c r="Y8" s="10">
        <v>13</v>
      </c>
      <c r="Z8" s="10">
        <v>10</v>
      </c>
      <c r="AA8" s="10">
        <v>7</v>
      </c>
      <c r="AB8" s="10">
        <v>7</v>
      </c>
      <c r="AC8" s="10">
        <v>10</v>
      </c>
      <c r="AE8" s="10">
        <v>10</v>
      </c>
      <c r="AF8" s="10">
        <v>15</v>
      </c>
      <c r="AG8" s="10">
        <v>12</v>
      </c>
      <c r="AH8" s="10">
        <v>13</v>
      </c>
      <c r="AI8" s="10">
        <v>15</v>
      </c>
      <c r="AJ8" s="10">
        <v>8</v>
      </c>
      <c r="AK8" s="10">
        <v>8</v>
      </c>
      <c r="AL8" s="10">
        <v>8</v>
      </c>
      <c r="AM8" s="10">
        <v>6</v>
      </c>
      <c r="AN8" s="10">
        <v>7</v>
      </c>
      <c r="AO8" s="10">
        <v>0</v>
      </c>
      <c r="AP8" s="10">
        <v>5</v>
      </c>
      <c r="AR8" s="10">
        <v>85</v>
      </c>
      <c r="AS8" s="10">
        <v>20</v>
      </c>
      <c r="AT8" s="10">
        <v>1</v>
      </c>
      <c r="AU8" s="10">
        <v>1</v>
      </c>
      <c r="AW8" s="10">
        <v>75</v>
      </c>
      <c r="AX8" s="10">
        <v>73</v>
      </c>
      <c r="AY8" s="10">
        <v>59</v>
      </c>
      <c r="AZ8" s="10">
        <v>85</v>
      </c>
      <c r="BA8" s="10">
        <v>84</v>
      </c>
      <c r="BB8" s="10">
        <v>75</v>
      </c>
      <c r="BD8" s="10">
        <v>58</v>
      </c>
      <c r="BE8" s="10">
        <v>45</v>
      </c>
      <c r="BF8" s="10">
        <v>3</v>
      </c>
      <c r="BH8" s="10">
        <v>65</v>
      </c>
      <c r="BI8" s="10">
        <v>29</v>
      </c>
      <c r="BJ8" s="10">
        <v>13</v>
      </c>
    </row>
    <row r="9" spans="2:62" ht="46" customHeight="1" x14ac:dyDescent="0.35">
      <c r="B9" s="11" t="s">
        <v>154</v>
      </c>
      <c r="C9" s="12">
        <v>0.11275140855</v>
      </c>
      <c r="D9" s="12">
        <v>0.12277953327299999</v>
      </c>
      <c r="E9" s="12">
        <v>0.12881517725899999</v>
      </c>
      <c r="F9" s="12">
        <v>0</v>
      </c>
      <c r="G9" s="12">
        <v>0</v>
      </c>
      <c r="I9" s="12">
        <v>7.6303957635500005E-2</v>
      </c>
      <c r="J9" s="12">
        <v>0.14618619201999999</v>
      </c>
      <c r="K9" s="12">
        <v>0.198763489564</v>
      </c>
      <c r="L9" s="12">
        <v>8.2014639498400002E-2</v>
      </c>
      <c r="M9" s="12">
        <v>7.7045899845000002E-2</v>
      </c>
      <c r="N9" s="12">
        <v>0</v>
      </c>
      <c r="P9" s="12">
        <v>0.12714987582199999</v>
      </c>
      <c r="Q9" s="12">
        <v>4.4557583727999998E-2</v>
      </c>
      <c r="R9" s="12">
        <v>0.216591736023</v>
      </c>
      <c r="S9" s="12">
        <v>5.79793702624E-2</v>
      </c>
      <c r="T9" s="12">
        <v>0</v>
      </c>
      <c r="V9" s="12">
        <v>0.13313237931899999</v>
      </c>
      <c r="W9" s="12">
        <v>0.129108076179</v>
      </c>
      <c r="X9" s="12">
        <v>0.18799778611500001</v>
      </c>
      <c r="Y9" s="12">
        <v>0</v>
      </c>
      <c r="Z9" s="12">
        <v>0</v>
      </c>
      <c r="AA9" s="12">
        <v>0.330434531122</v>
      </c>
      <c r="AB9" s="12">
        <v>0</v>
      </c>
      <c r="AC9" s="12">
        <v>9.0037990667899997E-2</v>
      </c>
      <c r="AE9" s="12">
        <v>9.5665495452300006E-2</v>
      </c>
      <c r="AF9" s="12">
        <v>0.139882762617</v>
      </c>
      <c r="AG9" s="12">
        <v>0</v>
      </c>
      <c r="AH9" s="12">
        <v>7.3791735653100002E-2</v>
      </c>
      <c r="AI9" s="12">
        <v>0</v>
      </c>
      <c r="AJ9" s="12">
        <v>0.47887754882400002</v>
      </c>
      <c r="AK9" s="12">
        <v>0.26018421931800001</v>
      </c>
      <c r="AL9" s="12">
        <v>0.10985643265</v>
      </c>
      <c r="AM9" s="12">
        <v>0</v>
      </c>
      <c r="AN9" s="12">
        <v>0.19370994734300001</v>
      </c>
      <c r="AP9" s="12">
        <v>0</v>
      </c>
      <c r="AR9" s="12">
        <v>9.1648154440499993E-2</v>
      </c>
      <c r="AS9" s="12">
        <v>0.214046731036</v>
      </c>
      <c r="AT9" s="12">
        <v>0</v>
      </c>
      <c r="AU9" s="12">
        <v>0</v>
      </c>
      <c r="AW9" s="12">
        <v>0.132497158832</v>
      </c>
      <c r="AX9" s="12">
        <v>9.49577263743E-2</v>
      </c>
      <c r="AY9" s="12">
        <v>6.1878507027199998E-2</v>
      </c>
      <c r="AZ9" s="12">
        <v>8.9339241666000005E-2</v>
      </c>
      <c r="BA9" s="12">
        <v>6.4622904126700006E-2</v>
      </c>
      <c r="BB9" s="12">
        <v>8.9000020029200003E-2</v>
      </c>
      <c r="BD9" s="12">
        <v>4.6946186159299998E-2</v>
      </c>
      <c r="BE9" s="12">
        <v>0.183651328138</v>
      </c>
      <c r="BF9" s="12">
        <v>0.32689378429600002</v>
      </c>
      <c r="BH9" s="12">
        <v>0.124793405747</v>
      </c>
      <c r="BI9" s="12">
        <v>9.5216762296900001E-2</v>
      </c>
      <c r="BJ9" s="12">
        <v>9.0998426808999999E-2</v>
      </c>
    </row>
    <row r="10" spans="2:62" ht="46" customHeight="1" x14ac:dyDescent="0.35">
      <c r="B10" s="11" t="s">
        <v>155</v>
      </c>
      <c r="C10" s="12">
        <v>0.25980799377899999</v>
      </c>
      <c r="D10" s="12">
        <v>0.25219130657900002</v>
      </c>
      <c r="E10" s="12">
        <v>0.26305695994700001</v>
      </c>
      <c r="F10" s="12">
        <v>0.21064324677400001</v>
      </c>
      <c r="G10" s="12">
        <v>1</v>
      </c>
      <c r="I10" s="12">
        <v>0.30552488988199999</v>
      </c>
      <c r="J10" s="12">
        <v>0.122173326097</v>
      </c>
      <c r="K10" s="12">
        <v>0.40397689579700002</v>
      </c>
      <c r="L10" s="12">
        <v>0.35667162278600001</v>
      </c>
      <c r="M10" s="12">
        <v>0</v>
      </c>
      <c r="N10" s="12">
        <v>0</v>
      </c>
      <c r="P10" s="12">
        <v>0.21567316935899999</v>
      </c>
      <c r="Q10" s="12">
        <v>0.34055243283600001</v>
      </c>
      <c r="R10" s="12">
        <v>0.29704774696699998</v>
      </c>
      <c r="S10" s="12">
        <v>0.23092784811600001</v>
      </c>
      <c r="T10" s="12">
        <v>0</v>
      </c>
      <c r="V10" s="12">
        <v>0.121296312495</v>
      </c>
      <c r="W10" s="12">
        <v>0.33188101361799999</v>
      </c>
      <c r="X10" s="12">
        <v>0.311197940344</v>
      </c>
      <c r="Y10" s="12">
        <v>0.340636667</v>
      </c>
      <c r="Z10" s="12">
        <v>0.35496829373799998</v>
      </c>
      <c r="AA10" s="12">
        <v>0.12912927526500001</v>
      </c>
      <c r="AB10" s="12">
        <v>0.26485577106000002</v>
      </c>
      <c r="AC10" s="12">
        <v>0.13233058024300001</v>
      </c>
      <c r="AE10" s="12">
        <v>0.18556300370000001</v>
      </c>
      <c r="AF10" s="12">
        <v>0.39581710402999998</v>
      </c>
      <c r="AG10" s="12">
        <v>0.30842575858299998</v>
      </c>
      <c r="AH10" s="12">
        <v>0.38039021474000001</v>
      </c>
      <c r="AI10" s="12">
        <v>0.12029511111000001</v>
      </c>
      <c r="AJ10" s="12">
        <v>0</v>
      </c>
      <c r="AK10" s="12">
        <v>0.117471266053</v>
      </c>
      <c r="AL10" s="12">
        <v>0.25437044563900002</v>
      </c>
      <c r="AM10" s="12">
        <v>0.13459997523700001</v>
      </c>
      <c r="AN10" s="12">
        <v>0.40310920198299999</v>
      </c>
      <c r="AP10" s="12">
        <v>0.62156906975399995</v>
      </c>
      <c r="AR10" s="12">
        <v>0.28850961954499998</v>
      </c>
      <c r="AS10" s="12">
        <v>0.113646419108</v>
      </c>
      <c r="AT10" s="12">
        <v>1</v>
      </c>
      <c r="AU10" s="12">
        <v>0</v>
      </c>
      <c r="AW10" s="12">
        <v>0.23710851728900001</v>
      </c>
      <c r="AX10" s="12">
        <v>0.21167898869999999</v>
      </c>
      <c r="AY10" s="12">
        <v>0.24037048678600001</v>
      </c>
      <c r="AZ10" s="12">
        <v>0.23649684364099999</v>
      </c>
      <c r="BA10" s="12">
        <v>0.28394287355300002</v>
      </c>
      <c r="BB10" s="12">
        <v>0.22390889828900001</v>
      </c>
      <c r="BD10" s="12">
        <v>0.302938976985</v>
      </c>
      <c r="BE10" s="12">
        <v>0.22076033658499999</v>
      </c>
      <c r="BF10" s="12">
        <v>0</v>
      </c>
      <c r="BH10" s="12">
        <v>0.34608175118099999</v>
      </c>
      <c r="BI10" s="12">
        <v>0.14004210516999999</v>
      </c>
      <c r="BJ10" s="12">
        <v>9.0998426808999999E-2</v>
      </c>
    </row>
    <row r="11" spans="2:62" ht="46" customHeight="1" x14ac:dyDescent="0.35">
      <c r="B11" s="11" t="s">
        <v>156</v>
      </c>
      <c r="C11" s="12">
        <v>0.42678031135</v>
      </c>
      <c r="D11" s="12">
        <v>0.36708584806200001</v>
      </c>
      <c r="E11" s="12">
        <v>0.460791382109</v>
      </c>
      <c r="F11" s="12">
        <v>0.53367122291199998</v>
      </c>
      <c r="G11" s="12">
        <v>0</v>
      </c>
      <c r="I11" s="12">
        <v>0.51911335558299998</v>
      </c>
      <c r="J11" s="12">
        <v>0.51007194024500002</v>
      </c>
      <c r="K11" s="12">
        <v>0.17492522774399999</v>
      </c>
      <c r="L11" s="12">
        <v>0.27264355327599998</v>
      </c>
      <c r="M11" s="12">
        <v>0.75241274611300002</v>
      </c>
      <c r="N11" s="12">
        <v>0.61560973239000005</v>
      </c>
      <c r="P11" s="12">
        <v>0.39776052591099997</v>
      </c>
      <c r="Q11" s="12">
        <v>0.42364590475899999</v>
      </c>
      <c r="R11" s="12">
        <v>0.36300719615600002</v>
      </c>
      <c r="S11" s="12">
        <v>0.508945197726</v>
      </c>
      <c r="T11" s="12">
        <v>0.48326881861999998</v>
      </c>
      <c r="V11" s="12">
        <v>0.39666566573700002</v>
      </c>
      <c r="W11" s="12">
        <v>0.31125545646300001</v>
      </c>
      <c r="X11" s="12">
        <v>0.41124835060499998</v>
      </c>
      <c r="Y11" s="12">
        <v>0.57962999542799998</v>
      </c>
      <c r="Z11" s="12">
        <v>0.38152893503000002</v>
      </c>
      <c r="AA11" s="12">
        <v>0.27070830454099998</v>
      </c>
      <c r="AB11" s="12">
        <v>0.47664011611899998</v>
      </c>
      <c r="AC11" s="12">
        <v>0.68330570646099997</v>
      </c>
      <c r="AE11" s="12">
        <v>0.61924954114300002</v>
      </c>
      <c r="AF11" s="12">
        <v>0.40652473833199998</v>
      </c>
      <c r="AG11" s="12">
        <v>0.498300460404</v>
      </c>
      <c r="AH11" s="12">
        <v>0.30833595416199999</v>
      </c>
      <c r="AI11" s="12">
        <v>0.55724685572499999</v>
      </c>
      <c r="AJ11" s="12">
        <v>0.37763907508099998</v>
      </c>
      <c r="AK11" s="12">
        <v>0.22085556962200001</v>
      </c>
      <c r="AL11" s="12">
        <v>0.42221496126500002</v>
      </c>
      <c r="AM11" s="12">
        <v>0.56732647723700003</v>
      </c>
      <c r="AN11" s="12">
        <v>0.201590425337</v>
      </c>
      <c r="AP11" s="12">
        <v>0.378430930246</v>
      </c>
      <c r="AR11" s="12">
        <v>0.43748151353600001</v>
      </c>
      <c r="AS11" s="12">
        <v>0.373827031187</v>
      </c>
      <c r="AT11" s="12">
        <v>0</v>
      </c>
      <c r="AU11" s="12">
        <v>1</v>
      </c>
      <c r="AW11" s="12">
        <v>0.42349387503399999</v>
      </c>
      <c r="AX11" s="12">
        <v>0.49343158432200002</v>
      </c>
      <c r="AY11" s="12">
        <v>0.54674449638</v>
      </c>
      <c r="AZ11" s="12">
        <v>0.45594263616000003</v>
      </c>
      <c r="BA11" s="12">
        <v>0.45637413499099999</v>
      </c>
      <c r="BB11" s="12">
        <v>0.50594944029900002</v>
      </c>
      <c r="BD11" s="12">
        <v>0.39402206042499999</v>
      </c>
      <c r="BE11" s="12">
        <v>0.45339245356899999</v>
      </c>
      <c r="BF11" s="12">
        <v>0.67310621570399998</v>
      </c>
      <c r="BH11" s="12">
        <v>0.35903853376</v>
      </c>
      <c r="BI11" s="12">
        <v>0.46239273428799998</v>
      </c>
      <c r="BJ11" s="12">
        <v>0.68858283143499999</v>
      </c>
    </row>
    <row r="12" spans="2:62" ht="46" customHeight="1" x14ac:dyDescent="0.35">
      <c r="B12" s="11" t="s">
        <v>157</v>
      </c>
      <c r="C12" s="12">
        <v>0.111134007934</v>
      </c>
      <c r="D12" s="12">
        <v>0.12384583109</v>
      </c>
      <c r="E12" s="12">
        <v>7.43838120268E-2</v>
      </c>
      <c r="F12" s="12">
        <v>0.25568553031399999</v>
      </c>
      <c r="G12" s="12">
        <v>0</v>
      </c>
      <c r="I12" s="12">
        <v>0</v>
      </c>
      <c r="J12" s="12">
        <v>0.17059862703299999</v>
      </c>
      <c r="K12" s="12">
        <v>3.8544540544900002E-2</v>
      </c>
      <c r="L12" s="12">
        <v>0.21032387280600001</v>
      </c>
      <c r="M12" s="12">
        <v>0.17054135404199999</v>
      </c>
      <c r="N12" s="12">
        <v>0.38439026761</v>
      </c>
      <c r="P12" s="12">
        <v>0.17634963137000001</v>
      </c>
      <c r="Q12" s="12">
        <v>0.142115885011</v>
      </c>
      <c r="R12" s="12">
        <v>3.0830243148000001E-2</v>
      </c>
      <c r="S12" s="12">
        <v>7.7224905256700005E-2</v>
      </c>
      <c r="T12" s="12">
        <v>0.51673118137999996</v>
      </c>
      <c r="V12" s="12">
        <v>0.34890564244900002</v>
      </c>
      <c r="W12" s="12">
        <v>8.5063605879200005E-2</v>
      </c>
      <c r="X12" s="12">
        <v>4.56276101457E-2</v>
      </c>
      <c r="Y12" s="12">
        <v>7.9733337571200005E-2</v>
      </c>
      <c r="Z12" s="12">
        <v>0</v>
      </c>
      <c r="AA12" s="12">
        <v>0.26972788907099998</v>
      </c>
      <c r="AB12" s="12">
        <v>0</v>
      </c>
      <c r="AC12" s="12">
        <v>0</v>
      </c>
      <c r="AE12" s="12">
        <v>0</v>
      </c>
      <c r="AF12" s="12">
        <v>5.7775395021099997E-2</v>
      </c>
      <c r="AG12" s="12">
        <v>9.6636890506700004E-2</v>
      </c>
      <c r="AH12" s="12">
        <v>0.10417095260500001</v>
      </c>
      <c r="AI12" s="12">
        <v>0.20813968461999999</v>
      </c>
      <c r="AJ12" s="12">
        <v>0</v>
      </c>
      <c r="AK12" s="12">
        <v>0.27923873197900001</v>
      </c>
      <c r="AL12" s="12">
        <v>9.9232566102100003E-2</v>
      </c>
      <c r="AM12" s="12">
        <v>0.149010284144</v>
      </c>
      <c r="AN12" s="12">
        <v>0.201590425337</v>
      </c>
      <c r="AP12" s="12">
        <v>0</v>
      </c>
      <c r="AR12" s="12">
        <v>0.106355793231</v>
      </c>
      <c r="AS12" s="12">
        <v>0.14237440516800001</v>
      </c>
      <c r="AT12" s="12">
        <v>0</v>
      </c>
      <c r="AU12" s="12">
        <v>0</v>
      </c>
      <c r="AW12" s="12">
        <v>0.123641828063</v>
      </c>
      <c r="AX12" s="12">
        <v>0.109631494238</v>
      </c>
      <c r="AY12" s="12">
        <v>0.104187548765</v>
      </c>
      <c r="AZ12" s="12">
        <v>0.12555398870000001</v>
      </c>
      <c r="BA12" s="12">
        <v>0.11475806614</v>
      </c>
      <c r="BB12" s="12">
        <v>9.2922047457199994E-2</v>
      </c>
      <c r="BD12" s="12">
        <v>0.14256133159000001</v>
      </c>
      <c r="BE12" s="12">
        <v>7.7824330087400001E-2</v>
      </c>
      <c r="BF12" s="12">
        <v>0</v>
      </c>
      <c r="BH12" s="12">
        <v>9.1610837370900006E-2</v>
      </c>
      <c r="BI12" s="12">
        <v>0.17642223367900001</v>
      </c>
      <c r="BJ12" s="12">
        <v>6.4858554023000003E-2</v>
      </c>
    </row>
    <row r="13" spans="2:62" ht="46" customHeight="1" x14ac:dyDescent="0.35">
      <c r="B13" s="11" t="s">
        <v>158</v>
      </c>
      <c r="C13" s="12">
        <v>6.3065244387300004E-2</v>
      </c>
      <c r="D13" s="12">
        <v>0.11328568469</v>
      </c>
      <c r="E13" s="12">
        <v>3.6310493260799999E-2</v>
      </c>
      <c r="F13" s="12">
        <v>0</v>
      </c>
      <c r="G13" s="12">
        <v>0</v>
      </c>
      <c r="I13" s="12">
        <v>3.2678391928199997E-2</v>
      </c>
      <c r="J13" s="12">
        <v>5.0969914606100002E-2</v>
      </c>
      <c r="K13" s="12">
        <v>0.14326804443300001</v>
      </c>
      <c r="L13" s="12">
        <v>7.8346311633199994E-2</v>
      </c>
      <c r="M13" s="12">
        <v>0</v>
      </c>
      <c r="N13" s="12">
        <v>0</v>
      </c>
      <c r="P13" s="12">
        <v>8.3066797538400003E-2</v>
      </c>
      <c r="Q13" s="12">
        <v>0</v>
      </c>
      <c r="R13" s="12">
        <v>9.2523077705399998E-2</v>
      </c>
      <c r="S13" s="12">
        <v>6.3578413390899993E-2</v>
      </c>
      <c r="T13" s="12">
        <v>0</v>
      </c>
      <c r="V13" s="12">
        <v>0</v>
      </c>
      <c r="W13" s="12">
        <v>0.142691847861</v>
      </c>
      <c r="X13" s="12">
        <v>4.3928312791599998E-2</v>
      </c>
      <c r="Y13" s="12">
        <v>0</v>
      </c>
      <c r="Z13" s="12">
        <v>0.167063827897</v>
      </c>
      <c r="AA13" s="12">
        <v>0</v>
      </c>
      <c r="AB13" s="12">
        <v>0.13516499125799999</v>
      </c>
      <c r="AC13" s="12">
        <v>0</v>
      </c>
      <c r="AE13" s="12">
        <v>0</v>
      </c>
      <c r="AF13" s="12">
        <v>0</v>
      </c>
      <c r="AG13" s="12">
        <v>9.6636890506700004E-2</v>
      </c>
      <c r="AH13" s="12">
        <v>0.133311142839</v>
      </c>
      <c r="AI13" s="12">
        <v>5.6019682473600001E-2</v>
      </c>
      <c r="AJ13" s="12">
        <v>0.143483376095</v>
      </c>
      <c r="AK13" s="12">
        <v>0</v>
      </c>
      <c r="AL13" s="12">
        <v>0.114325594345</v>
      </c>
      <c r="AM13" s="12">
        <v>0.14906326338199999</v>
      </c>
      <c r="AN13" s="12">
        <v>0</v>
      </c>
      <c r="AP13" s="12">
        <v>0</v>
      </c>
      <c r="AR13" s="12">
        <v>5.4212154503499997E-2</v>
      </c>
      <c r="AS13" s="12">
        <v>0.107089366391</v>
      </c>
      <c r="AT13" s="12">
        <v>0</v>
      </c>
      <c r="AU13" s="12">
        <v>0</v>
      </c>
      <c r="AW13" s="12">
        <v>5.8734275874700002E-2</v>
      </c>
      <c r="AX13" s="12">
        <v>6.4990675076499999E-2</v>
      </c>
      <c r="AY13" s="12">
        <v>4.6818961041499997E-2</v>
      </c>
      <c r="AZ13" s="12">
        <v>5.9414106937100003E-2</v>
      </c>
      <c r="BA13" s="12">
        <v>4.6658887742300002E-2</v>
      </c>
      <c r="BB13" s="12">
        <v>6.3493221055899995E-2</v>
      </c>
      <c r="BD13" s="12">
        <v>8.1710613291500006E-2</v>
      </c>
      <c r="BE13" s="12">
        <v>4.3124831328799997E-2</v>
      </c>
      <c r="BF13" s="12">
        <v>0</v>
      </c>
      <c r="BH13" s="12">
        <v>3.5108344211499998E-2</v>
      </c>
      <c r="BI13" s="12">
        <v>0.125926164566</v>
      </c>
      <c r="BJ13" s="12">
        <v>6.4561760924100001E-2</v>
      </c>
    </row>
    <row r="14" spans="2:62" ht="32" customHeight="1" x14ac:dyDescent="0.35">
      <c r="B14" s="11" t="s">
        <v>42</v>
      </c>
      <c r="C14" s="12">
        <v>2.6461033999900001E-2</v>
      </c>
      <c r="D14" s="12">
        <v>2.0811796305500001E-2</v>
      </c>
      <c r="E14" s="12">
        <v>3.6642175396899998E-2</v>
      </c>
      <c r="F14" s="12">
        <v>0</v>
      </c>
      <c r="G14" s="12">
        <v>0</v>
      </c>
      <c r="I14" s="12">
        <v>6.6379404971899994E-2</v>
      </c>
      <c r="J14" s="12">
        <v>0</v>
      </c>
      <c r="K14" s="12">
        <v>4.0521801916299997E-2</v>
      </c>
      <c r="L14" s="12">
        <v>0</v>
      </c>
      <c r="M14" s="12">
        <v>0</v>
      </c>
      <c r="N14" s="12">
        <v>0</v>
      </c>
      <c r="P14" s="12">
        <v>0</v>
      </c>
      <c r="Q14" s="12">
        <v>4.9128193665599999E-2</v>
      </c>
      <c r="R14" s="12">
        <v>0</v>
      </c>
      <c r="S14" s="12">
        <v>6.1344265247900001E-2</v>
      </c>
      <c r="T14" s="12">
        <v>0</v>
      </c>
      <c r="V14" s="12">
        <v>0</v>
      </c>
      <c r="W14" s="12">
        <v>0</v>
      </c>
      <c r="X14" s="12">
        <v>0</v>
      </c>
      <c r="Y14" s="12">
        <v>0</v>
      </c>
      <c r="Z14" s="12">
        <v>9.6438943334800006E-2</v>
      </c>
      <c r="AA14" s="12">
        <v>0</v>
      </c>
      <c r="AB14" s="12">
        <v>0.123339121564</v>
      </c>
      <c r="AC14" s="12">
        <v>9.4325722627499997E-2</v>
      </c>
      <c r="AE14" s="12">
        <v>9.9521959704900007E-2</v>
      </c>
      <c r="AF14" s="12">
        <v>0</v>
      </c>
      <c r="AG14" s="12">
        <v>0</v>
      </c>
      <c r="AH14" s="12">
        <v>0</v>
      </c>
      <c r="AI14" s="12">
        <v>5.8298666071400003E-2</v>
      </c>
      <c r="AJ14" s="12">
        <v>0</v>
      </c>
      <c r="AK14" s="12">
        <v>0.122250213028</v>
      </c>
      <c r="AL14" s="12">
        <v>0</v>
      </c>
      <c r="AM14" s="12">
        <v>0</v>
      </c>
      <c r="AN14" s="12">
        <v>0</v>
      </c>
      <c r="AP14" s="12">
        <v>0</v>
      </c>
      <c r="AR14" s="12">
        <v>2.1792764744E-2</v>
      </c>
      <c r="AS14" s="12">
        <v>4.9016047110699998E-2</v>
      </c>
      <c r="AT14" s="12">
        <v>0</v>
      </c>
      <c r="AU14" s="12">
        <v>0</v>
      </c>
      <c r="AW14" s="12">
        <v>2.4524344908000002E-2</v>
      </c>
      <c r="AX14" s="12">
        <v>2.53095312898E-2</v>
      </c>
      <c r="AY14" s="12">
        <v>0</v>
      </c>
      <c r="AZ14" s="12">
        <v>3.3253182895699999E-2</v>
      </c>
      <c r="BA14" s="12">
        <v>3.3643133447500001E-2</v>
      </c>
      <c r="BB14" s="12">
        <v>2.4726372869899999E-2</v>
      </c>
      <c r="BD14" s="12">
        <v>3.18208315482E-2</v>
      </c>
      <c r="BE14" s="12">
        <v>2.1246720291700001E-2</v>
      </c>
      <c r="BF14" s="12">
        <v>0</v>
      </c>
      <c r="BH14" s="12">
        <v>4.3367127729599997E-2</v>
      </c>
      <c r="BI14" s="12">
        <v>0</v>
      </c>
      <c r="BJ14" s="12">
        <v>0</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164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107</v>
      </c>
      <c r="D7" s="15">
        <v>43</v>
      </c>
      <c r="E7" s="15">
        <v>54</v>
      </c>
      <c r="F7" s="15">
        <v>9</v>
      </c>
      <c r="G7" s="15">
        <v>1</v>
      </c>
      <c r="I7" s="15">
        <v>29</v>
      </c>
      <c r="J7" s="15">
        <v>19</v>
      </c>
      <c r="K7" s="15">
        <v>22</v>
      </c>
      <c r="L7" s="15">
        <v>22</v>
      </c>
      <c r="M7" s="15">
        <v>12</v>
      </c>
      <c r="N7" s="15">
        <v>3</v>
      </c>
      <c r="P7" s="15">
        <v>23</v>
      </c>
      <c r="Q7" s="15">
        <v>21</v>
      </c>
      <c r="R7" s="15">
        <v>30</v>
      </c>
      <c r="S7" s="15">
        <v>31</v>
      </c>
      <c r="T7" s="15">
        <v>2</v>
      </c>
      <c r="V7" s="15">
        <v>15</v>
      </c>
      <c r="W7" s="15">
        <v>22</v>
      </c>
      <c r="X7" s="15">
        <v>20</v>
      </c>
      <c r="Y7" s="15">
        <v>14</v>
      </c>
      <c r="Z7" s="15">
        <v>11</v>
      </c>
      <c r="AA7" s="15">
        <v>7</v>
      </c>
      <c r="AB7" s="15">
        <v>8</v>
      </c>
      <c r="AC7" s="15">
        <v>10</v>
      </c>
      <c r="AE7" s="15">
        <v>10</v>
      </c>
      <c r="AF7" s="15">
        <v>15</v>
      </c>
      <c r="AG7" s="15">
        <v>12</v>
      </c>
      <c r="AH7" s="15">
        <v>13</v>
      </c>
      <c r="AI7" s="15">
        <v>15</v>
      </c>
      <c r="AJ7" s="15">
        <v>8</v>
      </c>
      <c r="AK7" s="15">
        <v>8</v>
      </c>
      <c r="AL7" s="15">
        <v>9</v>
      </c>
      <c r="AM7" s="15">
        <v>7</v>
      </c>
      <c r="AN7" s="15">
        <v>5</v>
      </c>
      <c r="AO7" s="15">
        <v>0</v>
      </c>
      <c r="AP7" s="15">
        <v>5</v>
      </c>
      <c r="AR7" s="15">
        <v>85</v>
      </c>
      <c r="AS7" s="15">
        <v>20</v>
      </c>
      <c r="AT7" s="15">
        <v>1</v>
      </c>
      <c r="AU7" s="15">
        <v>1</v>
      </c>
      <c r="AW7" s="15">
        <v>77</v>
      </c>
      <c r="AX7" s="15">
        <v>74</v>
      </c>
      <c r="AY7" s="15">
        <v>60</v>
      </c>
      <c r="AZ7" s="15">
        <v>84</v>
      </c>
      <c r="BA7" s="15">
        <v>85</v>
      </c>
      <c r="BB7" s="15">
        <v>77</v>
      </c>
      <c r="BD7" s="15">
        <v>60</v>
      </c>
      <c r="BE7" s="15">
        <v>44</v>
      </c>
      <c r="BF7" s="15">
        <v>3</v>
      </c>
      <c r="BH7" s="15">
        <v>66</v>
      </c>
      <c r="BI7" s="15">
        <v>28</v>
      </c>
      <c r="BJ7" s="15">
        <v>13</v>
      </c>
    </row>
    <row r="8" spans="2:62" x14ac:dyDescent="0.35">
      <c r="B8" s="6" t="s">
        <v>75</v>
      </c>
      <c r="C8" s="10">
        <v>106</v>
      </c>
      <c r="D8" s="10">
        <v>42</v>
      </c>
      <c r="E8" s="10">
        <v>53</v>
      </c>
      <c r="F8" s="10">
        <v>10</v>
      </c>
      <c r="G8" s="10">
        <v>1</v>
      </c>
      <c r="I8" s="10">
        <v>29</v>
      </c>
      <c r="J8" s="10">
        <v>19</v>
      </c>
      <c r="K8" s="10">
        <v>22</v>
      </c>
      <c r="L8" s="10">
        <v>21</v>
      </c>
      <c r="M8" s="10">
        <v>12</v>
      </c>
      <c r="N8" s="10">
        <v>3</v>
      </c>
      <c r="P8" s="10">
        <v>27</v>
      </c>
      <c r="Q8" s="10">
        <v>20</v>
      </c>
      <c r="R8" s="10">
        <v>27</v>
      </c>
      <c r="S8" s="10">
        <v>30</v>
      </c>
      <c r="T8" s="10">
        <v>2</v>
      </c>
      <c r="V8" s="10">
        <v>18</v>
      </c>
      <c r="W8" s="10">
        <v>23</v>
      </c>
      <c r="X8" s="10">
        <v>19</v>
      </c>
      <c r="Y8" s="10">
        <v>13</v>
      </c>
      <c r="Z8" s="10">
        <v>10</v>
      </c>
      <c r="AA8" s="10">
        <v>7</v>
      </c>
      <c r="AB8" s="10">
        <v>7</v>
      </c>
      <c r="AC8" s="10">
        <v>10</v>
      </c>
      <c r="AE8" s="10">
        <v>10</v>
      </c>
      <c r="AF8" s="10">
        <v>15</v>
      </c>
      <c r="AG8" s="10">
        <v>12</v>
      </c>
      <c r="AH8" s="10">
        <v>13</v>
      </c>
      <c r="AI8" s="10">
        <v>15</v>
      </c>
      <c r="AJ8" s="10">
        <v>8</v>
      </c>
      <c r="AK8" s="10">
        <v>8</v>
      </c>
      <c r="AL8" s="10">
        <v>8</v>
      </c>
      <c r="AM8" s="10">
        <v>6</v>
      </c>
      <c r="AN8" s="10">
        <v>7</v>
      </c>
      <c r="AO8" s="10">
        <v>0</v>
      </c>
      <c r="AP8" s="10">
        <v>5</v>
      </c>
      <c r="AR8" s="10">
        <v>85</v>
      </c>
      <c r="AS8" s="10">
        <v>20</v>
      </c>
      <c r="AT8" s="10">
        <v>1</v>
      </c>
      <c r="AU8" s="10">
        <v>1</v>
      </c>
      <c r="AW8" s="10">
        <v>75</v>
      </c>
      <c r="AX8" s="10">
        <v>73</v>
      </c>
      <c r="AY8" s="10">
        <v>59</v>
      </c>
      <c r="AZ8" s="10">
        <v>85</v>
      </c>
      <c r="BA8" s="10">
        <v>84</v>
      </c>
      <c r="BB8" s="10">
        <v>75</v>
      </c>
      <c r="BD8" s="10">
        <v>58</v>
      </c>
      <c r="BE8" s="10">
        <v>45</v>
      </c>
      <c r="BF8" s="10">
        <v>3</v>
      </c>
      <c r="BH8" s="10">
        <v>65</v>
      </c>
      <c r="BI8" s="10">
        <v>29</v>
      </c>
      <c r="BJ8" s="10">
        <v>13</v>
      </c>
    </row>
    <row r="9" spans="2:62" ht="46" customHeight="1" x14ac:dyDescent="0.35">
      <c r="B9" s="11" t="s">
        <v>154</v>
      </c>
      <c r="C9" s="12">
        <v>0.112064356962</v>
      </c>
      <c r="D9" s="12">
        <v>7.4309181680400002E-2</v>
      </c>
      <c r="E9" s="12">
        <v>0.16626209341000001</v>
      </c>
      <c r="F9" s="12">
        <v>0</v>
      </c>
      <c r="G9" s="12">
        <v>0</v>
      </c>
      <c r="I9" s="12">
        <v>4.4643286650299999E-2</v>
      </c>
      <c r="J9" s="12">
        <v>0.19648876682899999</v>
      </c>
      <c r="K9" s="12">
        <v>0.187093757335</v>
      </c>
      <c r="L9" s="12">
        <v>8.9063790145900004E-2</v>
      </c>
      <c r="M9" s="12">
        <v>7.7045899845000002E-2</v>
      </c>
      <c r="N9" s="12">
        <v>0</v>
      </c>
      <c r="P9" s="12">
        <v>8.4326395981999994E-2</v>
      </c>
      <c r="Q9" s="12">
        <v>4.8461073386899998E-2</v>
      </c>
      <c r="R9" s="12">
        <v>0.216538550257</v>
      </c>
      <c r="S9" s="12">
        <v>5.79793702624E-2</v>
      </c>
      <c r="T9" s="12">
        <v>0.51673118137999996</v>
      </c>
      <c r="V9" s="12">
        <v>6.6934262627400001E-2</v>
      </c>
      <c r="W9" s="12">
        <v>9.1746237895100002E-2</v>
      </c>
      <c r="X9" s="12">
        <v>0.18799778611500001</v>
      </c>
      <c r="Y9" s="12">
        <v>7.9733337571200005E-2</v>
      </c>
      <c r="Z9" s="12">
        <v>9.1649820103599997E-2</v>
      </c>
      <c r="AA9" s="12">
        <v>0.330434531122</v>
      </c>
      <c r="AB9" s="12">
        <v>0</v>
      </c>
      <c r="AC9" s="12">
        <v>9.0037990667899997E-2</v>
      </c>
      <c r="AE9" s="12">
        <v>9.5665495452300006E-2</v>
      </c>
      <c r="AF9" s="12">
        <v>0.12296473860400001</v>
      </c>
      <c r="AG9" s="12">
        <v>0</v>
      </c>
      <c r="AH9" s="12">
        <v>0</v>
      </c>
      <c r="AI9" s="12">
        <v>0</v>
      </c>
      <c r="AJ9" s="12">
        <v>0.47887754882400002</v>
      </c>
      <c r="AK9" s="12">
        <v>0.27923873197900001</v>
      </c>
      <c r="AL9" s="12">
        <v>0.10985643265</v>
      </c>
      <c r="AM9" s="12">
        <v>0.149010284144</v>
      </c>
      <c r="AN9" s="12">
        <v>0.19370994734300001</v>
      </c>
      <c r="AP9" s="12">
        <v>0</v>
      </c>
      <c r="AR9" s="12">
        <v>8.1293916998899998E-2</v>
      </c>
      <c r="AS9" s="12">
        <v>0.25468447534700001</v>
      </c>
      <c r="AT9" s="12">
        <v>0</v>
      </c>
      <c r="AU9" s="12">
        <v>0</v>
      </c>
      <c r="AW9" s="12">
        <v>0.13091930419100001</v>
      </c>
      <c r="AX9" s="12">
        <v>0.10595506038700001</v>
      </c>
      <c r="AY9" s="12">
        <v>6.23753834699E-2</v>
      </c>
      <c r="AZ9" s="12">
        <v>9.8833955638100005E-2</v>
      </c>
      <c r="BA9" s="12">
        <v>8.7012942256899997E-2</v>
      </c>
      <c r="BB9" s="12">
        <v>7.7690351656499998E-2</v>
      </c>
      <c r="BD9" s="12">
        <v>9.6831986630899994E-2</v>
      </c>
      <c r="BE9" s="12">
        <v>0.138519694133</v>
      </c>
      <c r="BF9" s="12">
        <v>0</v>
      </c>
      <c r="BH9" s="12">
        <v>0.16946911252499999</v>
      </c>
      <c r="BI9" s="12">
        <v>3.2258011440300001E-2</v>
      </c>
      <c r="BJ9" s="12">
        <v>0</v>
      </c>
    </row>
    <row r="10" spans="2:62" ht="46" customHeight="1" x14ac:dyDescent="0.35">
      <c r="B10" s="11" t="s">
        <v>155</v>
      </c>
      <c r="C10" s="12">
        <v>0.13379503412999999</v>
      </c>
      <c r="D10" s="12">
        <v>9.5880686939499998E-2</v>
      </c>
      <c r="E10" s="12">
        <v>0.19276464697599999</v>
      </c>
      <c r="F10" s="12">
        <v>0</v>
      </c>
      <c r="G10" s="12">
        <v>0</v>
      </c>
      <c r="I10" s="12">
        <v>0</v>
      </c>
      <c r="J10" s="12">
        <v>5.0657250406700001E-2</v>
      </c>
      <c r="K10" s="12">
        <v>0.19020439645699999</v>
      </c>
      <c r="L10" s="12">
        <v>0.320614677771</v>
      </c>
      <c r="M10" s="12">
        <v>0.108764819358</v>
      </c>
      <c r="N10" s="12">
        <v>0.30902854113799999</v>
      </c>
      <c r="P10" s="12">
        <v>0.13260484364399999</v>
      </c>
      <c r="Q10" s="12">
        <v>9.3361832268400002E-2</v>
      </c>
      <c r="R10" s="12">
        <v>0.13483033318500001</v>
      </c>
      <c r="S10" s="12">
        <v>0.13726590720000001</v>
      </c>
      <c r="T10" s="12">
        <v>0.48326881861999998</v>
      </c>
      <c r="V10" s="12">
        <v>7.3800219135100001E-2</v>
      </c>
      <c r="W10" s="12">
        <v>0.102810379555</v>
      </c>
      <c r="X10" s="12">
        <v>0.14719748936099999</v>
      </c>
      <c r="Y10" s="12">
        <v>7.1675445702400004E-2</v>
      </c>
      <c r="Z10" s="12">
        <v>0.179824169482</v>
      </c>
      <c r="AA10" s="12">
        <v>0.12912927526500001</v>
      </c>
      <c r="AB10" s="12">
        <v>0.13051992095600001</v>
      </c>
      <c r="AC10" s="12">
        <v>0.31985243527899998</v>
      </c>
      <c r="AE10" s="12">
        <v>0.13504989042400001</v>
      </c>
      <c r="AF10" s="12">
        <v>0.20636756402199999</v>
      </c>
      <c r="AG10" s="12">
        <v>9.6636890506700004E-2</v>
      </c>
      <c r="AH10" s="12">
        <v>0.14315897862400001</v>
      </c>
      <c r="AI10" s="12">
        <v>0.12653436459600001</v>
      </c>
      <c r="AJ10" s="12">
        <v>0</v>
      </c>
      <c r="AK10" s="12">
        <v>0.117471266053</v>
      </c>
      <c r="AL10" s="12">
        <v>0</v>
      </c>
      <c r="AM10" s="12">
        <v>0.13459997523700001</v>
      </c>
      <c r="AN10" s="12">
        <v>0.201590425337</v>
      </c>
      <c r="AP10" s="12">
        <v>0.378430930246</v>
      </c>
      <c r="AR10" s="12">
        <v>8.1923123402599995E-2</v>
      </c>
      <c r="AS10" s="12">
        <v>0.27185632581399999</v>
      </c>
      <c r="AT10" s="12">
        <v>1</v>
      </c>
      <c r="AU10" s="12">
        <v>1</v>
      </c>
      <c r="AW10" s="12">
        <v>0.13408594401099999</v>
      </c>
      <c r="AX10" s="12">
        <v>0.12912007511000001</v>
      </c>
      <c r="AY10" s="12">
        <v>0.17137157895800001</v>
      </c>
      <c r="AZ10" s="12">
        <v>0.10968762263200001</v>
      </c>
      <c r="BA10" s="12">
        <v>0.148372335799</v>
      </c>
      <c r="BB10" s="12">
        <v>0.13896151551899999</v>
      </c>
      <c r="BD10" s="12">
        <v>0.14460881824300001</v>
      </c>
      <c r="BE10" s="12">
        <v>0.107165229948</v>
      </c>
      <c r="BF10" s="12">
        <v>0.33965987156400002</v>
      </c>
      <c r="BH10" s="12">
        <v>0.17197973337799999</v>
      </c>
      <c r="BI10" s="12">
        <v>3.2788215785700001E-2</v>
      </c>
      <c r="BJ10" s="12">
        <v>0.16526343190000001</v>
      </c>
    </row>
    <row r="11" spans="2:62" ht="46" customHeight="1" x14ac:dyDescent="0.35">
      <c r="B11" s="11" t="s">
        <v>156</v>
      </c>
      <c r="C11" s="12">
        <v>0.50903796910599997</v>
      </c>
      <c r="D11" s="12">
        <v>0.55828693749699998</v>
      </c>
      <c r="E11" s="12">
        <v>0.48023003623900001</v>
      </c>
      <c r="F11" s="12">
        <v>0.49871734807899998</v>
      </c>
      <c r="G11" s="12">
        <v>0</v>
      </c>
      <c r="I11" s="12">
        <v>0.68131729690700005</v>
      </c>
      <c r="J11" s="12">
        <v>0.53268945365499998</v>
      </c>
      <c r="K11" s="12">
        <v>0.41035084568000002</v>
      </c>
      <c r="L11" s="12">
        <v>0.313906291437</v>
      </c>
      <c r="M11" s="12">
        <v>0.63251270277899996</v>
      </c>
      <c r="N11" s="12">
        <v>0.30658119125200001</v>
      </c>
      <c r="P11" s="12">
        <v>0.47308292184599998</v>
      </c>
      <c r="Q11" s="12">
        <v>0.58308687645199997</v>
      </c>
      <c r="R11" s="12">
        <v>0.42456109818600002</v>
      </c>
      <c r="S11" s="12">
        <v>0.60312976178</v>
      </c>
      <c r="T11" s="12">
        <v>0</v>
      </c>
      <c r="V11" s="12">
        <v>0.49848972331000002</v>
      </c>
      <c r="W11" s="12">
        <v>0.57939739104599997</v>
      </c>
      <c r="X11" s="12">
        <v>0.41777888935399998</v>
      </c>
      <c r="Y11" s="12">
        <v>0.64584312441500002</v>
      </c>
      <c r="Z11" s="12">
        <v>0.46502323918299998</v>
      </c>
      <c r="AA11" s="12">
        <v>0.415784371662</v>
      </c>
      <c r="AB11" s="12">
        <v>0.47664011611899998</v>
      </c>
      <c r="AC11" s="12">
        <v>0.49578385142600001</v>
      </c>
      <c r="AE11" s="12">
        <v>0.48419965071900001</v>
      </c>
      <c r="AF11" s="12">
        <v>0.54890871699999999</v>
      </c>
      <c r="AG11" s="12">
        <v>0.65300839356600004</v>
      </c>
      <c r="AH11" s="12">
        <v>0.45591942546800002</v>
      </c>
      <c r="AI11" s="12">
        <v>0.53049884775800005</v>
      </c>
      <c r="AJ11" s="12">
        <v>0.37763907508099998</v>
      </c>
      <c r="AK11" s="12">
        <v>0.48103978893999999</v>
      </c>
      <c r="AL11" s="12">
        <v>0.67658540690299995</v>
      </c>
      <c r="AM11" s="12">
        <v>0.56732647723700003</v>
      </c>
      <c r="AN11" s="12">
        <v>0.40310920198299999</v>
      </c>
      <c r="AP11" s="12">
        <v>0.18736565279100001</v>
      </c>
      <c r="AR11" s="12">
        <v>0.58245055767099996</v>
      </c>
      <c r="AS11" s="12">
        <v>0.244096229065</v>
      </c>
      <c r="AT11" s="12">
        <v>0</v>
      </c>
      <c r="AU11" s="12">
        <v>0</v>
      </c>
      <c r="AW11" s="12">
        <v>0.50679096494800002</v>
      </c>
      <c r="AX11" s="12">
        <v>0.54406386481199998</v>
      </c>
      <c r="AY11" s="12">
        <v>0.56862811271400004</v>
      </c>
      <c r="AZ11" s="12">
        <v>0.54235785245099999</v>
      </c>
      <c r="BA11" s="12">
        <v>0.54161093199200006</v>
      </c>
      <c r="BB11" s="12">
        <v>0.59203855562800001</v>
      </c>
      <c r="BD11" s="12">
        <v>0.43835886391200002</v>
      </c>
      <c r="BE11" s="12">
        <v>0.59007946314299997</v>
      </c>
      <c r="BF11" s="12">
        <v>0.66034012843599998</v>
      </c>
      <c r="BH11" s="12">
        <v>0.48231049033399997</v>
      </c>
      <c r="BI11" s="12">
        <v>0.52734351262900003</v>
      </c>
      <c r="BJ11" s="12">
        <v>0.60291969874200002</v>
      </c>
    </row>
    <row r="12" spans="2:62" ht="46" customHeight="1" x14ac:dyDescent="0.35">
      <c r="B12" s="11" t="s">
        <v>157</v>
      </c>
      <c r="C12" s="12">
        <v>0.124525084511</v>
      </c>
      <c r="D12" s="12">
        <v>0.16257736962</v>
      </c>
      <c r="E12" s="12">
        <v>6.9969519664699997E-2</v>
      </c>
      <c r="F12" s="12">
        <v>0.25754664387199999</v>
      </c>
      <c r="G12" s="12">
        <v>0</v>
      </c>
      <c r="I12" s="12">
        <v>3.1833212484900002E-2</v>
      </c>
      <c r="J12" s="12">
        <v>5.0657250406700001E-2</v>
      </c>
      <c r="K12" s="12">
        <v>0.17182919861099999</v>
      </c>
      <c r="L12" s="12">
        <v>0.19806892901299999</v>
      </c>
      <c r="M12" s="12">
        <v>0.181676578018</v>
      </c>
      <c r="N12" s="12">
        <v>0.38439026761</v>
      </c>
      <c r="P12" s="12">
        <v>0.17478153050199999</v>
      </c>
      <c r="Q12" s="12">
        <v>8.8204167638600006E-2</v>
      </c>
      <c r="R12" s="12">
        <v>0.16223610445299999</v>
      </c>
      <c r="S12" s="12">
        <v>7.6702282118799994E-2</v>
      </c>
      <c r="T12" s="12">
        <v>0</v>
      </c>
      <c r="V12" s="12">
        <v>0.21807389076100001</v>
      </c>
      <c r="W12" s="12">
        <v>0.13202670875200001</v>
      </c>
      <c r="X12" s="12">
        <v>0.15033929029000001</v>
      </c>
      <c r="Y12" s="12">
        <v>0.13502713559099999</v>
      </c>
      <c r="Z12" s="12">
        <v>0</v>
      </c>
      <c r="AA12" s="12">
        <v>0.124651821951</v>
      </c>
      <c r="AB12" s="12">
        <v>0.13433585010400001</v>
      </c>
      <c r="AC12" s="12">
        <v>0</v>
      </c>
      <c r="AE12" s="12">
        <v>9.5665495452300006E-2</v>
      </c>
      <c r="AF12" s="12">
        <v>0.121758980374</v>
      </c>
      <c r="AG12" s="12">
        <v>9.6636890506700004E-2</v>
      </c>
      <c r="AH12" s="12">
        <v>0.135998160447</v>
      </c>
      <c r="AI12" s="12">
        <v>0.228648439101</v>
      </c>
      <c r="AJ12" s="12">
        <v>0.143483376095</v>
      </c>
      <c r="AK12" s="12">
        <v>0</v>
      </c>
      <c r="AL12" s="12">
        <v>9.9232566102100003E-2</v>
      </c>
      <c r="AM12" s="12">
        <v>0</v>
      </c>
      <c r="AN12" s="12">
        <v>0.201590425337</v>
      </c>
      <c r="AP12" s="12">
        <v>0.18004124316</v>
      </c>
      <c r="AR12" s="12">
        <v>0.13625406524200001</v>
      </c>
      <c r="AS12" s="12">
        <v>8.6386692242000004E-2</v>
      </c>
      <c r="AT12" s="12">
        <v>0</v>
      </c>
      <c r="AU12" s="12">
        <v>0</v>
      </c>
      <c r="AW12" s="12">
        <v>8.82072165805E-2</v>
      </c>
      <c r="AX12" s="12">
        <v>0.116544381951</v>
      </c>
      <c r="AY12" s="12">
        <v>0.10015047543400001</v>
      </c>
      <c r="AZ12" s="12">
        <v>0.117431607427</v>
      </c>
      <c r="BA12" s="12">
        <v>0.101016036746</v>
      </c>
      <c r="BB12" s="12">
        <v>7.8254587280700005E-2</v>
      </c>
      <c r="BD12" s="12">
        <v>0.11614298512399999</v>
      </c>
      <c r="BE12" s="12">
        <v>0.14298889248400001</v>
      </c>
      <c r="BF12" s="12">
        <v>0</v>
      </c>
      <c r="BH12" s="12">
        <v>7.2230248615800005E-2</v>
      </c>
      <c r="BI12" s="12">
        <v>0.22405965538799999</v>
      </c>
      <c r="BJ12" s="12">
        <v>0.16725510843300001</v>
      </c>
    </row>
    <row r="13" spans="2:62" ht="46" customHeight="1" x14ac:dyDescent="0.35">
      <c r="B13" s="11" t="s">
        <v>158</v>
      </c>
      <c r="C13" s="12">
        <v>6.75241641364E-2</v>
      </c>
      <c r="D13" s="12">
        <v>8.11275164365E-2</v>
      </c>
      <c r="E13" s="12">
        <v>5.4131528313500002E-2</v>
      </c>
      <c r="F13" s="12">
        <v>0</v>
      </c>
      <c r="G13" s="12">
        <v>1</v>
      </c>
      <c r="I13" s="12">
        <v>9.3254769526799994E-2</v>
      </c>
      <c r="J13" s="12">
        <v>0.100682797689</v>
      </c>
      <c r="K13" s="12">
        <v>4.0521801916299997E-2</v>
      </c>
      <c r="L13" s="12">
        <v>7.8346311633199994E-2</v>
      </c>
      <c r="M13" s="12">
        <v>0</v>
      </c>
      <c r="N13" s="12">
        <v>0</v>
      </c>
      <c r="P13" s="12">
        <v>0</v>
      </c>
      <c r="Q13" s="12">
        <v>0.137757856589</v>
      </c>
      <c r="R13" s="12">
        <v>6.1833913919100002E-2</v>
      </c>
      <c r="S13" s="12">
        <v>9.2772308768700004E-2</v>
      </c>
      <c r="T13" s="12">
        <v>0</v>
      </c>
      <c r="V13" s="12">
        <v>0</v>
      </c>
      <c r="W13" s="12">
        <v>4.2058222995599998E-2</v>
      </c>
      <c r="X13" s="12">
        <v>9.6686544880900005E-2</v>
      </c>
      <c r="Y13" s="12">
        <v>6.7720956720699998E-2</v>
      </c>
      <c r="Z13" s="12">
        <v>0.167063827897</v>
      </c>
      <c r="AA13" s="12">
        <v>0</v>
      </c>
      <c r="AB13" s="12">
        <v>0.258504112821</v>
      </c>
      <c r="AC13" s="12">
        <v>0</v>
      </c>
      <c r="AE13" s="12">
        <v>8.9897508247599997E-2</v>
      </c>
      <c r="AF13" s="12">
        <v>0</v>
      </c>
      <c r="AG13" s="12">
        <v>0.15371782542000001</v>
      </c>
      <c r="AH13" s="12">
        <v>6.6655571419600004E-2</v>
      </c>
      <c r="AI13" s="12">
        <v>0.114318348545</v>
      </c>
      <c r="AJ13" s="12">
        <v>0</v>
      </c>
      <c r="AK13" s="12">
        <v>0</v>
      </c>
      <c r="AL13" s="12">
        <v>0.114325594345</v>
      </c>
      <c r="AM13" s="12">
        <v>0.14906326338199999</v>
      </c>
      <c r="AN13" s="12">
        <v>0</v>
      </c>
      <c r="AP13" s="12">
        <v>0</v>
      </c>
      <c r="AR13" s="12">
        <v>6.2879887812400004E-2</v>
      </c>
      <c r="AS13" s="12">
        <v>9.39602304221E-2</v>
      </c>
      <c r="AT13" s="12">
        <v>0</v>
      </c>
      <c r="AU13" s="12">
        <v>0</v>
      </c>
      <c r="AW13" s="12">
        <v>9.5236728737099999E-2</v>
      </c>
      <c r="AX13" s="12">
        <v>7.4952052873399996E-2</v>
      </c>
      <c r="AY13" s="12">
        <v>7.7535963327499999E-2</v>
      </c>
      <c r="AZ13" s="12">
        <v>6.5017564229600006E-2</v>
      </c>
      <c r="BA13" s="12">
        <v>5.4534519198600001E-2</v>
      </c>
      <c r="BB13" s="12">
        <v>8.4367015739900006E-2</v>
      </c>
      <c r="BD13" s="12">
        <v>0.12357157403000001</v>
      </c>
      <c r="BE13" s="12">
        <v>0</v>
      </c>
      <c r="BF13" s="12">
        <v>0</v>
      </c>
      <c r="BH13" s="12">
        <v>5.5257312171000002E-2</v>
      </c>
      <c r="BI13" s="12">
        <v>9.6742036609099996E-2</v>
      </c>
      <c r="BJ13" s="12">
        <v>6.4561760924100001E-2</v>
      </c>
    </row>
    <row r="14" spans="2:62" ht="32" customHeight="1" x14ac:dyDescent="0.35">
      <c r="B14" s="11" t="s">
        <v>42</v>
      </c>
      <c r="C14" s="12">
        <v>5.3053391154900001E-2</v>
      </c>
      <c r="D14" s="12">
        <v>2.7818307826200001E-2</v>
      </c>
      <c r="E14" s="12">
        <v>3.6642175396899998E-2</v>
      </c>
      <c r="F14" s="12">
        <v>0.243736008049</v>
      </c>
      <c r="G14" s="12">
        <v>0</v>
      </c>
      <c r="I14" s="12">
        <v>0.14895143443100001</v>
      </c>
      <c r="J14" s="12">
        <v>6.8824481014599995E-2</v>
      </c>
      <c r="K14" s="12">
        <v>0</v>
      </c>
      <c r="L14" s="12">
        <v>0</v>
      </c>
      <c r="M14" s="12">
        <v>0</v>
      </c>
      <c r="N14" s="12">
        <v>0</v>
      </c>
      <c r="P14" s="12">
        <v>0.135204308026</v>
      </c>
      <c r="Q14" s="12">
        <v>4.9128193665599999E-2</v>
      </c>
      <c r="R14" s="12">
        <v>0</v>
      </c>
      <c r="S14" s="12">
        <v>3.2150369870099997E-2</v>
      </c>
      <c r="T14" s="12">
        <v>0</v>
      </c>
      <c r="V14" s="12">
        <v>0.14270190416699999</v>
      </c>
      <c r="W14" s="12">
        <v>5.1961059757000001E-2</v>
      </c>
      <c r="X14" s="12">
        <v>0</v>
      </c>
      <c r="Y14" s="12">
        <v>0</v>
      </c>
      <c r="Z14" s="12">
        <v>9.6438943334800006E-2</v>
      </c>
      <c r="AA14" s="12">
        <v>0</v>
      </c>
      <c r="AB14" s="12">
        <v>0</v>
      </c>
      <c r="AC14" s="12">
        <v>9.4325722627499997E-2</v>
      </c>
      <c r="AE14" s="12">
        <v>9.9521959704900007E-2</v>
      </c>
      <c r="AF14" s="12">
        <v>0</v>
      </c>
      <c r="AG14" s="12">
        <v>0</v>
      </c>
      <c r="AH14" s="12">
        <v>0.198267864042</v>
      </c>
      <c r="AI14" s="12">
        <v>0</v>
      </c>
      <c r="AJ14" s="12">
        <v>0</v>
      </c>
      <c r="AK14" s="12">
        <v>0.122250213028</v>
      </c>
      <c r="AL14" s="12">
        <v>0</v>
      </c>
      <c r="AM14" s="12">
        <v>0</v>
      </c>
      <c r="AN14" s="12">
        <v>0</v>
      </c>
      <c r="AP14" s="12">
        <v>0.25416217380299999</v>
      </c>
      <c r="AR14" s="12">
        <v>5.5198448873200003E-2</v>
      </c>
      <c r="AS14" s="12">
        <v>4.9016047110699998E-2</v>
      </c>
      <c r="AT14" s="12">
        <v>0</v>
      </c>
      <c r="AU14" s="12">
        <v>0</v>
      </c>
      <c r="AW14" s="12">
        <v>4.4759841532499997E-2</v>
      </c>
      <c r="AX14" s="12">
        <v>2.93645648659E-2</v>
      </c>
      <c r="AY14" s="12">
        <v>1.99384860969E-2</v>
      </c>
      <c r="AZ14" s="12">
        <v>6.6671397622500003E-2</v>
      </c>
      <c r="BA14" s="12">
        <v>6.7453234007100002E-2</v>
      </c>
      <c r="BB14" s="12">
        <v>2.8687974175500001E-2</v>
      </c>
      <c r="BD14" s="12">
        <v>8.0485772060199995E-2</v>
      </c>
      <c r="BE14" s="12">
        <v>2.1246720291700001E-2</v>
      </c>
      <c r="BF14" s="12">
        <v>0</v>
      </c>
      <c r="BH14" s="12">
        <v>4.8753102977000001E-2</v>
      </c>
      <c r="BI14" s="12">
        <v>8.6808568147600004E-2</v>
      </c>
      <c r="BJ14" s="12">
        <v>0</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K17"/>
  <sheetViews>
    <sheetView showGridLines="0" tabSelected="1" topLeftCell="A2" workbookViewId="0">
      <selection activeCell="H6" sqref="H6"/>
    </sheetView>
  </sheetViews>
  <sheetFormatPr defaultColWidth="8.81640625" defaultRowHeight="14.5" x14ac:dyDescent="0.35"/>
  <cols>
    <col min="1" max="1" width="5" customWidth="1"/>
    <col min="2" max="2" width="25" customWidth="1"/>
    <col min="3" max="11" width="10" customWidth="1"/>
  </cols>
  <sheetData>
    <row r="2" spans="2:11" ht="68" customHeight="1" x14ac:dyDescent="0.35">
      <c r="D2" s="22" t="s">
        <v>294</v>
      </c>
      <c r="E2" s="23"/>
      <c r="F2" s="23"/>
      <c r="G2" s="23"/>
      <c r="H2" s="23"/>
      <c r="I2" s="23"/>
      <c r="J2" s="23"/>
      <c r="K2" s="23"/>
    </row>
    <row r="6" spans="2:11" ht="32" customHeight="1" x14ac:dyDescent="0.35">
      <c r="C6" s="14" t="s">
        <v>295</v>
      </c>
      <c r="D6" s="14" t="s">
        <v>296</v>
      </c>
      <c r="E6" s="14" t="s">
        <v>297</v>
      </c>
      <c r="F6" s="14" t="s">
        <v>298</v>
      </c>
      <c r="G6" s="14" t="s">
        <v>299</v>
      </c>
      <c r="H6" s="14" t="s">
        <v>300</v>
      </c>
      <c r="I6" s="14" t="s">
        <v>301</v>
      </c>
      <c r="J6" s="14" t="s">
        <v>302</v>
      </c>
      <c r="K6" s="14" t="s">
        <v>303</v>
      </c>
    </row>
    <row r="7" spans="2:11" ht="28" customHeight="1" x14ac:dyDescent="0.35">
      <c r="B7" s="11" t="s">
        <v>166</v>
      </c>
      <c r="C7" s="12">
        <v>0.20776599587799999</v>
      </c>
      <c r="D7" s="12">
        <v>0.162754758847</v>
      </c>
      <c r="E7" s="12">
        <v>0.222546189635</v>
      </c>
      <c r="F7" s="12">
        <v>0.227851810194</v>
      </c>
      <c r="G7" s="12">
        <v>0.22736057611499999</v>
      </c>
      <c r="H7" s="12">
        <v>0.18861980202199999</v>
      </c>
      <c r="I7" s="12">
        <v>0.21952476035599999</v>
      </c>
      <c r="J7" s="12">
        <v>0.20142530436</v>
      </c>
      <c r="K7" s="12">
        <v>0.20802691513800001</v>
      </c>
    </row>
    <row r="8" spans="2:11" ht="28" customHeight="1" x14ac:dyDescent="0.35">
      <c r="B8" s="11" t="s">
        <v>167</v>
      </c>
      <c r="C8" s="12">
        <v>0.364032166687</v>
      </c>
      <c r="D8" s="12">
        <v>0.31591783233699999</v>
      </c>
      <c r="E8" s="12">
        <v>0.33842867235200003</v>
      </c>
      <c r="F8" s="12">
        <v>0.37124314104599998</v>
      </c>
      <c r="G8" s="12">
        <v>0.40216717291999998</v>
      </c>
      <c r="H8" s="12">
        <v>0.32544214027500001</v>
      </c>
      <c r="I8" s="12">
        <v>0.40065325660000001</v>
      </c>
      <c r="J8" s="12">
        <v>0.346053431671</v>
      </c>
      <c r="K8" s="12">
        <v>0.30234211338</v>
      </c>
    </row>
    <row r="9" spans="2:11" ht="28" customHeight="1" x14ac:dyDescent="0.35">
      <c r="B9" s="11" t="s">
        <v>168</v>
      </c>
      <c r="C9" s="12">
        <v>0.23439460597299999</v>
      </c>
      <c r="D9" s="12">
        <v>0.32029469347599998</v>
      </c>
      <c r="E9" s="12">
        <v>0.26878534966599998</v>
      </c>
      <c r="F9" s="12">
        <v>0.24030324703200001</v>
      </c>
      <c r="G9" s="12">
        <v>0.215185117417</v>
      </c>
      <c r="H9" s="12">
        <v>0.25596640682900001</v>
      </c>
      <c r="I9" s="12">
        <v>0.26245390414800002</v>
      </c>
      <c r="J9" s="12">
        <v>0.24117514035199999</v>
      </c>
      <c r="K9" s="12">
        <v>0.29482279876099998</v>
      </c>
    </row>
    <row r="10" spans="2:11" ht="28" customHeight="1" x14ac:dyDescent="0.35">
      <c r="B10" s="11" t="s">
        <v>169</v>
      </c>
      <c r="C10" s="12">
        <v>0.133040417593</v>
      </c>
      <c r="D10" s="12">
        <v>0.13714501693299999</v>
      </c>
      <c r="E10" s="12">
        <v>0.122783286595</v>
      </c>
      <c r="F10" s="12">
        <v>0.11895002753599999</v>
      </c>
      <c r="G10" s="12">
        <v>0.110213172838</v>
      </c>
      <c r="H10" s="12">
        <v>0.170898866446</v>
      </c>
      <c r="I10" s="12">
        <v>7.0842603545800006E-2</v>
      </c>
      <c r="J10" s="12">
        <v>0.166506432067</v>
      </c>
      <c r="K10" s="12">
        <v>0.13192046037399999</v>
      </c>
    </row>
    <row r="11" spans="2:11" ht="28" customHeight="1" x14ac:dyDescent="0.35">
      <c r="B11" s="11" t="s">
        <v>170</v>
      </c>
      <c r="C11" s="12">
        <v>3.9921914672E-2</v>
      </c>
      <c r="D11" s="12">
        <v>3.3076597113399997E-2</v>
      </c>
      <c r="E11" s="12">
        <v>2.2707560975499998E-2</v>
      </c>
      <c r="F11" s="12">
        <v>2.3757765695199998E-2</v>
      </c>
      <c r="G11" s="12">
        <v>2.94110404141E-2</v>
      </c>
      <c r="H11" s="12">
        <v>4.14713994117E-2</v>
      </c>
      <c r="I11" s="12">
        <v>2.47478021351E-2</v>
      </c>
      <c r="J11" s="12">
        <v>2.4833643494999998E-2</v>
      </c>
      <c r="K11" s="12">
        <v>3.9515143892100001E-2</v>
      </c>
    </row>
    <row r="12" spans="2:11" ht="28" customHeight="1" x14ac:dyDescent="0.35">
      <c r="B12" s="11" t="s">
        <v>42</v>
      </c>
      <c r="C12" s="12">
        <v>2.0844899195800001E-2</v>
      </c>
      <c r="D12" s="12">
        <v>3.0811101293799999E-2</v>
      </c>
      <c r="E12" s="12">
        <v>2.4748940775099999E-2</v>
      </c>
      <c r="F12" s="12">
        <v>1.78940084964E-2</v>
      </c>
      <c r="G12" s="12">
        <v>1.5662920296900001E-2</v>
      </c>
      <c r="H12" s="12">
        <v>1.76013850165E-2</v>
      </c>
      <c r="I12" s="12">
        <v>2.1777673215600001E-2</v>
      </c>
      <c r="J12" s="12">
        <v>2.0006048055999998E-2</v>
      </c>
      <c r="K12" s="12">
        <v>2.3372568455299999E-2</v>
      </c>
    </row>
    <row r="14" spans="2:11" x14ac:dyDescent="0.35">
      <c r="B14" t="s">
        <v>260</v>
      </c>
    </row>
    <row r="15" spans="2:11" x14ac:dyDescent="0.35">
      <c r="B15" t="s">
        <v>9</v>
      </c>
    </row>
    <row r="17" spans="2:2" x14ac:dyDescent="0.35">
      <c r="B17" s="4" t="str">
        <f>HYPERLINK("#Contents!A1","Return to Contents")</f>
        <v>Return to Contents</v>
      </c>
    </row>
  </sheetData>
  <mergeCells count="1">
    <mergeCell ref="D2:K2"/>
  </mergeCell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165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166</v>
      </c>
      <c r="C9" s="12">
        <v>0.20776599587799999</v>
      </c>
      <c r="D9" s="12">
        <v>0.169081509766</v>
      </c>
      <c r="E9" s="12">
        <v>0.258795111849</v>
      </c>
      <c r="F9" s="12">
        <v>8.00864900475E-2</v>
      </c>
      <c r="G9" s="12">
        <v>0.59829807242400002</v>
      </c>
      <c r="I9" s="12">
        <v>0.164735005223</v>
      </c>
      <c r="J9" s="12">
        <v>0.206825770178</v>
      </c>
      <c r="K9" s="12">
        <v>0.17333389790500001</v>
      </c>
      <c r="L9" s="12">
        <v>0.25418854982400002</v>
      </c>
      <c r="M9" s="12">
        <v>0.25268668023399998</v>
      </c>
      <c r="N9" s="12">
        <v>7.7311149192600001E-2</v>
      </c>
      <c r="P9" s="12">
        <v>0.16845343530599999</v>
      </c>
      <c r="Q9" s="12">
        <v>0.199201145449</v>
      </c>
      <c r="R9" s="12">
        <v>0.21176323124400001</v>
      </c>
      <c r="S9" s="12">
        <v>0.25496243224300003</v>
      </c>
      <c r="T9" s="12">
        <v>0</v>
      </c>
      <c r="V9" s="12">
        <v>0.159106731768</v>
      </c>
      <c r="W9" s="12">
        <v>0.13180608140399999</v>
      </c>
      <c r="X9" s="12">
        <v>0.2448880457</v>
      </c>
      <c r="Y9" s="12">
        <v>0.18410285736400001</v>
      </c>
      <c r="Z9" s="12">
        <v>0.240063056803</v>
      </c>
      <c r="AA9" s="12">
        <v>0.443352998582</v>
      </c>
      <c r="AB9" s="12">
        <v>0.186486227265</v>
      </c>
      <c r="AC9" s="12">
        <v>0.17575834961</v>
      </c>
      <c r="AE9" s="12">
        <v>0.12505040849900001</v>
      </c>
      <c r="AF9" s="12">
        <v>0.275626843723</v>
      </c>
      <c r="AG9" s="12">
        <v>0.31423171854600002</v>
      </c>
      <c r="AH9" s="12">
        <v>0.103765308867</v>
      </c>
      <c r="AI9" s="12">
        <v>0.146984506312</v>
      </c>
      <c r="AJ9" s="12">
        <v>0.27066727264599999</v>
      </c>
      <c r="AK9" s="12">
        <v>0.22346481292500001</v>
      </c>
      <c r="AL9" s="12">
        <v>0.11619532653</v>
      </c>
      <c r="AM9" s="12">
        <v>0.23264064239500001</v>
      </c>
      <c r="AN9" s="12">
        <v>0.28156101694199998</v>
      </c>
      <c r="AO9" s="12">
        <v>9.4084771320799995E-2</v>
      </c>
      <c r="AP9" s="12">
        <v>0.34656947769099999</v>
      </c>
      <c r="AR9" s="12">
        <v>0.19980390466199999</v>
      </c>
      <c r="AS9" s="12">
        <v>0.22617034785199999</v>
      </c>
      <c r="AT9" s="12">
        <v>0.31051273144800001</v>
      </c>
      <c r="AU9" s="12">
        <v>0</v>
      </c>
      <c r="AW9" s="12">
        <v>0.236541229578</v>
      </c>
      <c r="AX9" s="12">
        <v>0.234853670106</v>
      </c>
      <c r="AY9" s="12">
        <v>0.23916129938200001</v>
      </c>
      <c r="AZ9" s="12">
        <v>0.210015412033</v>
      </c>
      <c r="BA9" s="12">
        <v>0.22677722964800001</v>
      </c>
      <c r="BB9" s="12">
        <v>0.21096059859999999</v>
      </c>
      <c r="BD9" s="12">
        <v>0.25991830498500001</v>
      </c>
      <c r="BE9" s="12">
        <v>9.9753735450300002E-2</v>
      </c>
      <c r="BF9" s="12">
        <v>0.233912998091</v>
      </c>
      <c r="BH9" s="12">
        <v>0.270369379159</v>
      </c>
      <c r="BI9" s="12">
        <v>8.6114007683499999E-2</v>
      </c>
      <c r="BJ9" s="12">
        <v>4.6299591661900001E-2</v>
      </c>
    </row>
    <row r="10" spans="2:62" ht="32" customHeight="1" x14ac:dyDescent="0.35">
      <c r="B10" s="11" t="s">
        <v>167</v>
      </c>
      <c r="C10" s="12">
        <v>0.364032166687</v>
      </c>
      <c r="D10" s="12">
        <v>0.401367015908</v>
      </c>
      <c r="E10" s="12">
        <v>0.34632655108900001</v>
      </c>
      <c r="F10" s="12">
        <v>0.22497548993700001</v>
      </c>
      <c r="G10" s="12">
        <v>0</v>
      </c>
      <c r="I10" s="12">
        <v>0.342209615006</v>
      </c>
      <c r="J10" s="12">
        <v>0.34800028459999999</v>
      </c>
      <c r="K10" s="12">
        <v>0.40503379678200002</v>
      </c>
      <c r="L10" s="12">
        <v>0.37004025529500001</v>
      </c>
      <c r="M10" s="12">
        <v>0.28887664427800003</v>
      </c>
      <c r="N10" s="12">
        <v>0.61109337519399998</v>
      </c>
      <c r="P10" s="12">
        <v>0.32124593841900001</v>
      </c>
      <c r="Q10" s="12">
        <v>0.40989788042500003</v>
      </c>
      <c r="R10" s="12">
        <v>0.39131673958500002</v>
      </c>
      <c r="S10" s="12">
        <v>0.33176491037900002</v>
      </c>
      <c r="T10" s="12">
        <v>0.48326881861999998</v>
      </c>
      <c r="V10" s="12">
        <v>0.35149072986300001</v>
      </c>
      <c r="W10" s="12">
        <v>0.392051734825</v>
      </c>
      <c r="X10" s="12">
        <v>0.338790791787</v>
      </c>
      <c r="Y10" s="12">
        <v>0.43569272336199999</v>
      </c>
      <c r="Z10" s="12">
        <v>0.361503339491</v>
      </c>
      <c r="AA10" s="12">
        <v>0.37399162193000002</v>
      </c>
      <c r="AB10" s="12">
        <v>0.34126182607400002</v>
      </c>
      <c r="AC10" s="12">
        <v>0.24912092011299999</v>
      </c>
      <c r="AE10" s="12">
        <v>0.43799181743100002</v>
      </c>
      <c r="AF10" s="12">
        <v>0.27802985266800001</v>
      </c>
      <c r="AG10" s="12">
        <v>0.222257061422</v>
      </c>
      <c r="AH10" s="12">
        <v>0.27570537996700001</v>
      </c>
      <c r="AI10" s="12">
        <v>0.36384492241600003</v>
      </c>
      <c r="AJ10" s="12">
        <v>0.40144839221099998</v>
      </c>
      <c r="AK10" s="12">
        <v>0.40185392161400002</v>
      </c>
      <c r="AL10" s="12">
        <v>0.442647215313</v>
      </c>
      <c r="AM10" s="12">
        <v>0.464383953392</v>
      </c>
      <c r="AN10" s="12">
        <v>0.32812611388500001</v>
      </c>
      <c r="AO10" s="12">
        <v>0.59620977990699997</v>
      </c>
      <c r="AP10" s="12">
        <v>0.248142275414</v>
      </c>
      <c r="AR10" s="12">
        <v>0.36117629786299998</v>
      </c>
      <c r="AS10" s="12">
        <v>0.35685740320600001</v>
      </c>
      <c r="AT10" s="12">
        <v>0.43952162626300001</v>
      </c>
      <c r="AU10" s="12">
        <v>0.50032009876399997</v>
      </c>
      <c r="AW10" s="12">
        <v>0.36492802606000002</v>
      </c>
      <c r="AX10" s="12">
        <v>0.36908981312900002</v>
      </c>
      <c r="AY10" s="12">
        <v>0.38410265219900003</v>
      </c>
      <c r="AZ10" s="12">
        <v>0.35449390524500002</v>
      </c>
      <c r="BA10" s="12">
        <v>0.34981323399600001</v>
      </c>
      <c r="BB10" s="12">
        <v>0.39104736095600001</v>
      </c>
      <c r="BD10" s="12">
        <v>0.36567110274800002</v>
      </c>
      <c r="BE10" s="12">
        <v>0.36463948008000002</v>
      </c>
      <c r="BF10" s="12">
        <v>0.33139837805099998</v>
      </c>
      <c r="BH10" s="12">
        <v>0.38095036179000002</v>
      </c>
      <c r="BI10" s="12">
        <v>0.32991024668899999</v>
      </c>
      <c r="BJ10" s="12">
        <v>0.32397528271499998</v>
      </c>
    </row>
    <row r="11" spans="2:62" ht="32" customHeight="1" x14ac:dyDescent="0.35">
      <c r="B11" s="11" t="s">
        <v>168</v>
      </c>
      <c r="C11" s="12">
        <v>0.23439460597299999</v>
      </c>
      <c r="D11" s="12">
        <v>0.25054008108699999</v>
      </c>
      <c r="E11" s="12">
        <v>0.206156070523</v>
      </c>
      <c r="F11" s="12">
        <v>0.35673027254400003</v>
      </c>
      <c r="G11" s="12">
        <v>0</v>
      </c>
      <c r="I11" s="12">
        <v>0.30197495949100001</v>
      </c>
      <c r="J11" s="12">
        <v>0.14548248263499999</v>
      </c>
      <c r="K11" s="12">
        <v>0.234080414938</v>
      </c>
      <c r="L11" s="12">
        <v>0.19256636368999999</v>
      </c>
      <c r="M11" s="12">
        <v>0.29358377457200002</v>
      </c>
      <c r="N11" s="12">
        <v>0.31159547561399997</v>
      </c>
      <c r="P11" s="12">
        <v>0.31427476126199999</v>
      </c>
      <c r="Q11" s="12">
        <v>0.19512074702500001</v>
      </c>
      <c r="R11" s="12">
        <v>0.19212823733100001</v>
      </c>
      <c r="S11" s="12">
        <v>0.231548157836</v>
      </c>
      <c r="T11" s="12">
        <v>0.51673118137999996</v>
      </c>
      <c r="V11" s="12">
        <v>0.34872843624799998</v>
      </c>
      <c r="W11" s="12">
        <v>0.29028529232299999</v>
      </c>
      <c r="X11" s="12">
        <v>0.162107216602</v>
      </c>
      <c r="Y11" s="12">
        <v>0.20636216935099999</v>
      </c>
      <c r="Z11" s="12">
        <v>0.188648758749</v>
      </c>
      <c r="AA11" s="12">
        <v>6.3749549716699994E-2</v>
      </c>
      <c r="AB11" s="12">
        <v>0.28017326637099998</v>
      </c>
      <c r="AC11" s="12">
        <v>0.32772914104799999</v>
      </c>
      <c r="AE11" s="12">
        <v>0.25600916780400002</v>
      </c>
      <c r="AF11" s="12">
        <v>0.19440630230799999</v>
      </c>
      <c r="AG11" s="12">
        <v>0.33226999495199999</v>
      </c>
      <c r="AH11" s="12">
        <v>0.24651523119400001</v>
      </c>
      <c r="AI11" s="12">
        <v>0.27694753804799999</v>
      </c>
      <c r="AJ11" s="12">
        <v>0.22208368633</v>
      </c>
      <c r="AK11" s="12">
        <v>0.19833682310600001</v>
      </c>
      <c r="AL11" s="12">
        <v>0.20545154070900001</v>
      </c>
      <c r="AM11" s="12">
        <v>0.144483208493</v>
      </c>
      <c r="AN11" s="12">
        <v>0.23464601049600001</v>
      </c>
      <c r="AO11" s="12">
        <v>0.30970544877200001</v>
      </c>
      <c r="AP11" s="12">
        <v>0.30354880005000001</v>
      </c>
      <c r="AR11" s="12">
        <v>0.25438138730400001</v>
      </c>
      <c r="AS11" s="12">
        <v>0.189036395913</v>
      </c>
      <c r="AT11" s="12">
        <v>4.7479450148500003E-2</v>
      </c>
      <c r="AU11" s="12">
        <v>0</v>
      </c>
      <c r="AW11" s="12">
        <v>0.21222734681899999</v>
      </c>
      <c r="AX11" s="12">
        <v>0.21029337246300001</v>
      </c>
      <c r="AY11" s="12">
        <v>0.20415185971200001</v>
      </c>
      <c r="AZ11" s="12">
        <v>0.23728174917700001</v>
      </c>
      <c r="BA11" s="12">
        <v>0.232711748173</v>
      </c>
      <c r="BB11" s="12">
        <v>0.219697662544</v>
      </c>
      <c r="BD11" s="12">
        <v>0.196121391433</v>
      </c>
      <c r="BE11" s="12">
        <v>0.30431222615600001</v>
      </c>
      <c r="BF11" s="12">
        <v>0.29337285595500001</v>
      </c>
      <c r="BH11" s="12">
        <v>0.202105707685</v>
      </c>
      <c r="BI11" s="12">
        <v>0.28173938229099998</v>
      </c>
      <c r="BJ11" s="12">
        <v>0.36189427681399999</v>
      </c>
    </row>
    <row r="12" spans="2:62" ht="32" customHeight="1" x14ac:dyDescent="0.35">
      <c r="B12" s="11" t="s">
        <v>169</v>
      </c>
      <c r="C12" s="12">
        <v>0.133040417593</v>
      </c>
      <c r="D12" s="12">
        <v>0.13113971837999999</v>
      </c>
      <c r="E12" s="12">
        <v>0.12654112154300001</v>
      </c>
      <c r="F12" s="12">
        <v>0.19317793609200001</v>
      </c>
      <c r="G12" s="12">
        <v>0.199846829783</v>
      </c>
      <c r="I12" s="12">
        <v>0.100721440441</v>
      </c>
      <c r="J12" s="12">
        <v>0.17579557134900001</v>
      </c>
      <c r="K12" s="12">
        <v>0.152424589538</v>
      </c>
      <c r="L12" s="12">
        <v>0.120535727647</v>
      </c>
      <c r="M12" s="12">
        <v>0.126974163015</v>
      </c>
      <c r="N12" s="12">
        <v>0</v>
      </c>
      <c r="P12" s="12">
        <v>0.106338746975</v>
      </c>
      <c r="Q12" s="12">
        <v>0.15297287081800001</v>
      </c>
      <c r="R12" s="12">
        <v>0.152269423766</v>
      </c>
      <c r="S12" s="12">
        <v>0.122704155883</v>
      </c>
      <c r="T12" s="12">
        <v>0</v>
      </c>
      <c r="V12" s="12">
        <v>6.3931884906400005E-2</v>
      </c>
      <c r="W12" s="12">
        <v>0.12116311628</v>
      </c>
      <c r="X12" s="12">
        <v>0.19233556551</v>
      </c>
      <c r="Y12" s="12">
        <v>0.12739082274499999</v>
      </c>
      <c r="Z12" s="12">
        <v>0.16681280915499999</v>
      </c>
      <c r="AA12" s="12">
        <v>9.5499999458299997E-2</v>
      </c>
      <c r="AB12" s="12">
        <v>0.120664600453</v>
      </c>
      <c r="AC12" s="12">
        <v>0.13948110278799999</v>
      </c>
      <c r="AE12" s="12">
        <v>0.120757730481</v>
      </c>
      <c r="AF12" s="12">
        <v>0.129620405223</v>
      </c>
      <c r="AG12" s="12">
        <v>0.10464474774599999</v>
      </c>
      <c r="AH12" s="12">
        <v>0.26068312723499998</v>
      </c>
      <c r="AI12" s="12">
        <v>0.17840495821300001</v>
      </c>
      <c r="AJ12" s="12">
        <v>5.95506014609E-2</v>
      </c>
      <c r="AK12" s="12">
        <v>0.15550233988199999</v>
      </c>
      <c r="AL12" s="12">
        <v>0.19407064983200001</v>
      </c>
      <c r="AM12" s="12">
        <v>0.108917171398</v>
      </c>
      <c r="AN12" s="12">
        <v>6.3206154031899997E-2</v>
      </c>
      <c r="AO12" s="12">
        <v>0</v>
      </c>
      <c r="AP12" s="12">
        <v>4.31738991851E-2</v>
      </c>
      <c r="AR12" s="12">
        <v>0.122420068908</v>
      </c>
      <c r="AS12" s="12">
        <v>0.195455033803</v>
      </c>
      <c r="AT12" s="12">
        <v>9.2458871204399995E-2</v>
      </c>
      <c r="AU12" s="12">
        <v>0</v>
      </c>
      <c r="AW12" s="12">
        <v>0.12228987298500001</v>
      </c>
      <c r="AX12" s="12">
        <v>0.13686795200099999</v>
      </c>
      <c r="AY12" s="12">
        <v>0.12939116879900001</v>
      </c>
      <c r="AZ12" s="12">
        <v>0.141237879846</v>
      </c>
      <c r="BA12" s="12">
        <v>0.129819360992</v>
      </c>
      <c r="BB12" s="12">
        <v>0.121016285726</v>
      </c>
      <c r="BD12" s="12">
        <v>0.109461599548</v>
      </c>
      <c r="BE12" s="12">
        <v>0.18547620394700001</v>
      </c>
      <c r="BF12" s="12">
        <v>9.11062023783E-2</v>
      </c>
      <c r="BH12" s="12">
        <v>0.109566973474</v>
      </c>
      <c r="BI12" s="12">
        <v>0.19349141273600001</v>
      </c>
      <c r="BJ12" s="12">
        <v>0.150978246393</v>
      </c>
    </row>
    <row r="13" spans="2:62" ht="32" customHeight="1" x14ac:dyDescent="0.35">
      <c r="B13" s="11" t="s">
        <v>170</v>
      </c>
      <c r="C13" s="12">
        <v>3.9921914672E-2</v>
      </c>
      <c r="D13" s="12">
        <v>3.6244562781899997E-2</v>
      </c>
      <c r="E13" s="12">
        <v>4.3556121331099998E-2</v>
      </c>
      <c r="F13" s="12">
        <v>5.0553816787899997E-2</v>
      </c>
      <c r="G13" s="12">
        <v>0</v>
      </c>
      <c r="I13" s="12">
        <v>4.5051543256999997E-2</v>
      </c>
      <c r="J13" s="12">
        <v>9.1206117807500001E-2</v>
      </c>
      <c r="K13" s="12">
        <v>2.05920906759E-2</v>
      </c>
      <c r="L13" s="12">
        <v>4.7900424695500002E-2</v>
      </c>
      <c r="M13" s="12">
        <v>2.3706210723099998E-2</v>
      </c>
      <c r="N13" s="12">
        <v>0</v>
      </c>
      <c r="P13" s="12">
        <v>4.9464671237599997E-2</v>
      </c>
      <c r="Q13" s="12">
        <v>2.8593118875999999E-2</v>
      </c>
      <c r="R13" s="12">
        <v>4.4998015826700002E-2</v>
      </c>
      <c r="S13" s="12">
        <v>3.72690671088E-2</v>
      </c>
      <c r="T13" s="12">
        <v>0</v>
      </c>
      <c r="V13" s="12">
        <v>5.8599307316099997E-2</v>
      </c>
      <c r="W13" s="12">
        <v>1.12532508969E-2</v>
      </c>
      <c r="X13" s="12">
        <v>5.30467574069E-2</v>
      </c>
      <c r="Y13" s="12">
        <v>4.6451427177699997E-2</v>
      </c>
      <c r="Z13" s="12">
        <v>4.2972035801900003E-2</v>
      </c>
      <c r="AA13" s="12">
        <v>2.3405830313E-2</v>
      </c>
      <c r="AB13" s="12">
        <v>5.2594217026700002E-2</v>
      </c>
      <c r="AC13" s="12">
        <v>3.5523758145700003E-2</v>
      </c>
      <c r="AE13" s="12">
        <v>6.0190875783600002E-2</v>
      </c>
      <c r="AF13" s="12">
        <v>5.1859582935899998E-2</v>
      </c>
      <c r="AG13" s="12">
        <v>0</v>
      </c>
      <c r="AH13" s="12">
        <v>0.11333095273799999</v>
      </c>
      <c r="AI13" s="12">
        <v>1.8954089317899998E-2</v>
      </c>
      <c r="AJ13" s="12">
        <v>0</v>
      </c>
      <c r="AK13" s="12">
        <v>0</v>
      </c>
      <c r="AL13" s="12">
        <v>4.16352676165E-2</v>
      </c>
      <c r="AM13" s="12">
        <v>4.9575024321199999E-2</v>
      </c>
      <c r="AN13" s="12">
        <v>9.2460704645900005E-2</v>
      </c>
      <c r="AO13" s="12">
        <v>0</v>
      </c>
      <c r="AP13" s="12">
        <v>0</v>
      </c>
      <c r="AR13" s="12">
        <v>4.2612274689200001E-2</v>
      </c>
      <c r="AS13" s="12">
        <v>2.1825355441400001E-2</v>
      </c>
      <c r="AT13" s="12">
        <v>6.7334321333199998E-2</v>
      </c>
      <c r="AU13" s="12">
        <v>0</v>
      </c>
      <c r="AW13" s="12">
        <v>4.6495863220099999E-2</v>
      </c>
      <c r="AX13" s="12">
        <v>3.3737343248199998E-2</v>
      </c>
      <c r="AY13" s="12">
        <v>3.1619976926599999E-2</v>
      </c>
      <c r="AZ13" s="12">
        <v>3.6654473216400002E-2</v>
      </c>
      <c r="BA13" s="12">
        <v>3.6931542995800003E-2</v>
      </c>
      <c r="BB13" s="12">
        <v>3.9710923517299997E-2</v>
      </c>
      <c r="BD13" s="12">
        <v>4.9800812808500003E-2</v>
      </c>
      <c r="BE13" s="12">
        <v>2.48293975126E-2</v>
      </c>
      <c r="BF13" s="12">
        <v>0</v>
      </c>
      <c r="BH13" s="12">
        <v>2.0359128563700001E-2</v>
      </c>
      <c r="BI13" s="12">
        <v>8.66020207352E-2</v>
      </c>
      <c r="BJ13" s="12">
        <v>6.5495381427499999E-2</v>
      </c>
    </row>
    <row r="14" spans="2:62" ht="32" customHeight="1" x14ac:dyDescent="0.35">
      <c r="B14" s="11" t="s">
        <v>42</v>
      </c>
      <c r="C14" s="12">
        <v>2.0844899195800001E-2</v>
      </c>
      <c r="D14" s="12">
        <v>1.16271120771E-2</v>
      </c>
      <c r="E14" s="12">
        <v>1.86250236652E-2</v>
      </c>
      <c r="F14" s="12">
        <v>9.4475994592100002E-2</v>
      </c>
      <c r="G14" s="12">
        <v>0.20185509779300001</v>
      </c>
      <c r="I14" s="12">
        <v>4.53074365815E-2</v>
      </c>
      <c r="J14" s="12">
        <v>3.2689773431100001E-2</v>
      </c>
      <c r="K14" s="12">
        <v>1.45352101619E-2</v>
      </c>
      <c r="L14" s="12">
        <v>1.47686788487E-2</v>
      </c>
      <c r="M14" s="12">
        <v>1.41725271776E-2</v>
      </c>
      <c r="N14" s="12">
        <v>0</v>
      </c>
      <c r="P14" s="12">
        <v>4.0222446800599998E-2</v>
      </c>
      <c r="Q14" s="12">
        <v>1.42142374074E-2</v>
      </c>
      <c r="R14" s="12">
        <v>7.5243522472899999E-3</v>
      </c>
      <c r="S14" s="12">
        <v>2.1751276549800001E-2</v>
      </c>
      <c r="T14" s="12">
        <v>0</v>
      </c>
      <c r="V14" s="12">
        <v>1.8142909898199999E-2</v>
      </c>
      <c r="W14" s="12">
        <v>5.3440524271200003E-2</v>
      </c>
      <c r="X14" s="12">
        <v>8.8316229950300001E-3</v>
      </c>
      <c r="Y14" s="12">
        <v>0</v>
      </c>
      <c r="Z14" s="12">
        <v>0</v>
      </c>
      <c r="AA14" s="12">
        <v>0</v>
      </c>
      <c r="AB14" s="12">
        <v>1.8819862811599999E-2</v>
      </c>
      <c r="AC14" s="12">
        <v>7.2386728294299998E-2</v>
      </c>
      <c r="AE14" s="12">
        <v>0</v>
      </c>
      <c r="AF14" s="12">
        <v>7.0457013141999994E-2</v>
      </c>
      <c r="AG14" s="12">
        <v>2.6596477333199999E-2</v>
      </c>
      <c r="AH14" s="12">
        <v>0</v>
      </c>
      <c r="AI14" s="12">
        <v>1.48639856924E-2</v>
      </c>
      <c r="AJ14" s="12">
        <v>4.6250047352699997E-2</v>
      </c>
      <c r="AK14" s="12">
        <v>2.0842102473100001E-2</v>
      </c>
      <c r="AL14" s="12">
        <v>0</v>
      </c>
      <c r="AM14" s="12">
        <v>0</v>
      </c>
      <c r="AN14" s="12">
        <v>0</v>
      </c>
      <c r="AO14" s="12">
        <v>0</v>
      </c>
      <c r="AP14" s="12">
        <v>5.8565547660099998E-2</v>
      </c>
      <c r="AR14" s="12">
        <v>1.9606066573399999E-2</v>
      </c>
      <c r="AS14" s="12">
        <v>1.0655463783799999E-2</v>
      </c>
      <c r="AT14" s="12">
        <v>4.2692999602299997E-2</v>
      </c>
      <c r="AU14" s="12">
        <v>0.49967990123599998</v>
      </c>
      <c r="AW14" s="12">
        <v>1.7517661338E-2</v>
      </c>
      <c r="AX14" s="12">
        <v>1.51578490524E-2</v>
      </c>
      <c r="AY14" s="12">
        <v>1.1573042981799999E-2</v>
      </c>
      <c r="AZ14" s="12">
        <v>2.0316580482699999E-2</v>
      </c>
      <c r="BA14" s="12">
        <v>2.3946884194300001E-2</v>
      </c>
      <c r="BB14" s="12">
        <v>1.7567168656200002E-2</v>
      </c>
      <c r="BD14" s="12">
        <v>1.90267884784E-2</v>
      </c>
      <c r="BE14" s="12">
        <v>2.0988956853699999E-2</v>
      </c>
      <c r="BF14" s="12">
        <v>5.02095655248E-2</v>
      </c>
      <c r="BH14" s="12">
        <v>1.6648449328400001E-2</v>
      </c>
      <c r="BI14" s="12">
        <v>2.21429298654E-2</v>
      </c>
      <c r="BJ14" s="12">
        <v>5.1357220988600003E-2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171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166</v>
      </c>
      <c r="C9" s="12">
        <v>0.162754758847</v>
      </c>
      <c r="D9" s="12">
        <v>0.15622070190000001</v>
      </c>
      <c r="E9" s="12">
        <v>0.18068370449099999</v>
      </c>
      <c r="F9" s="12">
        <v>6.8450363106000001E-2</v>
      </c>
      <c r="G9" s="12">
        <v>0.20424949416099999</v>
      </c>
      <c r="I9" s="12">
        <v>8.1267848350800004E-2</v>
      </c>
      <c r="J9" s="12">
        <v>0.124176833958</v>
      </c>
      <c r="K9" s="12">
        <v>0.186740260347</v>
      </c>
      <c r="L9" s="12">
        <v>0.13613188378400001</v>
      </c>
      <c r="M9" s="12">
        <v>0.24466679535499999</v>
      </c>
      <c r="N9" s="12">
        <v>0.183372089692</v>
      </c>
      <c r="P9" s="12">
        <v>0.127453644778</v>
      </c>
      <c r="Q9" s="12">
        <v>0.130619305169</v>
      </c>
      <c r="R9" s="12">
        <v>0.163395018985</v>
      </c>
      <c r="S9" s="12">
        <v>0.23214887949599999</v>
      </c>
      <c r="T9" s="12">
        <v>0</v>
      </c>
      <c r="V9" s="12">
        <v>8.9433472877699996E-2</v>
      </c>
      <c r="W9" s="12">
        <v>0.132637853572</v>
      </c>
      <c r="X9" s="12">
        <v>0.141427057675</v>
      </c>
      <c r="Y9" s="12">
        <v>0.14196228973200001</v>
      </c>
      <c r="Z9" s="12">
        <v>0.22217216465799999</v>
      </c>
      <c r="AA9" s="12">
        <v>0.24898169893300001</v>
      </c>
      <c r="AB9" s="12">
        <v>0.31750122029</v>
      </c>
      <c r="AC9" s="12">
        <v>8.2861994351100005E-2</v>
      </c>
      <c r="AE9" s="12">
        <v>2.3072321660199999E-2</v>
      </c>
      <c r="AF9" s="12">
        <v>0.19497455482699999</v>
      </c>
      <c r="AG9" s="12">
        <v>0.163542408295</v>
      </c>
      <c r="AH9" s="12">
        <v>0.150308457698</v>
      </c>
      <c r="AI9" s="12">
        <v>0.16179551161799999</v>
      </c>
      <c r="AJ9" s="12">
        <v>0.14504676790400001</v>
      </c>
      <c r="AK9" s="12">
        <v>0.20485486485599999</v>
      </c>
      <c r="AL9" s="12">
        <v>0.13886821326900001</v>
      </c>
      <c r="AM9" s="12">
        <v>0.18218723647400001</v>
      </c>
      <c r="AN9" s="12">
        <v>0.20365188480099999</v>
      </c>
      <c r="AO9" s="12">
        <v>0.19196228446399999</v>
      </c>
      <c r="AP9" s="12">
        <v>0.203343865343</v>
      </c>
      <c r="AR9" s="12">
        <v>0.163828123617</v>
      </c>
      <c r="AS9" s="12">
        <v>0.12552913093599999</v>
      </c>
      <c r="AT9" s="12">
        <v>0.31767421251299999</v>
      </c>
      <c r="AU9" s="12">
        <v>0</v>
      </c>
      <c r="AW9" s="12">
        <v>0.17658656163899999</v>
      </c>
      <c r="AX9" s="12">
        <v>0.179387349655</v>
      </c>
      <c r="AY9" s="12">
        <v>0.19445864792199999</v>
      </c>
      <c r="AZ9" s="12">
        <v>0.15611445193599999</v>
      </c>
      <c r="BA9" s="12">
        <v>0.17695515665700001</v>
      </c>
      <c r="BB9" s="12">
        <v>0.175453242521</v>
      </c>
      <c r="BD9" s="12">
        <v>0.20182219423100001</v>
      </c>
      <c r="BE9" s="12">
        <v>9.8138777359599999E-2</v>
      </c>
      <c r="BF9" s="12">
        <v>4.6099412041600001E-2</v>
      </c>
      <c r="BH9" s="12">
        <v>0.18595233357800001</v>
      </c>
      <c r="BI9" s="12">
        <v>0.13147662354299999</v>
      </c>
      <c r="BJ9" s="12">
        <v>6.3297196924100005E-2</v>
      </c>
    </row>
    <row r="10" spans="2:62" ht="32" customHeight="1" x14ac:dyDescent="0.35">
      <c r="B10" s="11" t="s">
        <v>167</v>
      </c>
      <c r="C10" s="12">
        <v>0.31591783233699999</v>
      </c>
      <c r="D10" s="12">
        <v>0.30018314472899998</v>
      </c>
      <c r="E10" s="12">
        <v>0.36213963946900002</v>
      </c>
      <c r="F10" s="12">
        <v>0.13242703458899999</v>
      </c>
      <c r="G10" s="12">
        <v>0</v>
      </c>
      <c r="I10" s="12">
        <v>0.31062956135899999</v>
      </c>
      <c r="J10" s="12">
        <v>0.31271913571499999</v>
      </c>
      <c r="K10" s="12">
        <v>0.32904437924800001</v>
      </c>
      <c r="L10" s="12">
        <v>0.33667012459700002</v>
      </c>
      <c r="M10" s="12">
        <v>0.293782552679</v>
      </c>
      <c r="N10" s="12">
        <v>0.167509089719</v>
      </c>
      <c r="P10" s="12">
        <v>0.22155385762599999</v>
      </c>
      <c r="Q10" s="12">
        <v>0.34875023743</v>
      </c>
      <c r="R10" s="12">
        <v>0.34823680657700001</v>
      </c>
      <c r="S10" s="12">
        <v>0.342459251967</v>
      </c>
      <c r="T10" s="12">
        <v>0.48326881861999998</v>
      </c>
      <c r="V10" s="12">
        <v>0.22771595796899999</v>
      </c>
      <c r="W10" s="12">
        <v>0.26855615076099998</v>
      </c>
      <c r="X10" s="12">
        <v>0.339158567159</v>
      </c>
      <c r="Y10" s="12">
        <v>0.35604783369499998</v>
      </c>
      <c r="Z10" s="12">
        <v>0.29653721014899997</v>
      </c>
      <c r="AA10" s="12">
        <v>0.40492043074799999</v>
      </c>
      <c r="AB10" s="12">
        <v>0.38751670047199999</v>
      </c>
      <c r="AC10" s="12">
        <v>0.35136625756700002</v>
      </c>
      <c r="AE10" s="12">
        <v>0.434067933372</v>
      </c>
      <c r="AF10" s="12">
        <v>0.35379516113100001</v>
      </c>
      <c r="AG10" s="12">
        <v>0.28162696395100001</v>
      </c>
      <c r="AH10" s="12">
        <v>0.181377262564</v>
      </c>
      <c r="AI10" s="12">
        <v>0.26912223433499999</v>
      </c>
      <c r="AJ10" s="12">
        <v>0.48995085406799999</v>
      </c>
      <c r="AK10" s="12">
        <v>0.389912580758</v>
      </c>
      <c r="AL10" s="12">
        <v>0.25279664618699998</v>
      </c>
      <c r="AM10" s="12">
        <v>0.29434352503200001</v>
      </c>
      <c r="AN10" s="12">
        <v>0.32398898963799999</v>
      </c>
      <c r="AO10" s="12">
        <v>0.16997226493199999</v>
      </c>
      <c r="AP10" s="12">
        <v>0.293002424112</v>
      </c>
      <c r="AR10" s="12">
        <v>0.32349543922899998</v>
      </c>
      <c r="AS10" s="12">
        <v>0.30858129876099999</v>
      </c>
      <c r="AT10" s="12">
        <v>0.175522050702</v>
      </c>
      <c r="AU10" s="12">
        <v>0.50032009876399997</v>
      </c>
      <c r="AW10" s="12">
        <v>0.31816027295100002</v>
      </c>
      <c r="AX10" s="12">
        <v>0.32256404333799998</v>
      </c>
      <c r="AY10" s="12">
        <v>0.32012597587300001</v>
      </c>
      <c r="AZ10" s="12">
        <v>0.32064031167099999</v>
      </c>
      <c r="BA10" s="12">
        <v>0.32341542994799999</v>
      </c>
      <c r="BB10" s="12">
        <v>0.32237836576399997</v>
      </c>
      <c r="BD10" s="12">
        <v>0.35860925962899998</v>
      </c>
      <c r="BE10" s="12">
        <v>0.239255214075</v>
      </c>
      <c r="BF10" s="12">
        <v>0.23904370804700001</v>
      </c>
      <c r="BH10" s="12">
        <v>0.33815182304699998</v>
      </c>
      <c r="BI10" s="12">
        <v>0.29578369424700002</v>
      </c>
      <c r="BJ10" s="12">
        <v>0.192322069702</v>
      </c>
    </row>
    <row r="11" spans="2:62" ht="32" customHeight="1" x14ac:dyDescent="0.35">
      <c r="B11" s="11" t="s">
        <v>168</v>
      </c>
      <c r="C11" s="12">
        <v>0.32029469347599998</v>
      </c>
      <c r="D11" s="12">
        <v>0.35364854328899997</v>
      </c>
      <c r="E11" s="12">
        <v>0.27791444685400002</v>
      </c>
      <c r="F11" s="12">
        <v>0.381295262804</v>
      </c>
      <c r="G11" s="12">
        <v>0.199846829783</v>
      </c>
      <c r="I11" s="12">
        <v>0.33051547105500001</v>
      </c>
      <c r="J11" s="12">
        <v>0.32657228448300002</v>
      </c>
      <c r="K11" s="12">
        <v>0.27839448348700002</v>
      </c>
      <c r="L11" s="12">
        <v>0.36580474482100001</v>
      </c>
      <c r="M11" s="12">
        <v>0.33479886835</v>
      </c>
      <c r="N11" s="12">
        <v>0.17833102018300001</v>
      </c>
      <c r="P11" s="12">
        <v>0.48028278306599997</v>
      </c>
      <c r="Q11" s="12">
        <v>0.32563179697200001</v>
      </c>
      <c r="R11" s="12">
        <v>0.27996684490000001</v>
      </c>
      <c r="S11" s="12">
        <v>0.192161924328</v>
      </c>
      <c r="T11" s="12">
        <v>0.51673118137999996</v>
      </c>
      <c r="V11" s="12">
        <v>0.48726634474699998</v>
      </c>
      <c r="W11" s="12">
        <v>0.412739554417</v>
      </c>
      <c r="X11" s="12">
        <v>0.335390331609</v>
      </c>
      <c r="Y11" s="12">
        <v>0.31896435031499998</v>
      </c>
      <c r="Z11" s="12">
        <v>0.18102170319200001</v>
      </c>
      <c r="AA11" s="12">
        <v>0.192311976828</v>
      </c>
      <c r="AB11" s="12">
        <v>0.182173106182</v>
      </c>
      <c r="AC11" s="12">
        <v>0.19514576212000001</v>
      </c>
      <c r="AE11" s="12">
        <v>0.30855159280099997</v>
      </c>
      <c r="AF11" s="12">
        <v>0.21781304685399999</v>
      </c>
      <c r="AG11" s="12">
        <v>0.36124205827299999</v>
      </c>
      <c r="AH11" s="12">
        <v>0.35036956157999999</v>
      </c>
      <c r="AI11" s="12">
        <v>0.34161578697099998</v>
      </c>
      <c r="AJ11" s="12">
        <v>0.272052155244</v>
      </c>
      <c r="AK11" s="12">
        <v>0.21253938102100001</v>
      </c>
      <c r="AL11" s="12">
        <v>0.42524064611099999</v>
      </c>
      <c r="AM11" s="12">
        <v>0.356928225037</v>
      </c>
      <c r="AN11" s="12">
        <v>0.27402827410899999</v>
      </c>
      <c r="AO11" s="12">
        <v>0.549621926052</v>
      </c>
      <c r="AP11" s="12">
        <v>0.345036449721</v>
      </c>
      <c r="AR11" s="12">
        <v>0.33294062601000002</v>
      </c>
      <c r="AS11" s="12">
        <v>0.28751810199799999</v>
      </c>
      <c r="AT11" s="12">
        <v>0.236608580431</v>
      </c>
      <c r="AU11" s="12">
        <v>0</v>
      </c>
      <c r="AW11" s="12">
        <v>0.31517238071300002</v>
      </c>
      <c r="AX11" s="12">
        <v>0.30455795732500002</v>
      </c>
      <c r="AY11" s="12">
        <v>0.29013918327299998</v>
      </c>
      <c r="AZ11" s="12">
        <v>0.316884713905</v>
      </c>
      <c r="BA11" s="12">
        <v>0.30230126126099999</v>
      </c>
      <c r="BB11" s="12">
        <v>0.32390102619099997</v>
      </c>
      <c r="BD11" s="12">
        <v>0.26664646422799998</v>
      </c>
      <c r="BE11" s="12">
        <v>0.43760604948300003</v>
      </c>
      <c r="BF11" s="12">
        <v>0.24155617334400001</v>
      </c>
      <c r="BH11" s="12">
        <v>0.31084613744</v>
      </c>
      <c r="BI11" s="12">
        <v>0.35548071407199999</v>
      </c>
      <c r="BJ11" s="12">
        <v>0.29634974941600001</v>
      </c>
    </row>
    <row r="12" spans="2:62" ht="32" customHeight="1" x14ac:dyDescent="0.35">
      <c r="B12" s="11" t="s">
        <v>169</v>
      </c>
      <c r="C12" s="12">
        <v>0.13714501693299999</v>
      </c>
      <c r="D12" s="12">
        <v>0.14233867274799999</v>
      </c>
      <c r="E12" s="12">
        <v>0.11181459314099999</v>
      </c>
      <c r="F12" s="12">
        <v>0.28733415733200002</v>
      </c>
      <c r="G12" s="12">
        <v>0.20185509779300001</v>
      </c>
      <c r="I12" s="12">
        <v>0.15345551092699999</v>
      </c>
      <c r="J12" s="12">
        <v>0.14407856419199999</v>
      </c>
      <c r="K12" s="12">
        <v>0.15106194793700001</v>
      </c>
      <c r="L12" s="12">
        <v>0.107061046662</v>
      </c>
      <c r="M12" s="12">
        <v>0.10336949887999999</v>
      </c>
      <c r="N12" s="12">
        <v>0.39738258221400002</v>
      </c>
      <c r="P12" s="12">
        <v>8.9164239608000004E-2</v>
      </c>
      <c r="Q12" s="12">
        <v>0.17235054777799999</v>
      </c>
      <c r="R12" s="12">
        <v>0.13338689670699999</v>
      </c>
      <c r="S12" s="12">
        <v>0.155867426344</v>
      </c>
      <c r="T12" s="12">
        <v>0</v>
      </c>
      <c r="V12" s="12">
        <v>0.17744131450799999</v>
      </c>
      <c r="W12" s="12">
        <v>0.10025615939099999</v>
      </c>
      <c r="X12" s="12">
        <v>0.166114342719</v>
      </c>
      <c r="Y12" s="12">
        <v>0.12020595005900001</v>
      </c>
      <c r="Z12" s="12">
        <v>0.224287576934</v>
      </c>
      <c r="AA12" s="12">
        <v>9.5351269604499994E-2</v>
      </c>
      <c r="AB12" s="12">
        <v>1.95134816056E-2</v>
      </c>
      <c r="AC12" s="12">
        <v>0.163947964084</v>
      </c>
      <c r="AE12" s="12">
        <v>0.18759380533700001</v>
      </c>
      <c r="AF12" s="12">
        <v>0.15112221443099999</v>
      </c>
      <c r="AG12" s="12">
        <v>0.10693659908600001</v>
      </c>
      <c r="AH12" s="12">
        <v>0.24598981097</v>
      </c>
      <c r="AI12" s="12">
        <v>0.193049195491</v>
      </c>
      <c r="AJ12" s="12">
        <v>4.6700175430599997E-2</v>
      </c>
      <c r="AK12" s="12">
        <v>0.126598237773</v>
      </c>
      <c r="AL12" s="12">
        <v>9.7152617723699999E-2</v>
      </c>
      <c r="AM12" s="12">
        <v>0.12637549618499999</v>
      </c>
      <c r="AN12" s="12">
        <v>9.3577289022899995E-2</v>
      </c>
      <c r="AO12" s="12">
        <v>8.8443524552799996E-2</v>
      </c>
      <c r="AP12" s="12">
        <v>0.10005171316399999</v>
      </c>
      <c r="AR12" s="12">
        <v>0.130610197707</v>
      </c>
      <c r="AS12" s="12">
        <v>0.18239308773499999</v>
      </c>
      <c r="AT12" s="12">
        <v>8.8099826759099997E-2</v>
      </c>
      <c r="AU12" s="12">
        <v>0</v>
      </c>
      <c r="AW12" s="12">
        <v>0.13419941227900001</v>
      </c>
      <c r="AX12" s="12">
        <v>0.140801506001</v>
      </c>
      <c r="AY12" s="12">
        <v>0.140431193654</v>
      </c>
      <c r="AZ12" s="12">
        <v>0.14280318272500001</v>
      </c>
      <c r="BA12" s="12">
        <v>0.14210795726700001</v>
      </c>
      <c r="BB12" s="12">
        <v>0.124671748624</v>
      </c>
      <c r="BD12" s="12">
        <v>0.121643785691</v>
      </c>
      <c r="BE12" s="12">
        <v>0.161837986849</v>
      </c>
      <c r="BF12" s="12">
        <v>0.19133593722700001</v>
      </c>
      <c r="BH12" s="12">
        <v>0.117522312281</v>
      </c>
      <c r="BI12" s="12">
        <v>0.13627738192399999</v>
      </c>
      <c r="BJ12" s="12">
        <v>0.29974191209500001</v>
      </c>
    </row>
    <row r="13" spans="2:62" ht="32" customHeight="1" x14ac:dyDescent="0.35">
      <c r="B13" s="11" t="s">
        <v>170</v>
      </c>
      <c r="C13" s="12">
        <v>3.3076597113399997E-2</v>
      </c>
      <c r="D13" s="12">
        <v>2.1902944466599999E-2</v>
      </c>
      <c r="E13" s="12">
        <v>5.0278411831100003E-2</v>
      </c>
      <c r="F13" s="12">
        <v>0</v>
      </c>
      <c r="G13" s="12">
        <v>0</v>
      </c>
      <c r="I13" s="12">
        <v>4.6252363079199998E-2</v>
      </c>
      <c r="J13" s="12">
        <v>4.7728615876800003E-2</v>
      </c>
      <c r="K13" s="12">
        <v>3.85826293246E-2</v>
      </c>
      <c r="L13" s="12">
        <v>2.3679683344199998E-2</v>
      </c>
      <c r="M13" s="12">
        <v>1.05602654019E-2</v>
      </c>
      <c r="N13" s="12">
        <v>7.3405218192099997E-2</v>
      </c>
      <c r="P13" s="12">
        <v>9.2669813136700002E-3</v>
      </c>
      <c r="Q13" s="12">
        <v>1.4820438927400001E-2</v>
      </c>
      <c r="R13" s="12">
        <v>6.8449967192699995E-2</v>
      </c>
      <c r="S13" s="12">
        <v>4.0296953742799999E-2</v>
      </c>
      <c r="T13" s="12">
        <v>0</v>
      </c>
      <c r="V13" s="12">
        <v>0</v>
      </c>
      <c r="W13" s="12">
        <v>2.8226929632900001E-2</v>
      </c>
      <c r="X13" s="12">
        <v>8.2821338620999996E-3</v>
      </c>
      <c r="Y13" s="12">
        <v>4.69194938215E-2</v>
      </c>
      <c r="Z13" s="12">
        <v>5.9919028907200002E-2</v>
      </c>
      <c r="AA13" s="12">
        <v>5.8434623885600001E-2</v>
      </c>
      <c r="AB13" s="12">
        <v>7.4475628638199995E-2</v>
      </c>
      <c r="AC13" s="12">
        <v>3.5523758145700003E-2</v>
      </c>
      <c r="AE13" s="12">
        <v>4.6714346830499999E-2</v>
      </c>
      <c r="AF13" s="12">
        <v>1.37096497958E-2</v>
      </c>
      <c r="AG13" s="12">
        <v>3.4324618454100002E-2</v>
      </c>
      <c r="AH13" s="12">
        <v>4.3939664691400003E-2</v>
      </c>
      <c r="AI13" s="12">
        <v>0</v>
      </c>
      <c r="AJ13" s="12">
        <v>0</v>
      </c>
      <c r="AK13" s="12">
        <v>6.6094935592600004E-2</v>
      </c>
      <c r="AL13" s="12">
        <v>6.8273637857799996E-2</v>
      </c>
      <c r="AM13" s="12">
        <v>4.0165517270999998E-2</v>
      </c>
      <c r="AN13" s="12">
        <v>6.3217612303899995E-2</v>
      </c>
      <c r="AO13" s="12">
        <v>0</v>
      </c>
      <c r="AP13" s="12">
        <v>0</v>
      </c>
      <c r="AR13" s="12">
        <v>2.14969541451E-2</v>
      </c>
      <c r="AS13" s="12">
        <v>9.5978380569999994E-2</v>
      </c>
      <c r="AT13" s="12">
        <v>0</v>
      </c>
      <c r="AU13" s="12">
        <v>0</v>
      </c>
      <c r="AW13" s="12">
        <v>3.3898295290199998E-2</v>
      </c>
      <c r="AX13" s="12">
        <v>3.4878237335599999E-2</v>
      </c>
      <c r="AY13" s="12">
        <v>3.2784536959999999E-2</v>
      </c>
      <c r="AZ13" s="12">
        <v>2.9022075485799999E-2</v>
      </c>
      <c r="BA13" s="12">
        <v>2.9276233205500001E-2</v>
      </c>
      <c r="BB13" s="12">
        <v>3.6261405030199999E-2</v>
      </c>
      <c r="BD13" s="12">
        <v>3.8968174823499999E-2</v>
      </c>
      <c r="BE13" s="12">
        <v>1.9404308111399999E-2</v>
      </c>
      <c r="BF13" s="12">
        <v>4.83224432922E-2</v>
      </c>
      <c r="BH13" s="12">
        <v>2.3032025097699999E-2</v>
      </c>
      <c r="BI13" s="12">
        <v>5.73145956805E-2</v>
      </c>
      <c r="BJ13" s="12">
        <v>4.5432185443500001E-2</v>
      </c>
    </row>
    <row r="14" spans="2:62" ht="32" customHeight="1" x14ac:dyDescent="0.35">
      <c r="B14" s="11" t="s">
        <v>42</v>
      </c>
      <c r="C14" s="12">
        <v>3.0811101293799999E-2</v>
      </c>
      <c r="D14" s="12">
        <v>2.5705992867699999E-2</v>
      </c>
      <c r="E14" s="12">
        <v>1.7169204214800001E-2</v>
      </c>
      <c r="F14" s="12">
        <v>0.13049318217</v>
      </c>
      <c r="G14" s="12">
        <v>0.39404857826299999</v>
      </c>
      <c r="I14" s="12">
        <v>7.78792452286E-2</v>
      </c>
      <c r="J14" s="12">
        <v>4.47245657743E-2</v>
      </c>
      <c r="K14" s="12">
        <v>1.6176299656099999E-2</v>
      </c>
      <c r="L14" s="12">
        <v>3.0652516792100001E-2</v>
      </c>
      <c r="M14" s="12">
        <v>1.2822019334800001E-2</v>
      </c>
      <c r="N14" s="12">
        <v>0</v>
      </c>
      <c r="P14" s="12">
        <v>7.2278493609000002E-2</v>
      </c>
      <c r="Q14" s="12">
        <v>7.8276737238900003E-3</v>
      </c>
      <c r="R14" s="12">
        <v>6.5644656389199996E-3</v>
      </c>
      <c r="S14" s="12">
        <v>3.7065564122200002E-2</v>
      </c>
      <c r="T14" s="12">
        <v>0</v>
      </c>
      <c r="V14" s="12">
        <v>1.8142909898199999E-2</v>
      </c>
      <c r="W14" s="12">
        <v>5.7583352225699998E-2</v>
      </c>
      <c r="X14" s="12">
        <v>9.6275669765299998E-3</v>
      </c>
      <c r="Y14" s="12">
        <v>1.59000823768E-2</v>
      </c>
      <c r="Z14" s="12">
        <v>1.6062316158900001E-2</v>
      </c>
      <c r="AA14" s="12">
        <v>0</v>
      </c>
      <c r="AB14" s="12">
        <v>1.8819862811599999E-2</v>
      </c>
      <c r="AC14" s="12">
        <v>0.17115426373299999</v>
      </c>
      <c r="AE14" s="12">
        <v>0</v>
      </c>
      <c r="AF14" s="12">
        <v>6.8585372962500002E-2</v>
      </c>
      <c r="AG14" s="12">
        <v>5.2327351940699998E-2</v>
      </c>
      <c r="AH14" s="12">
        <v>2.8015242495800001E-2</v>
      </c>
      <c r="AI14" s="12">
        <v>3.4417271585599998E-2</v>
      </c>
      <c r="AJ14" s="12">
        <v>4.6250047352699997E-2</v>
      </c>
      <c r="AK14" s="12">
        <v>0</v>
      </c>
      <c r="AL14" s="12">
        <v>1.7668238850599999E-2</v>
      </c>
      <c r="AM14" s="12">
        <v>0</v>
      </c>
      <c r="AN14" s="12">
        <v>4.1535950125100002E-2</v>
      </c>
      <c r="AO14" s="12">
        <v>0</v>
      </c>
      <c r="AP14" s="12">
        <v>5.8565547660099998E-2</v>
      </c>
      <c r="AR14" s="12">
        <v>2.76286592923E-2</v>
      </c>
      <c r="AS14" s="12">
        <v>0</v>
      </c>
      <c r="AT14" s="12">
        <v>0.18209532959499999</v>
      </c>
      <c r="AU14" s="12">
        <v>0.49967990123599998</v>
      </c>
      <c r="AW14" s="12">
        <v>2.1983077127100001E-2</v>
      </c>
      <c r="AX14" s="12">
        <v>1.7810906344999999E-2</v>
      </c>
      <c r="AY14" s="12">
        <v>2.2060462317800001E-2</v>
      </c>
      <c r="AZ14" s="12">
        <v>3.4535264277800001E-2</v>
      </c>
      <c r="BA14" s="12">
        <v>2.59439616607E-2</v>
      </c>
      <c r="BB14" s="12">
        <v>1.7334211870000001E-2</v>
      </c>
      <c r="BD14" s="12">
        <v>1.23101213977E-2</v>
      </c>
      <c r="BE14" s="12">
        <v>4.3757664122299998E-2</v>
      </c>
      <c r="BF14" s="12">
        <v>0.233642326048</v>
      </c>
      <c r="BH14" s="12">
        <v>2.4495368556599999E-2</v>
      </c>
      <c r="BI14" s="12">
        <v>2.3666990532900001E-2</v>
      </c>
      <c r="BJ14" s="12">
        <v>0.102856886419</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172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166</v>
      </c>
      <c r="C9" s="12">
        <v>0.222546189635</v>
      </c>
      <c r="D9" s="12">
        <v>0.22841398372999999</v>
      </c>
      <c r="E9" s="12">
        <v>0.24741037313799999</v>
      </c>
      <c r="F9" s="12">
        <v>0</v>
      </c>
      <c r="G9" s="12">
        <v>0</v>
      </c>
      <c r="I9" s="12">
        <v>0.13263097159600001</v>
      </c>
      <c r="J9" s="12">
        <v>0.144457257394</v>
      </c>
      <c r="K9" s="12">
        <v>0.30955417228999998</v>
      </c>
      <c r="L9" s="12">
        <v>0.19586400308400001</v>
      </c>
      <c r="M9" s="12">
        <v>0.24129686464200001</v>
      </c>
      <c r="N9" s="12">
        <v>0.23480387753900001</v>
      </c>
      <c r="P9" s="12">
        <v>0.123161525508</v>
      </c>
      <c r="Q9" s="12">
        <v>0.19354847736799999</v>
      </c>
      <c r="R9" s="12">
        <v>0.245879713399</v>
      </c>
      <c r="S9" s="12">
        <v>0.32343351331999998</v>
      </c>
      <c r="T9" s="12">
        <v>0.48326881861999998</v>
      </c>
      <c r="V9" s="12">
        <v>0.10779777394200001</v>
      </c>
      <c r="W9" s="12">
        <v>0.216874371807</v>
      </c>
      <c r="X9" s="12">
        <v>0.18714034256600001</v>
      </c>
      <c r="Y9" s="12">
        <v>0.25607727465699998</v>
      </c>
      <c r="Z9" s="12">
        <v>0.25701214201400002</v>
      </c>
      <c r="AA9" s="12">
        <v>0.43004072377300001</v>
      </c>
      <c r="AB9" s="12">
        <v>0.314679849146</v>
      </c>
      <c r="AC9" s="12">
        <v>7.4579504868099999E-2</v>
      </c>
      <c r="AE9" s="12">
        <v>0.25400841260200002</v>
      </c>
      <c r="AF9" s="12">
        <v>0.18501722864600001</v>
      </c>
      <c r="AG9" s="12">
        <v>0.17888508748500001</v>
      </c>
      <c r="AH9" s="12">
        <v>0.14595681976700001</v>
      </c>
      <c r="AI9" s="12">
        <v>0.19543300904700001</v>
      </c>
      <c r="AJ9" s="12">
        <v>0.26144195472300003</v>
      </c>
      <c r="AK9" s="12">
        <v>0.32141901785400001</v>
      </c>
      <c r="AL9" s="12">
        <v>0.208789734384</v>
      </c>
      <c r="AM9" s="12">
        <v>0.35807802850100001</v>
      </c>
      <c r="AN9" s="12">
        <v>0.15267101011799999</v>
      </c>
      <c r="AO9" s="12">
        <v>0.19196228446399999</v>
      </c>
      <c r="AP9" s="12">
        <v>0.251545464065</v>
      </c>
      <c r="AR9" s="12">
        <v>0.227622821979</v>
      </c>
      <c r="AS9" s="12">
        <v>0.14903177472699999</v>
      </c>
      <c r="AT9" s="12">
        <v>0.40929336141700001</v>
      </c>
      <c r="AU9" s="12">
        <v>0.50032009876399997</v>
      </c>
      <c r="AW9" s="12">
        <v>0.23321361681700001</v>
      </c>
      <c r="AX9" s="12">
        <v>0.25442220737299998</v>
      </c>
      <c r="AY9" s="12">
        <v>0.247580513552</v>
      </c>
      <c r="AZ9" s="12">
        <v>0.223076779201</v>
      </c>
      <c r="BA9" s="12">
        <v>0.24162185321099999</v>
      </c>
      <c r="BB9" s="12">
        <v>0.22618315071799999</v>
      </c>
      <c r="BD9" s="12">
        <v>0.26025279118799999</v>
      </c>
      <c r="BE9" s="12">
        <v>0.14844576613400001</v>
      </c>
      <c r="BF9" s="12">
        <v>0.20806430798</v>
      </c>
      <c r="BH9" s="12">
        <v>0.26783271723199997</v>
      </c>
      <c r="BI9" s="12">
        <v>0.12396297307199999</v>
      </c>
      <c r="BJ9" s="12">
        <v>0.136128813692</v>
      </c>
    </row>
    <row r="10" spans="2:62" ht="32" customHeight="1" x14ac:dyDescent="0.35">
      <c r="B10" s="11" t="s">
        <v>167</v>
      </c>
      <c r="C10" s="12">
        <v>0.33842867235200003</v>
      </c>
      <c r="D10" s="12">
        <v>0.34906926545799999</v>
      </c>
      <c r="E10" s="12">
        <v>0.31896789964400002</v>
      </c>
      <c r="F10" s="12">
        <v>0.389346663378</v>
      </c>
      <c r="G10" s="12">
        <v>0.406104591954</v>
      </c>
      <c r="I10" s="12">
        <v>0.36534706220800001</v>
      </c>
      <c r="J10" s="12">
        <v>0.36464083664899999</v>
      </c>
      <c r="K10" s="12">
        <v>0.30266311486300002</v>
      </c>
      <c r="L10" s="12">
        <v>0.35261206990400001</v>
      </c>
      <c r="M10" s="12">
        <v>0.336532445327</v>
      </c>
      <c r="N10" s="12">
        <v>0.34900700506999999</v>
      </c>
      <c r="P10" s="12">
        <v>0.31586857566799997</v>
      </c>
      <c r="Q10" s="12">
        <v>0.36312076698399998</v>
      </c>
      <c r="R10" s="12">
        <v>0.33661902170000002</v>
      </c>
      <c r="S10" s="12">
        <v>0.34350816047400001</v>
      </c>
      <c r="T10" s="12">
        <v>0</v>
      </c>
      <c r="V10" s="12">
        <v>0.39526819782900002</v>
      </c>
      <c r="W10" s="12">
        <v>0.31082229825500002</v>
      </c>
      <c r="X10" s="12">
        <v>0.33608711179099998</v>
      </c>
      <c r="Y10" s="12">
        <v>0.32118203209500001</v>
      </c>
      <c r="Z10" s="12">
        <v>0.29389759720300002</v>
      </c>
      <c r="AA10" s="12">
        <v>0.40944824360999998</v>
      </c>
      <c r="AB10" s="12">
        <v>0.36081420176899998</v>
      </c>
      <c r="AC10" s="12">
        <v>0.31344386818300002</v>
      </c>
      <c r="AE10" s="12">
        <v>0.34122938768599997</v>
      </c>
      <c r="AF10" s="12">
        <v>0.25971606550600002</v>
      </c>
      <c r="AG10" s="12">
        <v>0.31818450613499999</v>
      </c>
      <c r="AH10" s="12">
        <v>0.22838708274799999</v>
      </c>
      <c r="AI10" s="12">
        <v>0.46609628735399999</v>
      </c>
      <c r="AJ10" s="12">
        <v>0.42587327787700002</v>
      </c>
      <c r="AK10" s="12">
        <v>0.22170739664700001</v>
      </c>
      <c r="AL10" s="12">
        <v>0.33737977448799999</v>
      </c>
      <c r="AM10" s="12">
        <v>0.44108589044800001</v>
      </c>
      <c r="AN10" s="12">
        <v>0.32999391979499998</v>
      </c>
      <c r="AO10" s="12">
        <v>0.37838974504900003</v>
      </c>
      <c r="AP10" s="12">
        <v>0.31309433362900002</v>
      </c>
      <c r="AR10" s="12">
        <v>0.33264051445100001</v>
      </c>
      <c r="AS10" s="12">
        <v>0.38775106007400001</v>
      </c>
      <c r="AT10" s="12">
        <v>0.27651441025000001</v>
      </c>
      <c r="AU10" s="12">
        <v>0</v>
      </c>
      <c r="AW10" s="12">
        <v>0.33841084347</v>
      </c>
      <c r="AX10" s="12">
        <v>0.324543665042</v>
      </c>
      <c r="AY10" s="12">
        <v>0.33780995990000001</v>
      </c>
      <c r="AZ10" s="12">
        <v>0.33581176887699998</v>
      </c>
      <c r="BA10" s="12">
        <v>0.32359753077800002</v>
      </c>
      <c r="BB10" s="12">
        <v>0.353819670817</v>
      </c>
      <c r="BD10" s="12">
        <v>0.32337996970100003</v>
      </c>
      <c r="BE10" s="12">
        <v>0.371369531566</v>
      </c>
      <c r="BF10" s="12">
        <v>0.31605600117999999</v>
      </c>
      <c r="BH10" s="12">
        <v>0.35702334920099998</v>
      </c>
      <c r="BI10" s="12">
        <v>0.336239267801</v>
      </c>
      <c r="BJ10" s="12">
        <v>0.19299802217799999</v>
      </c>
    </row>
    <row r="11" spans="2:62" ht="32" customHeight="1" x14ac:dyDescent="0.35">
      <c r="B11" s="11" t="s">
        <v>168</v>
      </c>
      <c r="C11" s="12">
        <v>0.26878534966599998</v>
      </c>
      <c r="D11" s="12">
        <v>0.27703859690900001</v>
      </c>
      <c r="E11" s="12">
        <v>0.23783371146499999</v>
      </c>
      <c r="F11" s="12">
        <v>0.39400037005400002</v>
      </c>
      <c r="G11" s="12">
        <v>0.59389540804600005</v>
      </c>
      <c r="I11" s="12">
        <v>0.31761658355299999</v>
      </c>
      <c r="J11" s="12">
        <v>0.270468873203</v>
      </c>
      <c r="K11" s="12">
        <v>0.24324575814400001</v>
      </c>
      <c r="L11" s="12">
        <v>0.24852240010599999</v>
      </c>
      <c r="M11" s="12">
        <v>0.29510974004599999</v>
      </c>
      <c r="N11" s="12">
        <v>0.28604122618799999</v>
      </c>
      <c r="P11" s="12">
        <v>0.38881443268600002</v>
      </c>
      <c r="Q11" s="12">
        <v>0.32961201394299999</v>
      </c>
      <c r="R11" s="12">
        <v>0.22163426048599999</v>
      </c>
      <c r="S11" s="12">
        <v>0.13937091375499999</v>
      </c>
      <c r="T11" s="12">
        <v>0</v>
      </c>
      <c r="V11" s="12">
        <v>0.32218074337399999</v>
      </c>
      <c r="W11" s="12">
        <v>0.27955368776599998</v>
      </c>
      <c r="X11" s="12">
        <v>0.38271076026500001</v>
      </c>
      <c r="Y11" s="12">
        <v>0.251834629192</v>
      </c>
      <c r="Z11" s="12">
        <v>0.20188190013599999</v>
      </c>
      <c r="AA11" s="12">
        <v>0.12533489367100001</v>
      </c>
      <c r="AB11" s="12">
        <v>7.9577162160400006E-2</v>
      </c>
      <c r="AC11" s="12">
        <v>0.36116979388300002</v>
      </c>
      <c r="AE11" s="12">
        <v>0.167867188517</v>
      </c>
      <c r="AF11" s="12">
        <v>0.35386572976699998</v>
      </c>
      <c r="AG11" s="12">
        <v>0.33332465327499999</v>
      </c>
      <c r="AH11" s="12">
        <v>0.35328685324199999</v>
      </c>
      <c r="AI11" s="12">
        <v>0.24283553541700001</v>
      </c>
      <c r="AJ11" s="12">
        <v>0.121309033193</v>
      </c>
      <c r="AK11" s="12">
        <v>0.336365830092</v>
      </c>
      <c r="AL11" s="12">
        <v>0.31894329269100002</v>
      </c>
      <c r="AM11" s="12">
        <v>0.115411479049</v>
      </c>
      <c r="AN11" s="12">
        <v>0.259692434561</v>
      </c>
      <c r="AO11" s="12">
        <v>0.34120444593400001</v>
      </c>
      <c r="AP11" s="12">
        <v>0.25064842445399999</v>
      </c>
      <c r="AR11" s="12">
        <v>0.27167386891299999</v>
      </c>
      <c r="AS11" s="12">
        <v>0.26071592596400001</v>
      </c>
      <c r="AT11" s="12">
        <v>0.27149922873100002</v>
      </c>
      <c r="AU11" s="12">
        <v>0</v>
      </c>
      <c r="AW11" s="12">
        <v>0.25177781066600002</v>
      </c>
      <c r="AX11" s="12">
        <v>0.24817277530599999</v>
      </c>
      <c r="AY11" s="12">
        <v>0.26910806997499997</v>
      </c>
      <c r="AZ11" s="12">
        <v>0.26993326678500001</v>
      </c>
      <c r="BA11" s="12">
        <v>0.26537058227900001</v>
      </c>
      <c r="BB11" s="12">
        <v>0.25225900268700002</v>
      </c>
      <c r="BD11" s="12">
        <v>0.23706620453400001</v>
      </c>
      <c r="BE11" s="12">
        <v>0.32495636613899997</v>
      </c>
      <c r="BF11" s="12">
        <v>0.33249185250300001</v>
      </c>
      <c r="BH11" s="12">
        <v>0.21961037707799999</v>
      </c>
      <c r="BI11" s="12">
        <v>0.34163456674499998</v>
      </c>
      <c r="BJ11" s="12">
        <v>0.46082513424499999</v>
      </c>
    </row>
    <row r="12" spans="2:62" ht="32" customHeight="1" x14ac:dyDescent="0.35">
      <c r="B12" s="11" t="s">
        <v>169</v>
      </c>
      <c r="C12" s="12">
        <v>0.122783286595</v>
      </c>
      <c r="D12" s="12">
        <v>9.92298681904E-2</v>
      </c>
      <c r="E12" s="12">
        <v>0.146159242509</v>
      </c>
      <c r="F12" s="12">
        <v>0.168095229294</v>
      </c>
      <c r="G12" s="12">
        <v>0</v>
      </c>
      <c r="I12" s="12">
        <v>0.12536069752699999</v>
      </c>
      <c r="J12" s="12">
        <v>0.15422543983600001</v>
      </c>
      <c r="K12" s="12">
        <v>0.108682767331</v>
      </c>
      <c r="L12" s="12">
        <v>0.12765346006299999</v>
      </c>
      <c r="M12" s="12">
        <v>0.112888422808</v>
      </c>
      <c r="N12" s="12">
        <v>0.13014789120299999</v>
      </c>
      <c r="P12" s="12">
        <v>0.113513781084</v>
      </c>
      <c r="Q12" s="12">
        <v>9.8936409353999999E-2</v>
      </c>
      <c r="R12" s="12">
        <v>0.13281590593299999</v>
      </c>
      <c r="S12" s="12">
        <v>0.13957904353100001</v>
      </c>
      <c r="T12" s="12">
        <v>0.51673118137999996</v>
      </c>
      <c r="V12" s="12">
        <v>0.16114129950200001</v>
      </c>
      <c r="W12" s="12">
        <v>0.114578998008</v>
      </c>
      <c r="X12" s="12">
        <v>6.7684264756999998E-2</v>
      </c>
      <c r="Y12" s="12">
        <v>0.139333404021</v>
      </c>
      <c r="Z12" s="12">
        <v>0.162256546867</v>
      </c>
      <c r="AA12" s="12">
        <v>3.5176138946299999E-2</v>
      </c>
      <c r="AB12" s="12">
        <v>0.195396118698</v>
      </c>
      <c r="AC12" s="12">
        <v>0.142896346625</v>
      </c>
      <c r="AE12" s="12">
        <v>0.21235105381800001</v>
      </c>
      <c r="AF12" s="12">
        <v>9.9752196750499997E-2</v>
      </c>
      <c r="AG12" s="12">
        <v>8.29537827102E-2</v>
      </c>
      <c r="AH12" s="12">
        <v>0.210709012531</v>
      </c>
      <c r="AI12" s="12">
        <v>7.6681078864600002E-2</v>
      </c>
      <c r="AJ12" s="12">
        <v>0.121775599138</v>
      </c>
      <c r="AK12" s="12">
        <v>9.9665652934700005E-2</v>
      </c>
      <c r="AL12" s="12">
        <v>8.5929924897700002E-2</v>
      </c>
      <c r="AM12" s="12">
        <v>6.4941485241599997E-2</v>
      </c>
      <c r="AN12" s="12">
        <v>0.22540369462400001</v>
      </c>
      <c r="AO12" s="12">
        <v>8.8443524552799996E-2</v>
      </c>
      <c r="AP12" s="12">
        <v>0.143225612349</v>
      </c>
      <c r="AR12" s="12">
        <v>0.12226799762600001</v>
      </c>
      <c r="AS12" s="12">
        <v>0.15646912898000001</v>
      </c>
      <c r="AT12" s="12">
        <v>0</v>
      </c>
      <c r="AU12" s="12">
        <v>0</v>
      </c>
      <c r="AW12" s="12">
        <v>0.13421679833</v>
      </c>
      <c r="AX12" s="12">
        <v>0.13013715600600001</v>
      </c>
      <c r="AY12" s="12">
        <v>0.111296449161</v>
      </c>
      <c r="AZ12" s="12">
        <v>0.127185755501</v>
      </c>
      <c r="BA12" s="12">
        <v>0.12397587999</v>
      </c>
      <c r="BB12" s="12">
        <v>0.119813242431</v>
      </c>
      <c r="BD12" s="12">
        <v>0.14017676053200001</v>
      </c>
      <c r="BE12" s="12">
        <v>9.7239833723599997E-2</v>
      </c>
      <c r="BF12" s="12">
        <v>4.3887209997E-2</v>
      </c>
      <c r="BH12" s="12">
        <v>0.117088886431</v>
      </c>
      <c r="BI12" s="12">
        <v>0.15050519410900001</v>
      </c>
      <c r="BJ12" s="12">
        <v>8.9640845023199994E-2</v>
      </c>
    </row>
    <row r="13" spans="2:62" ht="32" customHeight="1" x14ac:dyDescent="0.35">
      <c r="B13" s="11" t="s">
        <v>170</v>
      </c>
      <c r="C13" s="12">
        <v>2.2707560975499998E-2</v>
      </c>
      <c r="D13" s="12">
        <v>2.17527784413E-2</v>
      </c>
      <c r="E13" s="12">
        <v>2.6986448998600001E-2</v>
      </c>
      <c r="F13" s="12">
        <v>0</v>
      </c>
      <c r="G13" s="12">
        <v>0</v>
      </c>
      <c r="I13" s="12">
        <v>1.35635241694E-2</v>
      </c>
      <c r="J13" s="12">
        <v>3.3517819487E-2</v>
      </c>
      <c r="K13" s="12">
        <v>1.9677887715700001E-2</v>
      </c>
      <c r="L13" s="12">
        <v>4.5845574845299997E-2</v>
      </c>
      <c r="M13" s="12">
        <v>0</v>
      </c>
      <c r="N13" s="12">
        <v>0</v>
      </c>
      <c r="P13" s="12">
        <v>9.2669813136700002E-3</v>
      </c>
      <c r="Q13" s="12">
        <v>1.4782332352000001E-2</v>
      </c>
      <c r="R13" s="12">
        <v>4.9261744982799997E-2</v>
      </c>
      <c r="S13" s="12">
        <v>1.7881632414199999E-2</v>
      </c>
      <c r="T13" s="12">
        <v>0</v>
      </c>
      <c r="V13" s="12">
        <v>1.36119853521E-2</v>
      </c>
      <c r="W13" s="12">
        <v>1.9402018137400001E-2</v>
      </c>
      <c r="X13" s="12">
        <v>2.6377520621099999E-2</v>
      </c>
      <c r="Y13" s="12">
        <v>1.5672577657399999E-2</v>
      </c>
      <c r="Z13" s="12">
        <v>4.2053584400699999E-2</v>
      </c>
      <c r="AA13" s="12">
        <v>0</v>
      </c>
      <c r="AB13" s="12">
        <v>3.0712805415199999E-2</v>
      </c>
      <c r="AC13" s="12">
        <v>3.5523758145700003E-2</v>
      </c>
      <c r="AE13" s="12">
        <v>2.4543957376599999E-2</v>
      </c>
      <c r="AF13" s="12">
        <v>1.37096497958E-2</v>
      </c>
      <c r="AG13" s="12">
        <v>5.8639200582199999E-2</v>
      </c>
      <c r="AH13" s="12">
        <v>4.1815032028799999E-2</v>
      </c>
      <c r="AI13" s="12">
        <v>0</v>
      </c>
      <c r="AJ13" s="12">
        <v>0</v>
      </c>
      <c r="AK13" s="12">
        <v>2.0842102473100001E-2</v>
      </c>
      <c r="AL13" s="12">
        <v>4.8957273539500003E-2</v>
      </c>
      <c r="AM13" s="12">
        <v>0</v>
      </c>
      <c r="AN13" s="12">
        <v>3.2238940901399997E-2</v>
      </c>
      <c r="AO13" s="12">
        <v>0</v>
      </c>
      <c r="AP13" s="12">
        <v>4.1486165503400001E-2</v>
      </c>
      <c r="AR13" s="12">
        <v>2.3395994572199999E-2</v>
      </c>
      <c r="AS13" s="12">
        <v>2.5250104269300001E-2</v>
      </c>
      <c r="AT13" s="12">
        <v>0</v>
      </c>
      <c r="AU13" s="12">
        <v>0</v>
      </c>
      <c r="AW13" s="12">
        <v>2.3102018039999998E-2</v>
      </c>
      <c r="AX13" s="12">
        <v>2.46920612428E-2</v>
      </c>
      <c r="AY13" s="12">
        <v>1.91836449753E-2</v>
      </c>
      <c r="AZ13" s="12">
        <v>1.8836864265900002E-2</v>
      </c>
      <c r="BA13" s="12">
        <v>1.9433806805300002E-2</v>
      </c>
      <c r="BB13" s="12">
        <v>2.5107480816000002E-2</v>
      </c>
      <c r="BD13" s="12">
        <v>2.4283028239500001E-2</v>
      </c>
      <c r="BE13" s="12">
        <v>2.22552147704E-2</v>
      </c>
      <c r="BF13" s="12">
        <v>0</v>
      </c>
      <c r="BH13" s="12">
        <v>1.91574293753E-2</v>
      </c>
      <c r="BI13" s="12">
        <v>4.0702796608400003E-2</v>
      </c>
      <c r="BJ13" s="12">
        <v>0</v>
      </c>
    </row>
    <row r="14" spans="2:62" ht="32" customHeight="1" x14ac:dyDescent="0.35">
      <c r="B14" s="11" t="s">
        <v>42</v>
      </c>
      <c r="C14" s="12">
        <v>2.4748940775099999E-2</v>
      </c>
      <c r="D14" s="12">
        <v>2.4495507270500001E-2</v>
      </c>
      <c r="E14" s="12">
        <v>2.2642324245000001E-2</v>
      </c>
      <c r="F14" s="12">
        <v>4.8557737274700002E-2</v>
      </c>
      <c r="G14" s="12">
        <v>0</v>
      </c>
      <c r="I14" s="12">
        <v>4.5481160947100002E-2</v>
      </c>
      <c r="J14" s="12">
        <v>3.2689773431100001E-2</v>
      </c>
      <c r="K14" s="12">
        <v>1.6176299656099999E-2</v>
      </c>
      <c r="L14" s="12">
        <v>2.9502491997700001E-2</v>
      </c>
      <c r="M14" s="12">
        <v>1.41725271776E-2</v>
      </c>
      <c r="N14" s="12">
        <v>0</v>
      </c>
      <c r="P14" s="12">
        <v>4.9374703740100001E-2</v>
      </c>
      <c r="Q14" s="12">
        <v>0</v>
      </c>
      <c r="R14" s="12">
        <v>1.37893534991E-2</v>
      </c>
      <c r="S14" s="12">
        <v>3.6226736505600002E-2</v>
      </c>
      <c r="T14" s="12">
        <v>0</v>
      </c>
      <c r="V14" s="12">
        <v>0</v>
      </c>
      <c r="W14" s="12">
        <v>5.8768626026700001E-2</v>
      </c>
      <c r="X14" s="12">
        <v>0</v>
      </c>
      <c r="Y14" s="12">
        <v>1.59000823768E-2</v>
      </c>
      <c r="Z14" s="12">
        <v>4.289822938E-2</v>
      </c>
      <c r="AA14" s="12">
        <v>0</v>
      </c>
      <c r="AB14" s="12">
        <v>1.8819862811599999E-2</v>
      </c>
      <c r="AC14" s="12">
        <v>7.2386728294299998E-2</v>
      </c>
      <c r="AE14" s="12">
        <v>0</v>
      </c>
      <c r="AF14" s="12">
        <v>8.7939129534199995E-2</v>
      </c>
      <c r="AG14" s="12">
        <v>2.8012769812600001E-2</v>
      </c>
      <c r="AH14" s="12">
        <v>1.9845199683100001E-2</v>
      </c>
      <c r="AI14" s="12">
        <v>1.8954089317899998E-2</v>
      </c>
      <c r="AJ14" s="12">
        <v>6.9600135068100005E-2</v>
      </c>
      <c r="AK14" s="12">
        <v>0</v>
      </c>
      <c r="AL14" s="12">
        <v>0</v>
      </c>
      <c r="AM14" s="12">
        <v>2.0483116760599999E-2</v>
      </c>
      <c r="AN14" s="12">
        <v>0</v>
      </c>
      <c r="AO14" s="12">
        <v>0</v>
      </c>
      <c r="AP14" s="12">
        <v>0</v>
      </c>
      <c r="AR14" s="12">
        <v>2.2398802458400001E-2</v>
      </c>
      <c r="AS14" s="12">
        <v>2.0782005986199999E-2</v>
      </c>
      <c r="AT14" s="12">
        <v>4.2692999602299997E-2</v>
      </c>
      <c r="AU14" s="12">
        <v>0.49967990123599998</v>
      </c>
      <c r="AW14" s="12">
        <v>1.9278912677799999E-2</v>
      </c>
      <c r="AX14" s="12">
        <v>1.80321350305E-2</v>
      </c>
      <c r="AY14" s="12">
        <v>1.50213624362E-2</v>
      </c>
      <c r="AZ14" s="12">
        <v>2.5155565369099998E-2</v>
      </c>
      <c r="BA14" s="12">
        <v>2.6000346936899999E-2</v>
      </c>
      <c r="BB14" s="12">
        <v>2.28174525302E-2</v>
      </c>
      <c r="BD14" s="12">
        <v>1.4841245805900001E-2</v>
      </c>
      <c r="BE14" s="12">
        <v>3.5733287667799998E-2</v>
      </c>
      <c r="BF14" s="12">
        <v>9.9500628339999994E-2</v>
      </c>
      <c r="BH14" s="12">
        <v>1.9287240682900001E-2</v>
      </c>
      <c r="BI14" s="12">
        <v>6.9552016650399999E-3</v>
      </c>
      <c r="BJ14" s="12">
        <v>0.120407184862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173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166</v>
      </c>
      <c r="C9" s="12">
        <v>0.227851810194</v>
      </c>
      <c r="D9" s="12">
        <v>0.21439305309199999</v>
      </c>
      <c r="E9" s="12">
        <v>0.25639039793599999</v>
      </c>
      <c r="F9" s="12">
        <v>0.120840333731</v>
      </c>
      <c r="G9" s="12">
        <v>0.20424949416099999</v>
      </c>
      <c r="I9" s="12">
        <v>0.137568533715</v>
      </c>
      <c r="J9" s="12">
        <v>0.203222069275</v>
      </c>
      <c r="K9" s="12">
        <v>0.225100195291</v>
      </c>
      <c r="L9" s="12">
        <v>0.253739905047</v>
      </c>
      <c r="M9" s="12">
        <v>0.25900276367699998</v>
      </c>
      <c r="N9" s="12">
        <v>0.43510832806700001</v>
      </c>
      <c r="P9" s="12">
        <v>0.15345278180300001</v>
      </c>
      <c r="Q9" s="12">
        <v>0.219294894612</v>
      </c>
      <c r="R9" s="12">
        <v>0.25380348956499998</v>
      </c>
      <c r="S9" s="12">
        <v>0.28849293563799999</v>
      </c>
      <c r="T9" s="12">
        <v>0</v>
      </c>
      <c r="V9" s="12">
        <v>0.16031215830500001</v>
      </c>
      <c r="W9" s="12">
        <v>0.15903897789900001</v>
      </c>
      <c r="X9" s="12">
        <v>0.280644614771</v>
      </c>
      <c r="Y9" s="12">
        <v>0.16826352539600001</v>
      </c>
      <c r="Z9" s="12">
        <v>0.28634033561700001</v>
      </c>
      <c r="AA9" s="12">
        <v>0.45038082995700002</v>
      </c>
      <c r="AB9" s="12">
        <v>0.27848020089800002</v>
      </c>
      <c r="AC9" s="12">
        <v>7.2968419985999997E-2</v>
      </c>
      <c r="AE9" s="12">
        <v>0.26805781125900002</v>
      </c>
      <c r="AF9" s="12">
        <v>0.242525498816</v>
      </c>
      <c r="AG9" s="12">
        <v>0.25388261023999997</v>
      </c>
      <c r="AH9" s="12">
        <v>0.12451162176900001</v>
      </c>
      <c r="AI9" s="12">
        <v>0.20585194251399999</v>
      </c>
      <c r="AJ9" s="12">
        <v>0.31456734316899998</v>
      </c>
      <c r="AK9" s="12">
        <v>0.18787626613</v>
      </c>
      <c r="AL9" s="12">
        <v>0.245420354112</v>
      </c>
      <c r="AM9" s="12">
        <v>0.15742291812699999</v>
      </c>
      <c r="AN9" s="12">
        <v>0.297848168508</v>
      </c>
      <c r="AO9" s="12">
        <v>0.19196228446399999</v>
      </c>
      <c r="AP9" s="12">
        <v>0.24731750735899999</v>
      </c>
      <c r="AR9" s="12">
        <v>0.22782685844200001</v>
      </c>
      <c r="AS9" s="12">
        <v>0.19516083452899999</v>
      </c>
      <c r="AT9" s="12">
        <v>0.39192885218000001</v>
      </c>
      <c r="AU9" s="12">
        <v>0</v>
      </c>
      <c r="AW9" s="12">
        <v>0.26332694496100001</v>
      </c>
      <c r="AX9" s="12">
        <v>0.24669124026799999</v>
      </c>
      <c r="AY9" s="12">
        <v>0.26131481884800001</v>
      </c>
      <c r="AZ9" s="12">
        <v>0.22281851498499999</v>
      </c>
      <c r="BA9" s="12">
        <v>0.24257968957199999</v>
      </c>
      <c r="BB9" s="12">
        <v>0.24840462214699999</v>
      </c>
      <c r="BD9" s="12">
        <v>0.28707860082300002</v>
      </c>
      <c r="BE9" s="12">
        <v>0.11919883837299999</v>
      </c>
      <c r="BF9" s="12">
        <v>0.140407674569</v>
      </c>
      <c r="BH9" s="12">
        <v>0.26238535112400002</v>
      </c>
      <c r="BI9" s="12">
        <v>0.15087117614100001</v>
      </c>
      <c r="BJ9" s="12">
        <v>0.16713777921799999</v>
      </c>
    </row>
    <row r="10" spans="2:62" ht="32" customHeight="1" x14ac:dyDescent="0.35">
      <c r="B10" s="11" t="s">
        <v>167</v>
      </c>
      <c r="C10" s="12">
        <v>0.37124314104599998</v>
      </c>
      <c r="D10" s="12">
        <v>0.40443048403199999</v>
      </c>
      <c r="E10" s="12">
        <v>0.348811110413</v>
      </c>
      <c r="F10" s="12">
        <v>0.24558143622799999</v>
      </c>
      <c r="G10" s="12">
        <v>0.39404857826299999</v>
      </c>
      <c r="I10" s="12">
        <v>0.321307030424</v>
      </c>
      <c r="J10" s="12">
        <v>0.33416227619799999</v>
      </c>
      <c r="K10" s="12">
        <v>0.44376405922399997</v>
      </c>
      <c r="L10" s="12">
        <v>0.35443580537899999</v>
      </c>
      <c r="M10" s="12">
        <v>0.35105216167100001</v>
      </c>
      <c r="N10" s="12">
        <v>0.298899370808</v>
      </c>
      <c r="P10" s="12">
        <v>0.35847266242199999</v>
      </c>
      <c r="Q10" s="12">
        <v>0.37258425034499998</v>
      </c>
      <c r="R10" s="12">
        <v>0.38053562053399997</v>
      </c>
      <c r="S10" s="12">
        <v>0.37105782089299999</v>
      </c>
      <c r="T10" s="12">
        <v>0.51673118137999996</v>
      </c>
      <c r="V10" s="12">
        <v>0.34871934096899998</v>
      </c>
      <c r="W10" s="12">
        <v>0.37162945896999999</v>
      </c>
      <c r="X10" s="12">
        <v>0.37228810777299998</v>
      </c>
      <c r="Y10" s="12">
        <v>0.349454003643</v>
      </c>
      <c r="Z10" s="12">
        <v>0.34521589203399999</v>
      </c>
      <c r="AA10" s="12">
        <v>0.415129866392</v>
      </c>
      <c r="AB10" s="12">
        <v>0.40905611975299999</v>
      </c>
      <c r="AC10" s="12">
        <v>0.40761851535999999</v>
      </c>
      <c r="AE10" s="12">
        <v>0.27908236741999998</v>
      </c>
      <c r="AF10" s="12">
        <v>0.35200299569600002</v>
      </c>
      <c r="AG10" s="12">
        <v>0.37821351812699999</v>
      </c>
      <c r="AH10" s="12">
        <v>0.28941218147199999</v>
      </c>
      <c r="AI10" s="12">
        <v>0.343358738878</v>
      </c>
      <c r="AJ10" s="12">
        <v>0.25045113323099999</v>
      </c>
      <c r="AK10" s="12">
        <v>0.404521544856</v>
      </c>
      <c r="AL10" s="12">
        <v>0.43064662937300002</v>
      </c>
      <c r="AM10" s="12">
        <v>0.53823411324100001</v>
      </c>
      <c r="AN10" s="12">
        <v>0.37704514911100001</v>
      </c>
      <c r="AO10" s="12">
        <v>0.46680183575200002</v>
      </c>
      <c r="AP10" s="12">
        <v>0.40925034046600001</v>
      </c>
      <c r="AR10" s="12">
        <v>0.37835336536000003</v>
      </c>
      <c r="AS10" s="12">
        <v>0.371577033818</v>
      </c>
      <c r="AT10" s="12">
        <v>0.26209494794999999</v>
      </c>
      <c r="AU10" s="12">
        <v>0</v>
      </c>
      <c r="AW10" s="12">
        <v>0.369270805456</v>
      </c>
      <c r="AX10" s="12">
        <v>0.39369596118</v>
      </c>
      <c r="AY10" s="12">
        <v>0.38398571215999999</v>
      </c>
      <c r="AZ10" s="12">
        <v>0.38609462899699998</v>
      </c>
      <c r="BA10" s="12">
        <v>0.37330789476499998</v>
      </c>
      <c r="BB10" s="12">
        <v>0.36748509010500002</v>
      </c>
      <c r="BD10" s="12">
        <v>0.362921093453</v>
      </c>
      <c r="BE10" s="12">
        <v>0.38107626585799997</v>
      </c>
      <c r="BF10" s="12">
        <v>0.42895892485499998</v>
      </c>
      <c r="BH10" s="12">
        <v>0.38900698778999998</v>
      </c>
      <c r="BI10" s="12">
        <v>0.360282101405</v>
      </c>
      <c r="BJ10" s="12">
        <v>0.257779367165</v>
      </c>
    </row>
    <row r="11" spans="2:62" ht="32" customHeight="1" x14ac:dyDescent="0.35">
      <c r="B11" s="11" t="s">
        <v>168</v>
      </c>
      <c r="C11" s="12">
        <v>0.24030324703200001</v>
      </c>
      <c r="D11" s="12">
        <v>0.24592449831400001</v>
      </c>
      <c r="E11" s="12">
        <v>0.213311097442</v>
      </c>
      <c r="F11" s="12">
        <v>0.45065909595699999</v>
      </c>
      <c r="G11" s="12">
        <v>0</v>
      </c>
      <c r="I11" s="12">
        <v>0.29962287926800002</v>
      </c>
      <c r="J11" s="12">
        <v>0.24468441844899999</v>
      </c>
      <c r="K11" s="12">
        <v>0.19649418381600001</v>
      </c>
      <c r="L11" s="12">
        <v>0.25906076992900001</v>
      </c>
      <c r="M11" s="12">
        <v>0.248645077746</v>
      </c>
      <c r="N11" s="12">
        <v>0.16139865934700001</v>
      </c>
      <c r="P11" s="12">
        <v>0.276518869512</v>
      </c>
      <c r="Q11" s="12">
        <v>0.24021260084900001</v>
      </c>
      <c r="R11" s="12">
        <v>0.22685346471599999</v>
      </c>
      <c r="S11" s="12">
        <v>0.21374995364900001</v>
      </c>
      <c r="T11" s="12">
        <v>0.48326881861999998</v>
      </c>
      <c r="V11" s="12">
        <v>0.25303392908599998</v>
      </c>
      <c r="W11" s="12">
        <v>0.283004497179</v>
      </c>
      <c r="X11" s="12">
        <v>0.24141764859000001</v>
      </c>
      <c r="Y11" s="12">
        <v>0.26322615724499998</v>
      </c>
      <c r="Z11" s="12">
        <v>0.26547338701099998</v>
      </c>
      <c r="AA11" s="12">
        <v>8.7163701773400007E-2</v>
      </c>
      <c r="AB11" s="12">
        <v>0.141663400248</v>
      </c>
      <c r="AC11" s="12">
        <v>0.30600183120699997</v>
      </c>
      <c r="AE11" s="12">
        <v>0.24590470007599999</v>
      </c>
      <c r="AF11" s="12">
        <v>0.23072125589600001</v>
      </c>
      <c r="AG11" s="12">
        <v>0.180647063064</v>
      </c>
      <c r="AH11" s="12">
        <v>0.34736290187000002</v>
      </c>
      <c r="AI11" s="12">
        <v>0.28813126674599998</v>
      </c>
      <c r="AJ11" s="12">
        <v>0.183667540937</v>
      </c>
      <c r="AK11" s="12">
        <v>0.311310765376</v>
      </c>
      <c r="AL11" s="12">
        <v>0.21977050899799999</v>
      </c>
      <c r="AM11" s="12">
        <v>0.13805928624800001</v>
      </c>
      <c r="AN11" s="12">
        <v>0.162930949967</v>
      </c>
      <c r="AO11" s="12">
        <v>0.341235879784</v>
      </c>
      <c r="AP11" s="12">
        <v>0.29053029241200001</v>
      </c>
      <c r="AR11" s="12">
        <v>0.23996778517199999</v>
      </c>
      <c r="AS11" s="12">
        <v>0.24827802457600001</v>
      </c>
      <c r="AT11" s="12">
        <v>0.187028275833</v>
      </c>
      <c r="AU11" s="12">
        <v>0.50032009876399997</v>
      </c>
      <c r="AW11" s="12">
        <v>0.22016893775900001</v>
      </c>
      <c r="AX11" s="12">
        <v>0.22958444517599999</v>
      </c>
      <c r="AY11" s="12">
        <v>0.23135943188300001</v>
      </c>
      <c r="AZ11" s="12">
        <v>0.23414245842299999</v>
      </c>
      <c r="BA11" s="12">
        <v>0.235474850707</v>
      </c>
      <c r="BB11" s="12">
        <v>0.23907904811700001</v>
      </c>
      <c r="BD11" s="12">
        <v>0.186567062102</v>
      </c>
      <c r="BE11" s="12">
        <v>0.337508995782</v>
      </c>
      <c r="BF11" s="12">
        <v>0.33113277223600002</v>
      </c>
      <c r="BH11" s="12">
        <v>0.207299362795</v>
      </c>
      <c r="BI11" s="12">
        <v>0.29361531254599998</v>
      </c>
      <c r="BJ11" s="12">
        <v>0.35650140523099999</v>
      </c>
    </row>
    <row r="12" spans="2:62" ht="32" customHeight="1" x14ac:dyDescent="0.35">
      <c r="B12" s="11" t="s">
        <v>169</v>
      </c>
      <c r="C12" s="12">
        <v>0.11895002753599999</v>
      </c>
      <c r="D12" s="12">
        <v>0.103957473279</v>
      </c>
      <c r="E12" s="12">
        <v>0.132635124075</v>
      </c>
      <c r="F12" s="12">
        <v>9.7989720508499994E-2</v>
      </c>
      <c r="G12" s="12">
        <v>0.40170192757599998</v>
      </c>
      <c r="I12" s="12">
        <v>0.17243845558099999</v>
      </c>
      <c r="J12" s="12">
        <v>9.5487043195200003E-2</v>
      </c>
      <c r="K12" s="12">
        <v>0.120492912036</v>
      </c>
      <c r="L12" s="12">
        <v>0.102739551607</v>
      </c>
      <c r="M12" s="12">
        <v>0.116391985139</v>
      </c>
      <c r="N12" s="12">
        <v>0.104593641778</v>
      </c>
      <c r="P12" s="12">
        <v>0.17329953124700001</v>
      </c>
      <c r="Q12" s="12">
        <v>0.123118370075</v>
      </c>
      <c r="R12" s="12">
        <v>0.11725278070300001</v>
      </c>
      <c r="S12" s="12">
        <v>6.4028051128800001E-2</v>
      </c>
      <c r="T12" s="12">
        <v>0</v>
      </c>
      <c r="V12" s="12">
        <v>0.22154620487000001</v>
      </c>
      <c r="W12" s="12">
        <v>0.1248314178</v>
      </c>
      <c r="X12" s="12">
        <v>8.6723451019999995E-2</v>
      </c>
      <c r="Y12" s="12">
        <v>0.15654002975</v>
      </c>
      <c r="Z12" s="12">
        <v>8.9092380664099996E-2</v>
      </c>
      <c r="AA12" s="12">
        <v>4.7325601877800001E-2</v>
      </c>
      <c r="AB12" s="12">
        <v>7.9419238428E-2</v>
      </c>
      <c r="AC12" s="12">
        <v>0.105500747007</v>
      </c>
      <c r="AE12" s="12">
        <v>0.159347042366</v>
      </c>
      <c r="AF12" s="12">
        <v>9.2455226832399998E-2</v>
      </c>
      <c r="AG12" s="12">
        <v>0.13124122507899999</v>
      </c>
      <c r="AH12" s="12">
        <v>0.196012615833</v>
      </c>
      <c r="AI12" s="12">
        <v>0.133222116473</v>
      </c>
      <c r="AJ12" s="12">
        <v>0.20506393531</v>
      </c>
      <c r="AK12" s="12">
        <v>7.54493211646E-2</v>
      </c>
      <c r="AL12" s="12">
        <v>8.6494268666900007E-2</v>
      </c>
      <c r="AM12" s="12">
        <v>0.120939652358</v>
      </c>
      <c r="AN12" s="12">
        <v>0.129936791513</v>
      </c>
      <c r="AO12" s="12">
        <v>0</v>
      </c>
      <c r="AP12" s="12">
        <v>0</v>
      </c>
      <c r="AR12" s="12">
        <v>0.11295240087400001</v>
      </c>
      <c r="AS12" s="12">
        <v>0.15051378902199999</v>
      </c>
      <c r="AT12" s="12">
        <v>0.116254924435</v>
      </c>
      <c r="AU12" s="12">
        <v>0</v>
      </c>
      <c r="AW12" s="12">
        <v>0.11159933927100001</v>
      </c>
      <c r="AX12" s="12">
        <v>0.102091177108</v>
      </c>
      <c r="AY12" s="12">
        <v>9.2182386092200003E-2</v>
      </c>
      <c r="AZ12" s="12">
        <v>0.117970810003</v>
      </c>
      <c r="BA12" s="12">
        <v>0.107784443055</v>
      </c>
      <c r="BB12" s="12">
        <v>0.10734799235</v>
      </c>
      <c r="BD12" s="12">
        <v>0.120851550929</v>
      </c>
      <c r="BE12" s="12">
        <v>0.12935376639099999</v>
      </c>
      <c r="BF12" s="12">
        <v>0</v>
      </c>
      <c r="BH12" s="12">
        <v>0.111727543597</v>
      </c>
      <c r="BI12" s="12">
        <v>0.12964770298</v>
      </c>
      <c r="BJ12" s="12">
        <v>0.14716103141299999</v>
      </c>
    </row>
    <row r="13" spans="2:62" ht="32" customHeight="1" x14ac:dyDescent="0.35">
      <c r="B13" s="11" t="s">
        <v>170</v>
      </c>
      <c r="C13" s="12">
        <v>2.3757765695199998E-2</v>
      </c>
      <c r="D13" s="12">
        <v>1.18169795713E-2</v>
      </c>
      <c r="E13" s="12">
        <v>3.6093070253200001E-2</v>
      </c>
      <c r="F13" s="12">
        <v>3.6371676300800002E-2</v>
      </c>
      <c r="G13" s="12">
        <v>0</v>
      </c>
      <c r="I13" s="12">
        <v>4.1134480573400002E-2</v>
      </c>
      <c r="J13" s="12">
        <v>8.9754419451900005E-2</v>
      </c>
      <c r="K13" s="12">
        <v>6.0604998056399996E-3</v>
      </c>
      <c r="L13" s="12">
        <v>8.03587858391E-3</v>
      </c>
      <c r="M13" s="12">
        <v>1.2801947196799999E-2</v>
      </c>
      <c r="N13" s="12">
        <v>0</v>
      </c>
      <c r="P13" s="12">
        <v>9.4396647673499999E-3</v>
      </c>
      <c r="Q13" s="12">
        <v>3.7756179802699998E-2</v>
      </c>
      <c r="R13" s="12">
        <v>1.4857370674499999E-2</v>
      </c>
      <c r="S13" s="12">
        <v>3.3357057550999998E-2</v>
      </c>
      <c r="T13" s="12">
        <v>0</v>
      </c>
      <c r="V13" s="12">
        <v>0</v>
      </c>
      <c r="W13" s="12">
        <v>2.9449567490500001E-2</v>
      </c>
      <c r="X13" s="12">
        <v>1.8926177845299999E-2</v>
      </c>
      <c r="Y13" s="12">
        <v>4.6616201589300001E-2</v>
      </c>
      <c r="Z13" s="12">
        <v>0</v>
      </c>
      <c r="AA13" s="12">
        <v>0</v>
      </c>
      <c r="AB13" s="12">
        <v>7.2561177862000004E-2</v>
      </c>
      <c r="AC13" s="12">
        <v>3.5523758145700003E-2</v>
      </c>
      <c r="AE13" s="12">
        <v>4.7608078879000003E-2</v>
      </c>
      <c r="AF13" s="12">
        <v>3.11917661879E-2</v>
      </c>
      <c r="AG13" s="12">
        <v>2.8002813677599998E-2</v>
      </c>
      <c r="AH13" s="12">
        <v>2.28554793731E-2</v>
      </c>
      <c r="AI13" s="12">
        <v>2.9435935388599999E-2</v>
      </c>
      <c r="AJ13" s="12">
        <v>0</v>
      </c>
      <c r="AK13" s="12">
        <v>0</v>
      </c>
      <c r="AL13" s="12">
        <v>1.7668238850599999E-2</v>
      </c>
      <c r="AM13" s="12">
        <v>4.5344030025000003E-2</v>
      </c>
      <c r="AN13" s="12">
        <v>3.2238940901399997E-2</v>
      </c>
      <c r="AO13" s="12">
        <v>0</v>
      </c>
      <c r="AP13" s="12">
        <v>0</v>
      </c>
      <c r="AR13" s="12">
        <v>2.2766516895200001E-2</v>
      </c>
      <c r="AS13" s="12">
        <v>3.4470318054100002E-2</v>
      </c>
      <c r="AT13" s="12">
        <v>0</v>
      </c>
      <c r="AU13" s="12">
        <v>0</v>
      </c>
      <c r="AW13" s="12">
        <v>2.4104835593300001E-2</v>
      </c>
      <c r="AX13" s="12">
        <v>1.80236157759E-2</v>
      </c>
      <c r="AY13" s="12">
        <v>2.01322274298E-2</v>
      </c>
      <c r="AZ13" s="12">
        <v>2.4261358381299999E-2</v>
      </c>
      <c r="BA13" s="12">
        <v>2.2698795943800001E-2</v>
      </c>
      <c r="BB13" s="12">
        <v>2.07571571531E-2</v>
      </c>
      <c r="BD13" s="12">
        <v>3.1080199427000001E-2</v>
      </c>
      <c r="BE13" s="12">
        <v>1.1873176743300001E-2</v>
      </c>
      <c r="BF13" s="12">
        <v>0</v>
      </c>
      <c r="BH13" s="12">
        <v>1.69797195057E-2</v>
      </c>
      <c r="BI13" s="12">
        <v>5.1290575991000002E-2</v>
      </c>
      <c r="BJ13" s="12">
        <v>0</v>
      </c>
    </row>
    <row r="14" spans="2:62" ht="32" customHeight="1" x14ac:dyDescent="0.35">
      <c r="B14" s="11" t="s">
        <v>42</v>
      </c>
      <c r="C14" s="12">
        <v>1.78940084964E-2</v>
      </c>
      <c r="D14" s="12">
        <v>1.9477511712499999E-2</v>
      </c>
      <c r="E14" s="12">
        <v>1.2759199881100001E-2</v>
      </c>
      <c r="F14" s="12">
        <v>4.8557737274700002E-2</v>
      </c>
      <c r="G14" s="12">
        <v>0</v>
      </c>
      <c r="I14" s="12">
        <v>2.7928620438400002E-2</v>
      </c>
      <c r="J14" s="12">
        <v>3.2689773431100001E-2</v>
      </c>
      <c r="K14" s="12">
        <v>8.0881498280700008E-3</v>
      </c>
      <c r="L14" s="12">
        <v>2.1988089454299999E-2</v>
      </c>
      <c r="M14" s="12">
        <v>1.2106064570499999E-2</v>
      </c>
      <c r="N14" s="12">
        <v>0</v>
      </c>
      <c r="P14" s="12">
        <v>2.8816490249200001E-2</v>
      </c>
      <c r="Q14" s="12">
        <v>7.0337043167899996E-3</v>
      </c>
      <c r="R14" s="12">
        <v>6.6972738076199996E-3</v>
      </c>
      <c r="S14" s="12">
        <v>2.9314181140499999E-2</v>
      </c>
      <c r="T14" s="12">
        <v>0</v>
      </c>
      <c r="V14" s="12">
        <v>1.6388366769999999E-2</v>
      </c>
      <c r="W14" s="12">
        <v>3.2046080662200001E-2</v>
      </c>
      <c r="X14" s="12">
        <v>0</v>
      </c>
      <c r="Y14" s="12">
        <v>1.59000823768E-2</v>
      </c>
      <c r="Z14" s="12">
        <v>1.38780046738E-2</v>
      </c>
      <c r="AA14" s="12">
        <v>0</v>
      </c>
      <c r="AB14" s="12">
        <v>1.8819862811599999E-2</v>
      </c>
      <c r="AC14" s="12">
        <v>7.2386728294299998E-2</v>
      </c>
      <c r="AE14" s="12">
        <v>0</v>
      </c>
      <c r="AF14" s="12">
        <v>5.1103256570300001E-2</v>
      </c>
      <c r="AG14" s="12">
        <v>2.8012769812600001E-2</v>
      </c>
      <c r="AH14" s="12">
        <v>1.9845199683100001E-2</v>
      </c>
      <c r="AI14" s="12">
        <v>0</v>
      </c>
      <c r="AJ14" s="12">
        <v>4.6250047352699997E-2</v>
      </c>
      <c r="AK14" s="12">
        <v>2.0842102473100001E-2</v>
      </c>
      <c r="AL14" s="12">
        <v>0</v>
      </c>
      <c r="AM14" s="12">
        <v>0</v>
      </c>
      <c r="AN14" s="12">
        <v>0</v>
      </c>
      <c r="AO14" s="12">
        <v>0</v>
      </c>
      <c r="AP14" s="12">
        <v>5.2901859763799998E-2</v>
      </c>
      <c r="AR14" s="12">
        <v>1.8133073256700001E-2</v>
      </c>
      <c r="AS14" s="12">
        <v>0</v>
      </c>
      <c r="AT14" s="12">
        <v>4.2692999602299997E-2</v>
      </c>
      <c r="AU14" s="12">
        <v>0.49967990123599998</v>
      </c>
      <c r="AW14" s="12">
        <v>1.15291369604E-2</v>
      </c>
      <c r="AX14" s="12">
        <v>9.9135604922199992E-3</v>
      </c>
      <c r="AY14" s="12">
        <v>1.10254235871E-2</v>
      </c>
      <c r="AZ14" s="12">
        <v>1.47122292114E-2</v>
      </c>
      <c r="BA14" s="12">
        <v>1.81543259564E-2</v>
      </c>
      <c r="BB14" s="12">
        <v>1.69260901286E-2</v>
      </c>
      <c r="BD14" s="12">
        <v>1.15014932654E-2</v>
      </c>
      <c r="BE14" s="12">
        <v>2.0988956853699999E-2</v>
      </c>
      <c r="BF14" s="12">
        <v>9.9500628339999994E-2</v>
      </c>
      <c r="BH14" s="12">
        <v>1.26010351884E-2</v>
      </c>
      <c r="BI14" s="12">
        <v>1.4293130937400001E-2</v>
      </c>
      <c r="BJ14" s="12">
        <v>7.1420416972499998E-2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174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166</v>
      </c>
      <c r="C9" s="12">
        <v>0.22736057611499999</v>
      </c>
      <c r="D9" s="12">
        <v>0.227742673901</v>
      </c>
      <c r="E9" s="12">
        <v>0.236570174785</v>
      </c>
      <c r="F9" s="12">
        <v>8.6558203354600002E-2</v>
      </c>
      <c r="G9" s="12">
        <v>0.59829807242400002</v>
      </c>
      <c r="I9" s="12">
        <v>0.14172867236299999</v>
      </c>
      <c r="J9" s="12">
        <v>0.24433469397099999</v>
      </c>
      <c r="K9" s="12">
        <v>0.20818389387399999</v>
      </c>
      <c r="L9" s="12">
        <v>0.235264689084</v>
      </c>
      <c r="M9" s="12">
        <v>0.31417348474099999</v>
      </c>
      <c r="N9" s="12">
        <v>0.102944376272</v>
      </c>
      <c r="P9" s="12">
        <v>0.20562179791099999</v>
      </c>
      <c r="Q9" s="12">
        <v>0.16922928570000001</v>
      </c>
      <c r="R9" s="12">
        <v>0.22404938327900001</v>
      </c>
      <c r="S9" s="12">
        <v>0.31417085751599999</v>
      </c>
      <c r="T9" s="12">
        <v>0</v>
      </c>
      <c r="V9" s="12">
        <v>0.22173282590999999</v>
      </c>
      <c r="W9" s="12">
        <v>0.12515733550800001</v>
      </c>
      <c r="X9" s="12">
        <v>0.25632320106299999</v>
      </c>
      <c r="Y9" s="12">
        <v>0.17590314359000001</v>
      </c>
      <c r="Z9" s="12">
        <v>0.25910236612699999</v>
      </c>
      <c r="AA9" s="12">
        <v>0.45014823461100001</v>
      </c>
      <c r="AB9" s="12">
        <v>0.27748192915199998</v>
      </c>
      <c r="AC9" s="12">
        <v>0.18212082151</v>
      </c>
      <c r="AE9" s="12">
        <v>0.20403961251200001</v>
      </c>
      <c r="AF9" s="12">
        <v>0.324027279773</v>
      </c>
      <c r="AG9" s="12">
        <v>0.224890634649</v>
      </c>
      <c r="AH9" s="12">
        <v>8.1802816678800003E-2</v>
      </c>
      <c r="AI9" s="12">
        <v>0.23421087538300001</v>
      </c>
      <c r="AJ9" s="12">
        <v>0.227117483383</v>
      </c>
      <c r="AK9" s="12">
        <v>0.117467243761</v>
      </c>
      <c r="AL9" s="12">
        <v>0.167831610454</v>
      </c>
      <c r="AM9" s="12">
        <v>0.29841758189099998</v>
      </c>
      <c r="AN9" s="12">
        <v>0.37162305953399999</v>
      </c>
      <c r="AO9" s="12">
        <v>9.4084771320799995E-2</v>
      </c>
      <c r="AP9" s="12">
        <v>0.28550259287500002</v>
      </c>
      <c r="AR9" s="12">
        <v>0.22799953514900001</v>
      </c>
      <c r="AS9" s="12">
        <v>0.22327981198999999</v>
      </c>
      <c r="AT9" s="12">
        <v>0.254445200205</v>
      </c>
      <c r="AU9" s="12">
        <v>0</v>
      </c>
      <c r="AW9" s="12">
        <v>0.25572960253600002</v>
      </c>
      <c r="AX9" s="12">
        <v>0.25390991430100002</v>
      </c>
      <c r="AY9" s="12">
        <v>0.26168258991299997</v>
      </c>
      <c r="AZ9" s="12">
        <v>0.22847675340199999</v>
      </c>
      <c r="BA9" s="12">
        <v>0.24890318277500001</v>
      </c>
      <c r="BB9" s="12">
        <v>0.24252342281299999</v>
      </c>
      <c r="BD9" s="12">
        <v>0.28307573526899998</v>
      </c>
      <c r="BE9" s="12">
        <v>0.126064068108</v>
      </c>
      <c r="BF9" s="12">
        <v>0.137457350664</v>
      </c>
      <c r="BH9" s="12">
        <v>0.27159009669400003</v>
      </c>
      <c r="BI9" s="12">
        <v>9.7736148343100002E-2</v>
      </c>
      <c r="BJ9" s="12">
        <v>0.23870314903699999</v>
      </c>
    </row>
    <row r="10" spans="2:62" ht="32" customHeight="1" x14ac:dyDescent="0.35">
      <c r="B10" s="11" t="s">
        <v>167</v>
      </c>
      <c r="C10" s="12">
        <v>0.40216717291999998</v>
      </c>
      <c r="D10" s="12">
        <v>0.41148470162099998</v>
      </c>
      <c r="E10" s="12">
        <v>0.41625034841699998</v>
      </c>
      <c r="F10" s="12">
        <v>0.26632582115800002</v>
      </c>
      <c r="G10" s="12">
        <v>0</v>
      </c>
      <c r="I10" s="12">
        <v>0.36203981050299999</v>
      </c>
      <c r="J10" s="12">
        <v>0.31522132422600002</v>
      </c>
      <c r="K10" s="12">
        <v>0.442334106615</v>
      </c>
      <c r="L10" s="12">
        <v>0.421545701514</v>
      </c>
      <c r="M10" s="12">
        <v>0.38055960544299999</v>
      </c>
      <c r="N10" s="12">
        <v>0.62495289223100003</v>
      </c>
      <c r="P10" s="12">
        <v>0.35469926674899999</v>
      </c>
      <c r="Q10" s="12">
        <v>0.43985799838599998</v>
      </c>
      <c r="R10" s="12">
        <v>0.381962450698</v>
      </c>
      <c r="S10" s="12">
        <v>0.43032036036299998</v>
      </c>
      <c r="T10" s="12">
        <v>0.51673118137999996</v>
      </c>
      <c r="V10" s="12">
        <v>0.34547160258600002</v>
      </c>
      <c r="W10" s="12">
        <v>0.40205835058700001</v>
      </c>
      <c r="X10" s="12">
        <v>0.41388865081699999</v>
      </c>
      <c r="Y10" s="12">
        <v>0.433424260241</v>
      </c>
      <c r="Z10" s="12">
        <v>0.35676904060300002</v>
      </c>
      <c r="AA10" s="12">
        <v>0.407102047232</v>
      </c>
      <c r="AB10" s="12">
        <v>0.47381803049600002</v>
      </c>
      <c r="AC10" s="12">
        <v>0.41001262738900002</v>
      </c>
      <c r="AE10" s="12">
        <v>0.39464865386999998</v>
      </c>
      <c r="AF10" s="12">
        <v>0.34493357237200001</v>
      </c>
      <c r="AG10" s="12">
        <v>0.40087373280600003</v>
      </c>
      <c r="AH10" s="12">
        <v>0.29987893856300002</v>
      </c>
      <c r="AI10" s="12">
        <v>0.39936065555400002</v>
      </c>
      <c r="AJ10" s="12">
        <v>0.492647446165</v>
      </c>
      <c r="AK10" s="12">
        <v>0.49614088163999998</v>
      </c>
      <c r="AL10" s="12">
        <v>0.44724486342999997</v>
      </c>
      <c r="AM10" s="12">
        <v>0.32720673845800002</v>
      </c>
      <c r="AN10" s="12">
        <v>0.374985318613</v>
      </c>
      <c r="AO10" s="12">
        <v>0.68811069654699997</v>
      </c>
      <c r="AP10" s="12">
        <v>0.32142940920599999</v>
      </c>
      <c r="AR10" s="12">
        <v>0.40492996900400002</v>
      </c>
      <c r="AS10" s="12">
        <v>0.43890351906800001</v>
      </c>
      <c r="AT10" s="12">
        <v>0.22724783600599999</v>
      </c>
      <c r="AU10" s="12">
        <v>0</v>
      </c>
      <c r="AW10" s="12">
        <v>0.38991760631</v>
      </c>
      <c r="AX10" s="12">
        <v>0.40195351281800001</v>
      </c>
      <c r="AY10" s="12">
        <v>0.40535543174599997</v>
      </c>
      <c r="AZ10" s="12">
        <v>0.39594342487900003</v>
      </c>
      <c r="BA10" s="12">
        <v>0.397435792329</v>
      </c>
      <c r="BB10" s="12">
        <v>0.40632041890800003</v>
      </c>
      <c r="BD10" s="12">
        <v>0.37036261879999999</v>
      </c>
      <c r="BE10" s="12">
        <v>0.45295603823199998</v>
      </c>
      <c r="BF10" s="12">
        <v>0.51230618464400002</v>
      </c>
      <c r="BH10" s="12">
        <v>0.41616475914000001</v>
      </c>
      <c r="BI10" s="12">
        <v>0.43884809869899999</v>
      </c>
      <c r="BJ10" s="12">
        <v>0.18262794133400001</v>
      </c>
    </row>
    <row r="11" spans="2:62" ht="32" customHeight="1" x14ac:dyDescent="0.35">
      <c r="B11" s="11" t="s">
        <v>168</v>
      </c>
      <c r="C11" s="12">
        <v>0.215185117417</v>
      </c>
      <c r="D11" s="12">
        <v>0.23342092045099999</v>
      </c>
      <c r="E11" s="12">
        <v>0.19162027889899999</v>
      </c>
      <c r="F11" s="12">
        <v>0.27646876357</v>
      </c>
      <c r="G11" s="12">
        <v>0</v>
      </c>
      <c r="I11" s="12">
        <v>0.25854511351499998</v>
      </c>
      <c r="J11" s="12">
        <v>0.22917452863400001</v>
      </c>
      <c r="K11" s="12">
        <v>0.20766150003799999</v>
      </c>
      <c r="L11" s="12">
        <v>0.22198437986899999</v>
      </c>
      <c r="M11" s="12">
        <v>0.19235608163599999</v>
      </c>
      <c r="N11" s="12">
        <v>8.4087510154200004E-2</v>
      </c>
      <c r="P11" s="12">
        <v>0.31118213138599998</v>
      </c>
      <c r="Q11" s="12">
        <v>0.20806821450999999</v>
      </c>
      <c r="R11" s="12">
        <v>0.21494874902800001</v>
      </c>
      <c r="S11" s="12">
        <v>0.122262351844</v>
      </c>
      <c r="T11" s="12">
        <v>0.48326881861999998</v>
      </c>
      <c r="V11" s="12">
        <v>0.28053831914299998</v>
      </c>
      <c r="W11" s="12">
        <v>0.28793767461800002</v>
      </c>
      <c r="X11" s="12">
        <v>0.19314705029599999</v>
      </c>
      <c r="Y11" s="12">
        <v>0.24000704537600001</v>
      </c>
      <c r="Z11" s="12">
        <v>0.223019275893</v>
      </c>
      <c r="AA11" s="12">
        <v>6.9630538972600006E-2</v>
      </c>
      <c r="AB11" s="12">
        <v>0.115867132416</v>
      </c>
      <c r="AC11" s="12">
        <v>0.13865856137800001</v>
      </c>
      <c r="AE11" s="12">
        <v>0.200679267233</v>
      </c>
      <c r="AF11" s="12">
        <v>0.227196262146</v>
      </c>
      <c r="AG11" s="12">
        <v>0.17696878764900001</v>
      </c>
      <c r="AH11" s="12">
        <v>0.20469207313099999</v>
      </c>
      <c r="AI11" s="12">
        <v>0.26673292313800001</v>
      </c>
      <c r="AJ11" s="12">
        <v>0.188692701499</v>
      </c>
      <c r="AK11" s="12">
        <v>0.27747963485999999</v>
      </c>
      <c r="AL11" s="12">
        <v>0.24372218127199999</v>
      </c>
      <c r="AM11" s="12">
        <v>0.15467450222599999</v>
      </c>
      <c r="AN11" s="12">
        <v>0.16093091720700001</v>
      </c>
      <c r="AO11" s="12">
        <v>0.217804532133</v>
      </c>
      <c r="AP11" s="12">
        <v>0.20668383119799999</v>
      </c>
      <c r="AR11" s="12">
        <v>0.21175395478</v>
      </c>
      <c r="AS11" s="12">
        <v>0.19688356525299999</v>
      </c>
      <c r="AT11" s="12">
        <v>0.33567564283399998</v>
      </c>
      <c r="AU11" s="12">
        <v>0.50032009876399997</v>
      </c>
      <c r="AW11" s="12">
        <v>0.21488987436199999</v>
      </c>
      <c r="AX11" s="12">
        <v>0.20395433175300001</v>
      </c>
      <c r="AY11" s="12">
        <v>0.18926406109499999</v>
      </c>
      <c r="AZ11" s="12">
        <v>0.210106864501</v>
      </c>
      <c r="BA11" s="12">
        <v>0.19297958025100001</v>
      </c>
      <c r="BB11" s="12">
        <v>0.21052025718</v>
      </c>
      <c r="BD11" s="12">
        <v>0.198863934528</v>
      </c>
      <c r="BE11" s="12">
        <v>0.24900618598599999</v>
      </c>
      <c r="BF11" s="12">
        <v>0.20684862635500001</v>
      </c>
      <c r="BH11" s="12">
        <v>0.19115746645000001</v>
      </c>
      <c r="BI11" s="12">
        <v>0.27852887084099998</v>
      </c>
      <c r="BJ11" s="12">
        <v>0.229338198962</v>
      </c>
    </row>
    <row r="12" spans="2:62" ht="32" customHeight="1" x14ac:dyDescent="0.35">
      <c r="B12" s="11" t="s">
        <v>169</v>
      </c>
      <c r="C12" s="12">
        <v>0.110213172838</v>
      </c>
      <c r="D12" s="12">
        <v>0.109013899368</v>
      </c>
      <c r="E12" s="12">
        <v>8.8438871385099996E-2</v>
      </c>
      <c r="F12" s="12">
        <v>0.28607228706499999</v>
      </c>
      <c r="G12" s="12">
        <v>0.199846829783</v>
      </c>
      <c r="I12" s="12">
        <v>0.16942091527200001</v>
      </c>
      <c r="J12" s="12">
        <v>0.11682632683700001</v>
      </c>
      <c r="K12" s="12">
        <v>0.102242514839</v>
      </c>
      <c r="L12" s="12">
        <v>8.2970703152500005E-2</v>
      </c>
      <c r="M12" s="12">
        <v>9.8638722633299994E-2</v>
      </c>
      <c r="N12" s="12">
        <v>0.188015221343</v>
      </c>
      <c r="P12" s="12">
        <v>9.8083158179699995E-2</v>
      </c>
      <c r="Q12" s="12">
        <v>0.145473486446</v>
      </c>
      <c r="R12" s="12">
        <v>0.12150559415499999</v>
      </c>
      <c r="S12" s="12">
        <v>7.7549622154599998E-2</v>
      </c>
      <c r="T12" s="12">
        <v>0</v>
      </c>
      <c r="V12" s="12">
        <v>0.119324661296</v>
      </c>
      <c r="W12" s="12">
        <v>0.107409100026</v>
      </c>
      <c r="X12" s="12">
        <v>0.119199542949</v>
      </c>
      <c r="Y12" s="12">
        <v>0.13476546841600001</v>
      </c>
      <c r="Z12" s="12">
        <v>0.102074965416</v>
      </c>
      <c r="AA12" s="12">
        <v>7.3119179183899999E-2</v>
      </c>
      <c r="AB12" s="12">
        <v>6.1418828097999999E-2</v>
      </c>
      <c r="AC12" s="12">
        <v>0.16129750328199999</v>
      </c>
      <c r="AE12" s="12">
        <v>0.118375962401</v>
      </c>
      <c r="AF12" s="12">
        <v>2.6646146031E-2</v>
      </c>
      <c r="AG12" s="12">
        <v>0.14265759775</v>
      </c>
      <c r="AH12" s="12">
        <v>0.371811139598</v>
      </c>
      <c r="AI12" s="12">
        <v>8.4831560232900005E-2</v>
      </c>
      <c r="AJ12" s="12">
        <v>4.5292321601400003E-2</v>
      </c>
      <c r="AK12" s="12">
        <v>8.5838776116099996E-2</v>
      </c>
      <c r="AL12" s="12">
        <v>8.8202907831500005E-2</v>
      </c>
      <c r="AM12" s="12">
        <v>0.175243588394</v>
      </c>
      <c r="AN12" s="12">
        <v>6.0221763744500001E-2</v>
      </c>
      <c r="AO12" s="12">
        <v>0</v>
      </c>
      <c r="AP12" s="12">
        <v>0.14489800121800001</v>
      </c>
      <c r="AR12" s="12">
        <v>0.114766895656</v>
      </c>
      <c r="AS12" s="12">
        <v>9.59246207298E-2</v>
      </c>
      <c r="AT12" s="12">
        <v>9.0300175390900003E-2</v>
      </c>
      <c r="AU12" s="12">
        <v>0</v>
      </c>
      <c r="AW12" s="12">
        <v>9.8944886417200006E-2</v>
      </c>
      <c r="AX12" s="12">
        <v>0.103268200778</v>
      </c>
      <c r="AY12" s="12">
        <v>0.11603952750099999</v>
      </c>
      <c r="AZ12" s="12">
        <v>0.12426678262099999</v>
      </c>
      <c r="BA12" s="12">
        <v>0.114368834415</v>
      </c>
      <c r="BB12" s="12">
        <v>0.100453910094</v>
      </c>
      <c r="BD12" s="12">
        <v>0.10398592964800001</v>
      </c>
      <c r="BE12" s="12">
        <v>0.13067035891000001</v>
      </c>
      <c r="BF12" s="12">
        <v>4.3887209997E-2</v>
      </c>
      <c r="BH12" s="12">
        <v>9.2976292018199999E-2</v>
      </c>
      <c r="BI12" s="12">
        <v>0.11618515077200001</v>
      </c>
      <c r="BJ12" s="12">
        <v>0.23370354627699999</v>
      </c>
    </row>
    <row r="13" spans="2:62" ht="32" customHeight="1" x14ac:dyDescent="0.35">
      <c r="B13" s="11" t="s">
        <v>170</v>
      </c>
      <c r="C13" s="12">
        <v>2.94110404141E-2</v>
      </c>
      <c r="D13" s="12">
        <v>6.8797366262899999E-3</v>
      </c>
      <c r="E13" s="12">
        <v>5.0417260336899999E-2</v>
      </c>
      <c r="F13" s="12">
        <v>3.6017187577499998E-2</v>
      </c>
      <c r="G13" s="12">
        <v>0.20185509779300001</v>
      </c>
      <c r="I13" s="12">
        <v>4.0336867908599999E-2</v>
      </c>
      <c r="J13" s="12">
        <v>6.1753352901000001E-2</v>
      </c>
      <c r="K13" s="12">
        <v>3.14898348063E-2</v>
      </c>
      <c r="L13" s="12">
        <v>1.62824589167E-2</v>
      </c>
      <c r="M13" s="12">
        <v>1.42721055476E-2</v>
      </c>
      <c r="N13" s="12">
        <v>0</v>
      </c>
      <c r="P13" s="12">
        <v>1.05237031385E-2</v>
      </c>
      <c r="Q13" s="12">
        <v>3.7371014957400001E-2</v>
      </c>
      <c r="R13" s="12">
        <v>4.3836261450800003E-2</v>
      </c>
      <c r="S13" s="12">
        <v>2.6382626981699998E-2</v>
      </c>
      <c r="T13" s="12">
        <v>0</v>
      </c>
      <c r="V13" s="12">
        <v>3.29325910645E-2</v>
      </c>
      <c r="W13" s="12">
        <v>5.3763379987299999E-2</v>
      </c>
      <c r="X13" s="12">
        <v>8.8316229950300001E-3</v>
      </c>
      <c r="Y13" s="12">
        <v>0</v>
      </c>
      <c r="Z13" s="12">
        <v>4.5156347287E-2</v>
      </c>
      <c r="AA13" s="12">
        <v>0</v>
      </c>
      <c r="AB13" s="12">
        <v>5.2594217026700002E-2</v>
      </c>
      <c r="AC13" s="12">
        <v>3.5523758145700003E-2</v>
      </c>
      <c r="AE13" s="12">
        <v>8.2256503983799995E-2</v>
      </c>
      <c r="AF13" s="12">
        <v>2.6093483107799999E-2</v>
      </c>
      <c r="AG13" s="12">
        <v>2.6596477333199999E-2</v>
      </c>
      <c r="AH13" s="12">
        <v>2.1969832345700002E-2</v>
      </c>
      <c r="AI13" s="12">
        <v>1.48639856924E-2</v>
      </c>
      <c r="AJ13" s="12">
        <v>0</v>
      </c>
      <c r="AK13" s="12">
        <v>2.3073463622399999E-2</v>
      </c>
      <c r="AL13" s="12">
        <v>5.2998437013399999E-2</v>
      </c>
      <c r="AM13" s="12">
        <v>4.4457589031E-2</v>
      </c>
      <c r="AN13" s="12">
        <v>3.2238940901399997E-2</v>
      </c>
      <c r="AO13" s="12">
        <v>0</v>
      </c>
      <c r="AP13" s="12">
        <v>0</v>
      </c>
      <c r="AR13" s="12">
        <v>2.5242610500900001E-2</v>
      </c>
      <c r="AS13" s="12">
        <v>4.5008482960199998E-2</v>
      </c>
      <c r="AT13" s="12">
        <v>4.9638145962000002E-2</v>
      </c>
      <c r="AU13" s="12">
        <v>0</v>
      </c>
      <c r="AW13" s="12">
        <v>2.9583088935200001E-2</v>
      </c>
      <c r="AX13" s="12">
        <v>2.7622952146599999E-2</v>
      </c>
      <c r="AY13" s="12">
        <v>1.7325252309400001E-2</v>
      </c>
      <c r="AZ13" s="12">
        <v>2.9191146034099998E-2</v>
      </c>
      <c r="BA13" s="12">
        <v>2.87598591689E-2</v>
      </c>
      <c r="BB13" s="12">
        <v>2.6173972519900002E-2</v>
      </c>
      <c r="BD13" s="12">
        <v>3.2956966039499998E-2</v>
      </c>
      <c r="BE13" s="12">
        <v>2.5797680136099999E-2</v>
      </c>
      <c r="BF13" s="12">
        <v>0</v>
      </c>
      <c r="BH13" s="12">
        <v>1.6217595209800002E-2</v>
      </c>
      <c r="BI13" s="12">
        <v>6.17465296793E-2</v>
      </c>
      <c r="BJ13" s="12">
        <v>4.4206747417099998E-2</v>
      </c>
    </row>
    <row r="14" spans="2:62" ht="32" customHeight="1" x14ac:dyDescent="0.35">
      <c r="B14" s="11" t="s">
        <v>42</v>
      </c>
      <c r="C14" s="12">
        <v>1.5662920296900001E-2</v>
      </c>
      <c r="D14" s="12">
        <v>1.14580680334E-2</v>
      </c>
      <c r="E14" s="12">
        <v>1.6703066176500001E-2</v>
      </c>
      <c r="F14" s="12">
        <v>4.8557737274700002E-2</v>
      </c>
      <c r="G14" s="12">
        <v>0</v>
      </c>
      <c r="I14" s="12">
        <v>2.7928620438400002E-2</v>
      </c>
      <c r="J14" s="12">
        <v>3.2689773431100001E-2</v>
      </c>
      <c r="K14" s="12">
        <v>8.0881498280700008E-3</v>
      </c>
      <c r="L14" s="12">
        <v>2.1952067463700001E-2</v>
      </c>
      <c r="M14" s="12">
        <v>0</v>
      </c>
      <c r="N14" s="12">
        <v>0</v>
      </c>
      <c r="P14" s="12">
        <v>1.98899426357E-2</v>
      </c>
      <c r="Q14" s="12">
        <v>0</v>
      </c>
      <c r="R14" s="12">
        <v>1.36975613895E-2</v>
      </c>
      <c r="S14" s="12">
        <v>2.9314181140499999E-2</v>
      </c>
      <c r="T14" s="12">
        <v>0</v>
      </c>
      <c r="V14" s="12">
        <v>0</v>
      </c>
      <c r="W14" s="12">
        <v>2.3674159274E-2</v>
      </c>
      <c r="X14" s="12">
        <v>8.6099318803299994E-3</v>
      </c>
      <c r="Y14" s="12">
        <v>1.59000823768E-2</v>
      </c>
      <c r="Z14" s="12">
        <v>1.38780046738E-2</v>
      </c>
      <c r="AA14" s="12">
        <v>0</v>
      </c>
      <c r="AB14" s="12">
        <v>1.8819862811599999E-2</v>
      </c>
      <c r="AC14" s="12">
        <v>7.2386728294299998E-2</v>
      </c>
      <c r="AE14" s="12">
        <v>0</v>
      </c>
      <c r="AF14" s="12">
        <v>5.1103256570300001E-2</v>
      </c>
      <c r="AG14" s="12">
        <v>2.8012769812600001E-2</v>
      </c>
      <c r="AH14" s="12">
        <v>1.9845199683100001E-2</v>
      </c>
      <c r="AI14" s="12">
        <v>0</v>
      </c>
      <c r="AJ14" s="12">
        <v>4.6250047352699997E-2</v>
      </c>
      <c r="AK14" s="12">
        <v>0</v>
      </c>
      <c r="AL14" s="12">
        <v>0</v>
      </c>
      <c r="AM14" s="12">
        <v>0</v>
      </c>
      <c r="AN14" s="12">
        <v>0</v>
      </c>
      <c r="AO14" s="12">
        <v>0</v>
      </c>
      <c r="AP14" s="12">
        <v>4.1486165503400001E-2</v>
      </c>
      <c r="AR14" s="12">
        <v>1.53070349094E-2</v>
      </c>
      <c r="AS14" s="12">
        <v>0</v>
      </c>
      <c r="AT14" s="12">
        <v>4.2692999602299997E-2</v>
      </c>
      <c r="AU14" s="12">
        <v>0.49967990123599998</v>
      </c>
      <c r="AW14" s="12">
        <v>1.09349414398E-2</v>
      </c>
      <c r="AX14" s="12">
        <v>9.2910882039300008E-3</v>
      </c>
      <c r="AY14" s="12">
        <v>1.0333137434699999E-2</v>
      </c>
      <c r="AZ14" s="12">
        <v>1.20150285641E-2</v>
      </c>
      <c r="BA14" s="12">
        <v>1.7552751060299999E-2</v>
      </c>
      <c r="BB14" s="12">
        <v>1.4008018483800001E-2</v>
      </c>
      <c r="BD14" s="12">
        <v>1.07548157159E-2</v>
      </c>
      <c r="BE14" s="12">
        <v>1.55056686272E-2</v>
      </c>
      <c r="BF14" s="12">
        <v>9.9500628339999994E-2</v>
      </c>
      <c r="BH14" s="12">
        <v>1.18937904873E-2</v>
      </c>
      <c r="BI14" s="12">
        <v>6.9552016650399999E-3</v>
      </c>
      <c r="BJ14" s="12">
        <v>7.1420416972499998E-2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175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166</v>
      </c>
      <c r="C9" s="12">
        <v>0.18861980202199999</v>
      </c>
      <c r="D9" s="12">
        <v>0.176082267578</v>
      </c>
      <c r="E9" s="12">
        <v>0.22112542249100001</v>
      </c>
      <c r="F9" s="12">
        <v>3.42821303759E-2</v>
      </c>
      <c r="G9" s="12">
        <v>0.20185509779300001</v>
      </c>
      <c r="I9" s="12">
        <v>9.1042428338399997E-2</v>
      </c>
      <c r="J9" s="12">
        <v>0.178017334581</v>
      </c>
      <c r="K9" s="12">
        <v>0.22902411761499999</v>
      </c>
      <c r="L9" s="12">
        <v>0.19359818195799999</v>
      </c>
      <c r="M9" s="12">
        <v>0.19245189436900001</v>
      </c>
      <c r="N9" s="12">
        <v>0.237920441767</v>
      </c>
      <c r="P9" s="12">
        <v>0.14319746191900001</v>
      </c>
      <c r="Q9" s="12">
        <v>0.210142650115</v>
      </c>
      <c r="R9" s="12">
        <v>0.18827150515300001</v>
      </c>
      <c r="S9" s="12">
        <v>0.208164545295</v>
      </c>
      <c r="T9" s="12">
        <v>0.48326881861999998</v>
      </c>
      <c r="V9" s="12">
        <v>0.13862095836999999</v>
      </c>
      <c r="W9" s="12">
        <v>0.19677295428399999</v>
      </c>
      <c r="X9" s="12">
        <v>0.20496424154599999</v>
      </c>
      <c r="Y9" s="12">
        <v>0.17850459608399999</v>
      </c>
      <c r="Z9" s="12">
        <v>0.208669601063</v>
      </c>
      <c r="AA9" s="12">
        <v>0.217370781698</v>
      </c>
      <c r="AB9" s="12">
        <v>0.25997689772100002</v>
      </c>
      <c r="AC9" s="12">
        <v>3.7016295230200003E-2</v>
      </c>
      <c r="AE9" s="12">
        <v>0.22223315232800001</v>
      </c>
      <c r="AF9" s="12">
        <v>0.161605158404</v>
      </c>
      <c r="AG9" s="12">
        <v>0.163845979675</v>
      </c>
      <c r="AH9" s="12">
        <v>8.2602815836299998E-2</v>
      </c>
      <c r="AI9" s="12">
        <v>0.173238383601</v>
      </c>
      <c r="AJ9" s="12">
        <v>0.13777514332499999</v>
      </c>
      <c r="AK9" s="12">
        <v>0.24653086641800001</v>
      </c>
      <c r="AL9" s="12">
        <v>0.12017634136200001</v>
      </c>
      <c r="AM9" s="12">
        <v>0.23978293312900001</v>
      </c>
      <c r="AN9" s="12">
        <v>0.29537247823000001</v>
      </c>
      <c r="AO9" s="12">
        <v>0.31193624002800002</v>
      </c>
      <c r="AP9" s="12">
        <v>0.251545464065</v>
      </c>
      <c r="AR9" s="12">
        <v>0.18911734336399999</v>
      </c>
      <c r="AS9" s="12">
        <v>0.17802374375499999</v>
      </c>
      <c r="AT9" s="12">
        <v>0.19346998023</v>
      </c>
      <c r="AU9" s="12">
        <v>0.50032009876399997</v>
      </c>
      <c r="AW9" s="12">
        <v>0.214125747187</v>
      </c>
      <c r="AX9" s="12">
        <v>0.213684671884</v>
      </c>
      <c r="AY9" s="12">
        <v>0.219145655637</v>
      </c>
      <c r="AZ9" s="12">
        <v>0.18926078419799999</v>
      </c>
      <c r="BA9" s="12">
        <v>0.21498935064300001</v>
      </c>
      <c r="BB9" s="12">
        <v>0.20832920837800001</v>
      </c>
      <c r="BD9" s="12">
        <v>0.246636437619</v>
      </c>
      <c r="BE9" s="12">
        <v>8.8988422898599998E-2</v>
      </c>
      <c r="BF9" s="12">
        <v>4.6099412041600001E-2</v>
      </c>
      <c r="BH9" s="12">
        <v>0.23477425096599999</v>
      </c>
      <c r="BI9" s="12">
        <v>9.1015339815699994E-2</v>
      </c>
      <c r="BJ9" s="12">
        <v>9.2310369298299999E-2</v>
      </c>
    </row>
    <row r="10" spans="2:62" ht="32" customHeight="1" x14ac:dyDescent="0.35">
      <c r="B10" s="11" t="s">
        <v>167</v>
      </c>
      <c r="C10" s="12">
        <v>0.32544214027500001</v>
      </c>
      <c r="D10" s="12">
        <v>0.34852932826600003</v>
      </c>
      <c r="E10" s="12">
        <v>0.30270356045300001</v>
      </c>
      <c r="F10" s="12">
        <v>0.31951177131800002</v>
      </c>
      <c r="G10" s="12">
        <v>0.20424949416099999</v>
      </c>
      <c r="I10" s="12">
        <v>0.237492793625</v>
      </c>
      <c r="J10" s="12">
        <v>0.29391972157000001</v>
      </c>
      <c r="K10" s="12">
        <v>0.335102947012</v>
      </c>
      <c r="L10" s="12">
        <v>0.36110877540199998</v>
      </c>
      <c r="M10" s="12">
        <v>0.36124407398399999</v>
      </c>
      <c r="N10" s="12">
        <v>0.26558542550499997</v>
      </c>
      <c r="P10" s="12">
        <v>0.33017238338400001</v>
      </c>
      <c r="Q10" s="12">
        <v>0.31843495907699998</v>
      </c>
      <c r="R10" s="12">
        <v>0.33287706626399999</v>
      </c>
      <c r="S10" s="12">
        <v>0.31723088886900003</v>
      </c>
      <c r="T10" s="12">
        <v>0.51673118137999996</v>
      </c>
      <c r="V10" s="12">
        <v>0.353005812182</v>
      </c>
      <c r="W10" s="12">
        <v>0.30016012181099999</v>
      </c>
      <c r="X10" s="12">
        <v>0.36015058765399999</v>
      </c>
      <c r="Y10" s="12">
        <v>0.336738369812</v>
      </c>
      <c r="Z10" s="12">
        <v>0.22715757624499999</v>
      </c>
      <c r="AA10" s="12">
        <v>0.39277573093599999</v>
      </c>
      <c r="AB10" s="12">
        <v>0.30685129259400001</v>
      </c>
      <c r="AC10" s="12">
        <v>0.35729936227199999</v>
      </c>
      <c r="AE10" s="12">
        <v>0.34745399712300001</v>
      </c>
      <c r="AF10" s="12">
        <v>0.28526075899199999</v>
      </c>
      <c r="AG10" s="12">
        <v>0.345847311228</v>
      </c>
      <c r="AH10" s="12">
        <v>0.25334889448699999</v>
      </c>
      <c r="AI10" s="12">
        <v>0.43587198743599997</v>
      </c>
      <c r="AJ10" s="12">
        <v>0.46569811221500002</v>
      </c>
      <c r="AK10" s="12">
        <v>0.27098541000800003</v>
      </c>
      <c r="AL10" s="12">
        <v>0.31239984994300002</v>
      </c>
      <c r="AM10" s="12">
        <v>0.36331470750299999</v>
      </c>
      <c r="AN10" s="12">
        <v>0.28627203201599999</v>
      </c>
      <c r="AO10" s="12">
        <v>8.4986132465900005E-2</v>
      </c>
      <c r="AP10" s="12">
        <v>0.27997244915800001</v>
      </c>
      <c r="AR10" s="12">
        <v>0.31460629864400003</v>
      </c>
      <c r="AS10" s="12">
        <v>0.40186223446199998</v>
      </c>
      <c r="AT10" s="12">
        <v>0.24779252316700001</v>
      </c>
      <c r="AU10" s="12">
        <v>0</v>
      </c>
      <c r="AW10" s="12">
        <v>0.313433980153</v>
      </c>
      <c r="AX10" s="12">
        <v>0.327906515211</v>
      </c>
      <c r="AY10" s="12">
        <v>0.33460141962700002</v>
      </c>
      <c r="AZ10" s="12">
        <v>0.31754320236900002</v>
      </c>
      <c r="BA10" s="12">
        <v>0.31260723022800002</v>
      </c>
      <c r="BB10" s="12">
        <v>0.333365144838</v>
      </c>
      <c r="BD10" s="12">
        <v>0.33502807615699998</v>
      </c>
      <c r="BE10" s="12">
        <v>0.313889928022</v>
      </c>
      <c r="BF10" s="12">
        <v>0.26084792241900001</v>
      </c>
      <c r="BH10" s="12">
        <v>0.35885648552600002</v>
      </c>
      <c r="BI10" s="12">
        <v>0.26968869303499998</v>
      </c>
      <c r="BJ10" s="12">
        <v>0.21290544031399999</v>
      </c>
    </row>
    <row r="11" spans="2:62" ht="32" customHeight="1" x14ac:dyDescent="0.35">
      <c r="B11" s="11" t="s">
        <v>168</v>
      </c>
      <c r="C11" s="12">
        <v>0.25596640682900001</v>
      </c>
      <c r="D11" s="12">
        <v>0.27880900637799999</v>
      </c>
      <c r="E11" s="12">
        <v>0.22752690092399999</v>
      </c>
      <c r="F11" s="12">
        <v>0.32159328619499999</v>
      </c>
      <c r="G11" s="12">
        <v>0</v>
      </c>
      <c r="I11" s="12">
        <v>0.293336253401</v>
      </c>
      <c r="J11" s="12">
        <v>0.19568313307499999</v>
      </c>
      <c r="K11" s="12">
        <v>0.29828292525599998</v>
      </c>
      <c r="L11" s="12">
        <v>0.23212006866900001</v>
      </c>
      <c r="M11" s="12">
        <v>0.24553771918100001</v>
      </c>
      <c r="N11" s="12">
        <v>0.17833102018300001</v>
      </c>
      <c r="P11" s="12">
        <v>0.34153139832500001</v>
      </c>
      <c r="Q11" s="12">
        <v>0.263596206813</v>
      </c>
      <c r="R11" s="12">
        <v>0.24491859870999999</v>
      </c>
      <c r="S11" s="12">
        <v>0.177905035889</v>
      </c>
      <c r="T11" s="12">
        <v>0</v>
      </c>
      <c r="V11" s="12">
        <v>0.32213913011099998</v>
      </c>
      <c r="W11" s="12">
        <v>0.30343997652799998</v>
      </c>
      <c r="X11" s="12">
        <v>0.23317346643799999</v>
      </c>
      <c r="Y11" s="12">
        <v>0.24148022838200001</v>
      </c>
      <c r="Z11" s="12">
        <v>0.24355458833499999</v>
      </c>
      <c r="AA11" s="12">
        <v>0.13397149028700001</v>
      </c>
      <c r="AB11" s="12">
        <v>0.23667135013900001</v>
      </c>
      <c r="AC11" s="12">
        <v>0.249133021185</v>
      </c>
      <c r="AE11" s="12">
        <v>0.124217274689</v>
      </c>
      <c r="AF11" s="12">
        <v>0.283329359542</v>
      </c>
      <c r="AG11" s="12">
        <v>0.350252816169</v>
      </c>
      <c r="AH11" s="12">
        <v>0.32484809046099999</v>
      </c>
      <c r="AI11" s="12">
        <v>0.242811307176</v>
      </c>
      <c r="AJ11" s="12">
        <v>0.25734291219099997</v>
      </c>
      <c r="AK11" s="12">
        <v>0.23481975795599999</v>
      </c>
      <c r="AL11" s="12">
        <v>0.33996019154099999</v>
      </c>
      <c r="AM11" s="12">
        <v>0.19437184113</v>
      </c>
      <c r="AN11" s="12">
        <v>0.13069200906600001</v>
      </c>
      <c r="AO11" s="12">
        <v>0.39466014738799998</v>
      </c>
      <c r="AP11" s="12">
        <v>0.24061175455200001</v>
      </c>
      <c r="AR11" s="12">
        <v>0.25731728962299999</v>
      </c>
      <c r="AS11" s="12">
        <v>0.23742567852400001</v>
      </c>
      <c r="AT11" s="12">
        <v>0.33382144176599998</v>
      </c>
      <c r="AU11" s="12">
        <v>0</v>
      </c>
      <c r="AW11" s="12">
        <v>0.24135114595400001</v>
      </c>
      <c r="AX11" s="12">
        <v>0.23035034904999999</v>
      </c>
      <c r="AY11" s="12">
        <v>0.23135346765500001</v>
      </c>
      <c r="AZ11" s="12">
        <v>0.26140217097000001</v>
      </c>
      <c r="BA11" s="12">
        <v>0.24195506351400001</v>
      </c>
      <c r="BB11" s="12">
        <v>0.251544626406</v>
      </c>
      <c r="BD11" s="12">
        <v>0.19430845232800001</v>
      </c>
      <c r="BE11" s="12">
        <v>0.36690620070899999</v>
      </c>
      <c r="BF11" s="12">
        <v>0.36516867184200003</v>
      </c>
      <c r="BH11" s="12">
        <v>0.22799513637800001</v>
      </c>
      <c r="BI11" s="12">
        <v>0.299222773612</v>
      </c>
      <c r="BJ11" s="12">
        <v>0.35997768477699998</v>
      </c>
    </row>
    <row r="12" spans="2:62" ht="32" customHeight="1" x14ac:dyDescent="0.35">
      <c r="B12" s="11" t="s">
        <v>169</v>
      </c>
      <c r="C12" s="12">
        <v>0.170898866446</v>
      </c>
      <c r="D12" s="12">
        <v>0.14996563150200001</v>
      </c>
      <c r="E12" s="12">
        <v>0.18191988618300001</v>
      </c>
      <c r="F12" s="12">
        <v>0.203666210959</v>
      </c>
      <c r="G12" s="12">
        <v>0.59389540804600005</v>
      </c>
      <c r="I12" s="12">
        <v>0.25547028754599999</v>
      </c>
      <c r="J12" s="12">
        <v>0.220367698881</v>
      </c>
      <c r="K12" s="12">
        <v>0.109670920876</v>
      </c>
      <c r="L12" s="12">
        <v>0.16799216026200001</v>
      </c>
      <c r="M12" s="12">
        <v>0.15385643408999999</v>
      </c>
      <c r="N12" s="12">
        <v>0.31816311254599999</v>
      </c>
      <c r="P12" s="12">
        <v>0.135700808728</v>
      </c>
      <c r="Q12" s="12">
        <v>0.185997551825</v>
      </c>
      <c r="R12" s="12">
        <v>0.164086855181</v>
      </c>
      <c r="S12" s="12">
        <v>0.20053805542399999</v>
      </c>
      <c r="T12" s="12">
        <v>0</v>
      </c>
      <c r="V12" s="12">
        <v>0.14939036819199999</v>
      </c>
      <c r="W12" s="12">
        <v>0.15870786200500001</v>
      </c>
      <c r="X12" s="12">
        <v>0.162651308957</v>
      </c>
      <c r="Y12" s="12">
        <v>0.19714129366899999</v>
      </c>
      <c r="Z12" s="12">
        <v>0.22700152007800001</v>
      </c>
      <c r="AA12" s="12">
        <v>0.19462499297899999</v>
      </c>
      <c r="AB12" s="12">
        <v>0.105223846878</v>
      </c>
      <c r="AC12" s="12">
        <v>0.19643087890899999</v>
      </c>
      <c r="AE12" s="12">
        <v>0.22383087171800001</v>
      </c>
      <c r="AF12" s="12">
        <v>0.18750970030399999</v>
      </c>
      <c r="AG12" s="12">
        <v>0.11204112311599999</v>
      </c>
      <c r="AH12" s="12">
        <v>0.25689476866299998</v>
      </c>
      <c r="AI12" s="12">
        <v>0.119188602586</v>
      </c>
      <c r="AJ12" s="12">
        <v>9.2933784916699999E-2</v>
      </c>
      <c r="AK12" s="12">
        <v>0.13242887625999999</v>
      </c>
      <c r="AL12" s="12">
        <v>0.174458900601</v>
      </c>
      <c r="AM12" s="12">
        <v>0.20253051823900001</v>
      </c>
      <c r="AN12" s="12">
        <v>0.16422410464000001</v>
      </c>
      <c r="AO12" s="12">
        <v>0.20841748011799999</v>
      </c>
      <c r="AP12" s="12">
        <v>0.227870332225</v>
      </c>
      <c r="AR12" s="12">
        <v>0.18398951996099999</v>
      </c>
      <c r="AS12" s="12">
        <v>0.122097943056</v>
      </c>
      <c r="AT12" s="12">
        <v>0.13258490927300001</v>
      </c>
      <c r="AU12" s="12">
        <v>0</v>
      </c>
      <c r="AW12" s="12">
        <v>0.175652637965</v>
      </c>
      <c r="AX12" s="12">
        <v>0.17302160492099999</v>
      </c>
      <c r="AY12" s="12">
        <v>0.16154313373199999</v>
      </c>
      <c r="AZ12" s="12">
        <v>0.175791594035</v>
      </c>
      <c r="BA12" s="12">
        <v>0.17540314990399999</v>
      </c>
      <c r="BB12" s="12">
        <v>0.157004387829</v>
      </c>
      <c r="BD12" s="12">
        <v>0.173107093318</v>
      </c>
      <c r="BE12" s="12">
        <v>0.159581971085</v>
      </c>
      <c r="BF12" s="12">
        <v>0.22838336535699999</v>
      </c>
      <c r="BH12" s="12">
        <v>0.147143109046</v>
      </c>
      <c r="BI12" s="12">
        <v>0.23743923857900001</v>
      </c>
      <c r="BJ12" s="12">
        <v>0.17365434406999999</v>
      </c>
    </row>
    <row r="13" spans="2:62" ht="32" customHeight="1" x14ac:dyDescent="0.35">
      <c r="B13" s="11" t="s">
        <v>170</v>
      </c>
      <c r="C13" s="12">
        <v>4.14713994117E-2</v>
      </c>
      <c r="D13" s="12">
        <v>3.1621518717600001E-2</v>
      </c>
      <c r="E13" s="12">
        <v>4.9598006892600001E-2</v>
      </c>
      <c r="F13" s="12">
        <v>7.23888638783E-2</v>
      </c>
      <c r="G13" s="12">
        <v>0</v>
      </c>
      <c r="I13" s="12">
        <v>8.0549414681700002E-2</v>
      </c>
      <c r="J13" s="12">
        <v>7.9322338461899997E-2</v>
      </c>
      <c r="K13" s="12">
        <v>1.9830939412800001E-2</v>
      </c>
      <c r="L13" s="12">
        <v>2.3192724254599999E-2</v>
      </c>
      <c r="M13" s="12">
        <v>4.69098783761E-2</v>
      </c>
      <c r="N13" s="12">
        <v>0</v>
      </c>
      <c r="P13" s="12">
        <v>2.9508005007700001E-2</v>
      </c>
      <c r="Q13" s="12">
        <v>1.47949278531E-2</v>
      </c>
      <c r="R13" s="12">
        <v>6.3148700884500003E-2</v>
      </c>
      <c r="S13" s="12">
        <v>5.90959104E-2</v>
      </c>
      <c r="T13" s="12">
        <v>0</v>
      </c>
      <c r="V13" s="12">
        <v>3.6843731145299999E-2</v>
      </c>
      <c r="W13" s="12">
        <v>8.8730047106499992E-3</v>
      </c>
      <c r="X13" s="12">
        <v>3.9060395405899999E-2</v>
      </c>
      <c r="Y13" s="12">
        <v>3.0235429675300001E-2</v>
      </c>
      <c r="Z13" s="12">
        <v>7.9738709604700003E-2</v>
      </c>
      <c r="AA13" s="12">
        <v>3.5176138946299999E-2</v>
      </c>
      <c r="AB13" s="12">
        <v>7.2456749856700003E-2</v>
      </c>
      <c r="AC13" s="12">
        <v>8.77337141096E-2</v>
      </c>
      <c r="AE13" s="12">
        <v>8.2264704141600004E-2</v>
      </c>
      <c r="AF13" s="12">
        <v>3.11917661879E-2</v>
      </c>
      <c r="AG13" s="12">
        <v>0</v>
      </c>
      <c r="AH13" s="12">
        <v>6.2460230869400002E-2</v>
      </c>
      <c r="AI13" s="12">
        <v>2.88897192E-2</v>
      </c>
      <c r="AJ13" s="12">
        <v>0</v>
      </c>
      <c r="AK13" s="12">
        <v>9.4392986884799995E-2</v>
      </c>
      <c r="AL13" s="12">
        <v>3.5336477701199999E-2</v>
      </c>
      <c r="AM13" s="12">
        <v>0</v>
      </c>
      <c r="AN13" s="12">
        <v>0.123439376048</v>
      </c>
      <c r="AO13" s="12">
        <v>0</v>
      </c>
      <c r="AP13" s="12">
        <v>0</v>
      </c>
      <c r="AR13" s="12">
        <v>3.7207130680599998E-2</v>
      </c>
      <c r="AS13" s="12">
        <v>6.0590400203200001E-2</v>
      </c>
      <c r="AT13" s="12">
        <v>4.9638145962000002E-2</v>
      </c>
      <c r="AU13" s="12">
        <v>0</v>
      </c>
      <c r="AW13" s="12">
        <v>4.42698560876E-2</v>
      </c>
      <c r="AX13" s="12">
        <v>4.5503053721399997E-2</v>
      </c>
      <c r="AY13" s="12">
        <v>4.27532467905E-2</v>
      </c>
      <c r="AZ13" s="12">
        <v>4.1645101041500002E-2</v>
      </c>
      <c r="BA13" s="12">
        <v>3.9678658584700002E-2</v>
      </c>
      <c r="BB13" s="12">
        <v>3.5737730938100003E-2</v>
      </c>
      <c r="BD13" s="12">
        <v>3.9873977216500003E-2</v>
      </c>
      <c r="BE13" s="12">
        <v>4.9644520432299999E-2</v>
      </c>
      <c r="BF13" s="12">
        <v>0</v>
      </c>
      <c r="BH13" s="12">
        <v>2.1907449788300001E-2</v>
      </c>
      <c r="BI13" s="12">
        <v>8.8340824021400005E-2</v>
      </c>
      <c r="BJ13" s="12">
        <v>6.6510726516900001E-2</v>
      </c>
    </row>
    <row r="14" spans="2:62" ht="32" customHeight="1" x14ac:dyDescent="0.35">
      <c r="B14" s="11" t="s">
        <v>42</v>
      </c>
      <c r="C14" s="12">
        <v>1.76013850165E-2</v>
      </c>
      <c r="D14" s="12">
        <v>1.49922475594E-2</v>
      </c>
      <c r="E14" s="12">
        <v>1.71262230557E-2</v>
      </c>
      <c r="F14" s="12">
        <v>4.8557737274700002E-2</v>
      </c>
      <c r="G14" s="12">
        <v>0</v>
      </c>
      <c r="I14" s="12">
        <v>4.2108822407300003E-2</v>
      </c>
      <c r="J14" s="12">
        <v>3.2689773431100001E-2</v>
      </c>
      <c r="K14" s="12">
        <v>8.0881498280700008E-3</v>
      </c>
      <c r="L14" s="12">
        <v>2.1988089454299999E-2</v>
      </c>
      <c r="M14" s="12">
        <v>0</v>
      </c>
      <c r="N14" s="12">
        <v>0</v>
      </c>
      <c r="P14" s="12">
        <v>1.98899426357E-2</v>
      </c>
      <c r="Q14" s="12">
        <v>7.0337043167899996E-3</v>
      </c>
      <c r="R14" s="12">
        <v>6.6972738076199996E-3</v>
      </c>
      <c r="S14" s="12">
        <v>3.7065564122200002E-2</v>
      </c>
      <c r="T14" s="12">
        <v>0</v>
      </c>
      <c r="V14" s="12">
        <v>0</v>
      </c>
      <c r="W14" s="12">
        <v>3.2046080662200001E-2</v>
      </c>
      <c r="X14" s="12">
        <v>0</v>
      </c>
      <c r="Y14" s="12">
        <v>1.59000823768E-2</v>
      </c>
      <c r="Z14" s="12">
        <v>1.38780046738E-2</v>
      </c>
      <c r="AA14" s="12">
        <v>2.60808651527E-2</v>
      </c>
      <c r="AB14" s="12">
        <v>1.8819862811599999E-2</v>
      </c>
      <c r="AC14" s="12">
        <v>7.2386728294299998E-2</v>
      </c>
      <c r="AE14" s="12">
        <v>0</v>
      </c>
      <c r="AF14" s="12">
        <v>5.1103256570300001E-2</v>
      </c>
      <c r="AG14" s="12">
        <v>2.8012769812600001E-2</v>
      </c>
      <c r="AH14" s="12">
        <v>1.9845199683100001E-2</v>
      </c>
      <c r="AI14" s="12">
        <v>0</v>
      </c>
      <c r="AJ14" s="12">
        <v>4.6250047352699997E-2</v>
      </c>
      <c r="AK14" s="12">
        <v>2.0842102473100001E-2</v>
      </c>
      <c r="AL14" s="12">
        <v>1.7668238850599999E-2</v>
      </c>
      <c r="AM14" s="12">
        <v>0</v>
      </c>
      <c r="AN14" s="12">
        <v>0</v>
      </c>
      <c r="AO14" s="12">
        <v>0</v>
      </c>
      <c r="AP14" s="12">
        <v>0</v>
      </c>
      <c r="AR14" s="12">
        <v>1.7762417728299999E-2</v>
      </c>
      <c r="AS14" s="12">
        <v>0</v>
      </c>
      <c r="AT14" s="12">
        <v>4.2692999602299997E-2</v>
      </c>
      <c r="AU14" s="12">
        <v>0.49967990123599998</v>
      </c>
      <c r="AW14" s="12">
        <v>1.1166632652499999E-2</v>
      </c>
      <c r="AX14" s="12">
        <v>9.5338052126299998E-3</v>
      </c>
      <c r="AY14" s="12">
        <v>1.0603076558499999E-2</v>
      </c>
      <c r="AZ14" s="12">
        <v>1.4357147387E-2</v>
      </c>
      <c r="BA14" s="12">
        <v>1.5366547126499999E-2</v>
      </c>
      <c r="BB14" s="12">
        <v>1.40189016106E-2</v>
      </c>
      <c r="BD14" s="12">
        <v>1.1045963361600001E-2</v>
      </c>
      <c r="BE14" s="12">
        <v>2.0988956853699999E-2</v>
      </c>
      <c r="BF14" s="12">
        <v>9.9500628339999994E-2</v>
      </c>
      <c r="BH14" s="12">
        <v>9.3235682960100003E-3</v>
      </c>
      <c r="BI14" s="12">
        <v>1.4293130937400001E-2</v>
      </c>
      <c r="BJ14" s="12">
        <v>9.4641435024199999E-2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176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166</v>
      </c>
      <c r="C9" s="12">
        <v>0.21952476035599999</v>
      </c>
      <c r="D9" s="12">
        <v>0.19416627696200001</v>
      </c>
      <c r="E9" s="12">
        <v>0.254297157286</v>
      </c>
      <c r="F9" s="12">
        <v>0.20352696880500001</v>
      </c>
      <c r="G9" s="12">
        <v>0</v>
      </c>
      <c r="I9" s="12">
        <v>0.158688200728</v>
      </c>
      <c r="J9" s="12">
        <v>0.22698048793799999</v>
      </c>
      <c r="K9" s="12">
        <v>0.24658250316200001</v>
      </c>
      <c r="L9" s="12">
        <v>0.19519519505899999</v>
      </c>
      <c r="M9" s="12">
        <v>0.24116780331099999</v>
      </c>
      <c r="N9" s="12">
        <v>0.26553509456500002</v>
      </c>
      <c r="P9" s="12">
        <v>0.13559198348000001</v>
      </c>
      <c r="Q9" s="12">
        <v>0.222614461175</v>
      </c>
      <c r="R9" s="12">
        <v>0.225912350318</v>
      </c>
      <c r="S9" s="12">
        <v>0.28977049090599999</v>
      </c>
      <c r="T9" s="12">
        <v>0.48326881861999998</v>
      </c>
      <c r="V9" s="12">
        <v>0.17717062760499999</v>
      </c>
      <c r="W9" s="12">
        <v>0.11960391654499999</v>
      </c>
      <c r="X9" s="12">
        <v>0.22816136666100001</v>
      </c>
      <c r="Y9" s="12">
        <v>0.204887569598</v>
      </c>
      <c r="Z9" s="12">
        <v>0.27140183899100001</v>
      </c>
      <c r="AA9" s="12">
        <v>0.43193277043700001</v>
      </c>
      <c r="AB9" s="12">
        <v>0.31520219890099999</v>
      </c>
      <c r="AC9" s="12">
        <v>0.147072193086</v>
      </c>
      <c r="AE9" s="12">
        <v>0.27280090295600001</v>
      </c>
      <c r="AF9" s="12">
        <v>0.23554006777399999</v>
      </c>
      <c r="AG9" s="12">
        <v>0.36483920662800001</v>
      </c>
      <c r="AH9" s="12">
        <v>0.154632410755</v>
      </c>
      <c r="AI9" s="12">
        <v>0.14752522485899999</v>
      </c>
      <c r="AJ9" s="12">
        <v>0.24184106117599999</v>
      </c>
      <c r="AK9" s="12">
        <v>0.24744798418700001</v>
      </c>
      <c r="AL9" s="12">
        <v>0.1708416468</v>
      </c>
      <c r="AM9" s="12">
        <v>0.27256120126099997</v>
      </c>
      <c r="AN9" s="12">
        <v>0.17866491051700001</v>
      </c>
      <c r="AO9" s="12">
        <v>9.4084771320799995E-2</v>
      </c>
      <c r="AP9" s="12">
        <v>0.29221802609300002</v>
      </c>
      <c r="AR9" s="12">
        <v>0.21970589743400001</v>
      </c>
      <c r="AS9" s="12">
        <v>0.20608720989599999</v>
      </c>
      <c r="AT9" s="12">
        <v>0.24611238625500001</v>
      </c>
      <c r="AU9" s="12">
        <v>0.50032009876399997</v>
      </c>
      <c r="AW9" s="12">
        <v>0.23922390323600001</v>
      </c>
      <c r="AX9" s="12">
        <v>0.24039434553299999</v>
      </c>
      <c r="AY9" s="12">
        <v>0.247444559175</v>
      </c>
      <c r="AZ9" s="12">
        <v>0.22858857299499999</v>
      </c>
      <c r="BA9" s="12">
        <v>0.24570524023000001</v>
      </c>
      <c r="BB9" s="12">
        <v>0.24396962833899999</v>
      </c>
      <c r="BD9" s="12">
        <v>0.26444613204400003</v>
      </c>
      <c r="BE9" s="12">
        <v>0.13814956920599999</v>
      </c>
      <c r="BF9" s="12">
        <v>0.144555774507</v>
      </c>
      <c r="BH9" s="12">
        <v>0.266666705713</v>
      </c>
      <c r="BI9" s="12">
        <v>0.12366998977800001</v>
      </c>
      <c r="BJ9" s="12">
        <v>0.110133868781</v>
      </c>
    </row>
    <row r="10" spans="2:62" ht="32" customHeight="1" x14ac:dyDescent="0.35">
      <c r="B10" s="11" t="s">
        <v>167</v>
      </c>
      <c r="C10" s="12">
        <v>0.40065325660000001</v>
      </c>
      <c r="D10" s="12">
        <v>0.43329618352799998</v>
      </c>
      <c r="E10" s="12">
        <v>0.38689311357299999</v>
      </c>
      <c r="F10" s="12">
        <v>0.21137280716599999</v>
      </c>
      <c r="G10" s="12">
        <v>0.406104591954</v>
      </c>
      <c r="I10" s="12">
        <v>0.37162536249200001</v>
      </c>
      <c r="J10" s="12">
        <v>0.45277941229899998</v>
      </c>
      <c r="K10" s="12">
        <v>0.40420670601800002</v>
      </c>
      <c r="L10" s="12">
        <v>0.36816843015200001</v>
      </c>
      <c r="M10" s="12">
        <v>0.426043077326</v>
      </c>
      <c r="N10" s="12">
        <v>0.34289657469700002</v>
      </c>
      <c r="P10" s="12">
        <v>0.37175458824899998</v>
      </c>
      <c r="Q10" s="12">
        <v>0.47133348215799997</v>
      </c>
      <c r="R10" s="12">
        <v>0.40964720719199998</v>
      </c>
      <c r="S10" s="12">
        <v>0.35627278307400001</v>
      </c>
      <c r="T10" s="12">
        <v>0</v>
      </c>
      <c r="V10" s="12">
        <v>0.39757913333</v>
      </c>
      <c r="W10" s="12">
        <v>0.43798919927300001</v>
      </c>
      <c r="X10" s="12">
        <v>0.44261094928299999</v>
      </c>
      <c r="Y10" s="12">
        <v>0.454744290351</v>
      </c>
      <c r="Z10" s="12">
        <v>0.32554172857800001</v>
      </c>
      <c r="AA10" s="12">
        <v>0.383965721373</v>
      </c>
      <c r="AB10" s="12">
        <v>0.38795405781699999</v>
      </c>
      <c r="AC10" s="12">
        <v>0.190323604876</v>
      </c>
      <c r="AE10" s="12">
        <v>0.47242637441399998</v>
      </c>
      <c r="AF10" s="12">
        <v>0.39149932398999998</v>
      </c>
      <c r="AG10" s="12">
        <v>0.32184625661499999</v>
      </c>
      <c r="AH10" s="12">
        <v>0.38903711858099999</v>
      </c>
      <c r="AI10" s="12">
        <v>0.42918664089199998</v>
      </c>
      <c r="AJ10" s="12">
        <v>0.449089855526</v>
      </c>
      <c r="AK10" s="12">
        <v>0.33348351799800002</v>
      </c>
      <c r="AL10" s="12">
        <v>0.34935775207500003</v>
      </c>
      <c r="AM10" s="12">
        <v>0.40479758190199999</v>
      </c>
      <c r="AN10" s="12">
        <v>0.42232128922500001</v>
      </c>
      <c r="AO10" s="12">
        <v>0.38782373363900002</v>
      </c>
      <c r="AP10" s="12">
        <v>0.50363836573300003</v>
      </c>
      <c r="AR10" s="12">
        <v>0.41009721151099998</v>
      </c>
      <c r="AS10" s="12">
        <v>0.38867772840600001</v>
      </c>
      <c r="AT10" s="12">
        <v>0.30014655972799997</v>
      </c>
      <c r="AU10" s="12">
        <v>0</v>
      </c>
      <c r="AW10" s="12">
        <v>0.39630760023900002</v>
      </c>
      <c r="AX10" s="12">
        <v>0.40707879930899998</v>
      </c>
      <c r="AY10" s="12">
        <v>0.41142069051699998</v>
      </c>
      <c r="AZ10" s="12">
        <v>0.39667852472600001</v>
      </c>
      <c r="BA10" s="12">
        <v>0.39946923554500002</v>
      </c>
      <c r="BB10" s="12">
        <v>0.40794572411800001</v>
      </c>
      <c r="BD10" s="12">
        <v>0.40952101421600001</v>
      </c>
      <c r="BE10" s="12">
        <v>0.39673580999399999</v>
      </c>
      <c r="BF10" s="12">
        <v>0.28430518076599998</v>
      </c>
      <c r="BH10" s="12">
        <v>0.42965807871</v>
      </c>
      <c r="BI10" s="12">
        <v>0.32082369063100002</v>
      </c>
      <c r="BJ10" s="12">
        <v>0.39322989658800001</v>
      </c>
    </row>
    <row r="11" spans="2:62" ht="32" customHeight="1" x14ac:dyDescent="0.35">
      <c r="B11" s="11" t="s">
        <v>168</v>
      </c>
      <c r="C11" s="12">
        <v>0.26245390414800002</v>
      </c>
      <c r="D11" s="12">
        <v>0.28630635740799998</v>
      </c>
      <c r="E11" s="12">
        <v>0.216820253888</v>
      </c>
      <c r="F11" s="12">
        <v>0.42859103763</v>
      </c>
      <c r="G11" s="12">
        <v>0.199846829783</v>
      </c>
      <c r="I11" s="12">
        <v>0.29883025795599999</v>
      </c>
      <c r="J11" s="12">
        <v>0.12815383528300001</v>
      </c>
      <c r="K11" s="12">
        <v>0.261441690477</v>
      </c>
      <c r="L11" s="12">
        <v>0.32205927950300001</v>
      </c>
      <c r="M11" s="12">
        <v>0.254515918535</v>
      </c>
      <c r="N11" s="12">
        <v>0.31816311254599999</v>
      </c>
      <c r="P11" s="12">
        <v>0.38127010698000002</v>
      </c>
      <c r="Q11" s="12">
        <v>0.18659077279399999</v>
      </c>
      <c r="R11" s="12">
        <v>0.23994511678700001</v>
      </c>
      <c r="S11" s="12">
        <v>0.246198782708</v>
      </c>
      <c r="T11" s="12">
        <v>0</v>
      </c>
      <c r="V11" s="12">
        <v>0.37284641056899998</v>
      </c>
      <c r="W11" s="12">
        <v>0.29162605379099998</v>
      </c>
      <c r="X11" s="12">
        <v>0.224359056626</v>
      </c>
      <c r="Y11" s="12">
        <v>0.18540950726800001</v>
      </c>
      <c r="Z11" s="12">
        <v>0.31224695010600001</v>
      </c>
      <c r="AA11" s="12">
        <v>0.18410150819000001</v>
      </c>
      <c r="AB11" s="12">
        <v>0.14078213228</v>
      </c>
      <c r="AC11" s="12">
        <v>0.38405408081699999</v>
      </c>
      <c r="AE11" s="12">
        <v>0.131440101877</v>
      </c>
      <c r="AF11" s="12">
        <v>0.26026424897200001</v>
      </c>
      <c r="AG11" s="12">
        <v>0.23297441500499999</v>
      </c>
      <c r="AH11" s="12">
        <v>0.224458965102</v>
      </c>
      <c r="AI11" s="12">
        <v>0.33114387311600002</v>
      </c>
      <c r="AJ11" s="12">
        <v>0.23304373521499999</v>
      </c>
      <c r="AK11" s="12">
        <v>0.206768121868</v>
      </c>
      <c r="AL11" s="12">
        <v>0.34498586819499999</v>
      </c>
      <c r="AM11" s="12">
        <v>0.25170469415500002</v>
      </c>
      <c r="AN11" s="12">
        <v>0.297256086388</v>
      </c>
      <c r="AO11" s="12">
        <v>0.51809149503999996</v>
      </c>
      <c r="AP11" s="12">
        <v>0.119483543485</v>
      </c>
      <c r="AR11" s="12">
        <v>0.26766007179200002</v>
      </c>
      <c r="AS11" s="12">
        <v>0.23033179199699999</v>
      </c>
      <c r="AT11" s="12">
        <v>0.32128387038400003</v>
      </c>
      <c r="AU11" s="12">
        <v>0</v>
      </c>
      <c r="AW11" s="12">
        <v>0.25132429537099998</v>
      </c>
      <c r="AX11" s="12">
        <v>0.245754769746</v>
      </c>
      <c r="AY11" s="12">
        <v>0.22627268333700001</v>
      </c>
      <c r="AZ11" s="12">
        <v>0.25048967719199999</v>
      </c>
      <c r="BA11" s="12">
        <v>0.24173057828899999</v>
      </c>
      <c r="BB11" s="12">
        <v>0.24876242801599999</v>
      </c>
      <c r="BD11" s="12">
        <v>0.23034925945599999</v>
      </c>
      <c r="BE11" s="12">
        <v>0.32387934665099999</v>
      </c>
      <c r="BF11" s="12">
        <v>0.28871340046100002</v>
      </c>
      <c r="BH11" s="12">
        <v>0.20340089886500001</v>
      </c>
      <c r="BI11" s="12">
        <v>0.407179556675</v>
      </c>
      <c r="BJ11" s="12">
        <v>0.32869547369800001</v>
      </c>
    </row>
    <row r="12" spans="2:62" ht="32" customHeight="1" x14ac:dyDescent="0.35">
      <c r="B12" s="11" t="s">
        <v>169</v>
      </c>
      <c r="C12" s="12">
        <v>7.0842603545800006E-2</v>
      </c>
      <c r="D12" s="12">
        <v>5.5936556822699997E-2</v>
      </c>
      <c r="E12" s="12">
        <v>8.8886372039800002E-2</v>
      </c>
      <c r="F12" s="12">
        <v>7.1579772824400006E-2</v>
      </c>
      <c r="G12" s="12">
        <v>0</v>
      </c>
      <c r="I12" s="12">
        <v>0.114970350438</v>
      </c>
      <c r="J12" s="12">
        <v>8.3502398122100002E-2</v>
      </c>
      <c r="K12" s="12">
        <v>5.27554352578E-2</v>
      </c>
      <c r="L12" s="12">
        <v>6.1537150395200003E-2</v>
      </c>
      <c r="M12" s="12">
        <v>6.8780866954900002E-2</v>
      </c>
      <c r="N12" s="12">
        <v>7.3405218192099997E-2</v>
      </c>
      <c r="P12" s="12">
        <v>6.8021537214800004E-2</v>
      </c>
      <c r="Q12" s="12">
        <v>6.0487970714799999E-2</v>
      </c>
      <c r="R12" s="12">
        <v>8.7931329453500004E-2</v>
      </c>
      <c r="S12" s="12">
        <v>5.98125181714E-2</v>
      </c>
      <c r="T12" s="12">
        <v>0.51673118137999996</v>
      </c>
      <c r="V12" s="12">
        <v>3.5046250865699999E-2</v>
      </c>
      <c r="W12" s="12">
        <v>9.1533532305100002E-2</v>
      </c>
      <c r="X12" s="12">
        <v>6.9146686450099998E-2</v>
      </c>
      <c r="Y12" s="12">
        <v>9.3479616214399999E-2</v>
      </c>
      <c r="Z12" s="12">
        <v>7.5217616342100002E-2</v>
      </c>
      <c r="AA12" s="12">
        <v>0</v>
      </c>
      <c r="AB12" s="12">
        <v>8.4647531163900003E-2</v>
      </c>
      <c r="AC12" s="12">
        <v>0.103373463303</v>
      </c>
      <c r="AE12" s="12">
        <v>9.8788663376800007E-2</v>
      </c>
      <c r="AF12" s="12">
        <v>4.7883452897099998E-2</v>
      </c>
      <c r="AG12" s="12">
        <v>5.2327351940699998E-2</v>
      </c>
      <c r="AH12" s="12">
        <v>0.140510385169</v>
      </c>
      <c r="AI12" s="12">
        <v>6.1817093172099997E-2</v>
      </c>
      <c r="AJ12" s="12">
        <v>2.9775300730399999E-2</v>
      </c>
      <c r="AK12" s="12">
        <v>0.14843680150300001</v>
      </c>
      <c r="AL12" s="12">
        <v>8.35306073531E-2</v>
      </c>
      <c r="AM12" s="12">
        <v>4.8268537366200001E-2</v>
      </c>
      <c r="AN12" s="12">
        <v>2.79828228432E-2</v>
      </c>
      <c r="AO12" s="12">
        <v>0</v>
      </c>
      <c r="AP12" s="12">
        <v>8.46600646885E-2</v>
      </c>
      <c r="AR12" s="12">
        <v>7.2252738051599999E-2</v>
      </c>
      <c r="AS12" s="12">
        <v>8.2245190248899994E-2</v>
      </c>
      <c r="AT12" s="12">
        <v>0</v>
      </c>
      <c r="AU12" s="12">
        <v>0</v>
      </c>
      <c r="AW12" s="12">
        <v>7.3776770892300003E-2</v>
      </c>
      <c r="AX12" s="12">
        <v>7.5025535745799996E-2</v>
      </c>
      <c r="AY12" s="12">
        <v>7.5930191750699996E-2</v>
      </c>
      <c r="AZ12" s="12">
        <v>7.9446933956500002E-2</v>
      </c>
      <c r="BA12" s="12">
        <v>6.6146071541899998E-2</v>
      </c>
      <c r="BB12" s="12">
        <v>6.1606562266499999E-2</v>
      </c>
      <c r="BD12" s="12">
        <v>6.2826829465100001E-2</v>
      </c>
      <c r="BE12" s="12">
        <v>8.4484406055299999E-2</v>
      </c>
      <c r="BF12" s="12">
        <v>9.1567077302599997E-2</v>
      </c>
      <c r="BH12" s="12">
        <v>6.9668561803000004E-2</v>
      </c>
      <c r="BI12" s="12">
        <v>6.8112794286099995E-2</v>
      </c>
      <c r="BJ12" s="12">
        <v>8.8260554552400006E-2</v>
      </c>
    </row>
    <row r="13" spans="2:62" ht="32" customHeight="1" x14ac:dyDescent="0.35">
      <c r="B13" s="11" t="s">
        <v>170</v>
      </c>
      <c r="C13" s="12">
        <v>2.47478021351E-2</v>
      </c>
      <c r="D13" s="12">
        <v>1.3916989747099999E-2</v>
      </c>
      <c r="E13" s="12">
        <v>3.5978432259399999E-2</v>
      </c>
      <c r="F13" s="12">
        <v>3.6371676300800002E-2</v>
      </c>
      <c r="G13" s="12">
        <v>0</v>
      </c>
      <c r="I13" s="12">
        <v>2.79572079476E-2</v>
      </c>
      <c r="J13" s="12">
        <v>7.5894092925999995E-2</v>
      </c>
      <c r="K13" s="12">
        <v>1.2185458390000001E-2</v>
      </c>
      <c r="L13" s="12">
        <v>2.3161058852999999E-2</v>
      </c>
      <c r="M13" s="12">
        <v>9.4923338737300002E-3</v>
      </c>
      <c r="N13" s="12">
        <v>0</v>
      </c>
      <c r="P13" s="12">
        <v>0</v>
      </c>
      <c r="Q13" s="12">
        <v>4.41909808064E-2</v>
      </c>
      <c r="R13" s="12">
        <v>3.65639962485E-2</v>
      </c>
      <c r="S13" s="12">
        <v>1.8631244000000002E-2</v>
      </c>
      <c r="T13" s="12">
        <v>0</v>
      </c>
      <c r="V13" s="12">
        <v>0</v>
      </c>
      <c r="W13" s="12">
        <v>1.7978352506400001E-2</v>
      </c>
      <c r="X13" s="12">
        <v>3.5721940979500003E-2</v>
      </c>
      <c r="Y13" s="12">
        <v>4.5578934192000001E-2</v>
      </c>
      <c r="Z13" s="12">
        <v>1.55918659823E-2</v>
      </c>
      <c r="AA13" s="12">
        <v>0</v>
      </c>
      <c r="AB13" s="12">
        <v>5.2594217026700002E-2</v>
      </c>
      <c r="AC13" s="12">
        <v>3.5523758145700003E-2</v>
      </c>
      <c r="AE13" s="12">
        <v>2.4543957376599999E-2</v>
      </c>
      <c r="AF13" s="12">
        <v>1.37096497958E-2</v>
      </c>
      <c r="AG13" s="12">
        <v>0</v>
      </c>
      <c r="AH13" s="12">
        <v>6.3345877896800004E-2</v>
      </c>
      <c r="AI13" s="12">
        <v>3.0327167960100002E-2</v>
      </c>
      <c r="AJ13" s="12">
        <v>0</v>
      </c>
      <c r="AK13" s="12">
        <v>4.3021471970200002E-2</v>
      </c>
      <c r="AL13" s="12">
        <v>3.36221662643E-2</v>
      </c>
      <c r="AM13" s="12">
        <v>2.2667985315499999E-2</v>
      </c>
      <c r="AN13" s="12">
        <v>3.2238940901399997E-2</v>
      </c>
      <c r="AO13" s="12">
        <v>0</v>
      </c>
      <c r="AP13" s="12">
        <v>0</v>
      </c>
      <c r="AR13" s="12">
        <v>1.70788756036E-2</v>
      </c>
      <c r="AS13" s="12">
        <v>6.71297607869E-2</v>
      </c>
      <c r="AT13" s="12">
        <v>0</v>
      </c>
      <c r="AU13" s="12">
        <v>0</v>
      </c>
      <c r="AW13" s="12">
        <v>2.5943607499200001E-2</v>
      </c>
      <c r="AX13" s="12">
        <v>2.22136347176E-2</v>
      </c>
      <c r="AY13" s="12">
        <v>1.9894151587099999E-2</v>
      </c>
      <c r="AZ13" s="12">
        <v>2.3347842826300001E-2</v>
      </c>
      <c r="BA13" s="12">
        <v>2.8629678713500001E-2</v>
      </c>
      <c r="BB13" s="12">
        <v>2.2798796496200001E-2</v>
      </c>
      <c r="BD13" s="12">
        <v>2.4407938371400002E-2</v>
      </c>
      <c r="BE13" s="12">
        <v>2.8391462415500002E-2</v>
      </c>
      <c r="BF13" s="12">
        <v>0</v>
      </c>
      <c r="BH13" s="12">
        <v>1.3290591038800001E-2</v>
      </c>
      <c r="BI13" s="12">
        <v>6.5920837693299997E-2</v>
      </c>
      <c r="BJ13" s="12">
        <v>0</v>
      </c>
    </row>
    <row r="14" spans="2:62" ht="32" customHeight="1" x14ac:dyDescent="0.35">
      <c r="B14" s="11" t="s">
        <v>42</v>
      </c>
      <c r="C14" s="12">
        <v>2.1777673215600001E-2</v>
      </c>
      <c r="D14" s="12">
        <v>1.6377635532300001E-2</v>
      </c>
      <c r="E14" s="12">
        <v>1.7124670954800001E-2</v>
      </c>
      <c r="F14" s="12">
        <v>4.8557737274700002E-2</v>
      </c>
      <c r="G14" s="12">
        <v>0.39404857826299999</v>
      </c>
      <c r="I14" s="12">
        <v>2.7928620438400002E-2</v>
      </c>
      <c r="J14" s="12">
        <v>3.2689773431100001E-2</v>
      </c>
      <c r="K14" s="12">
        <v>2.2828206695700001E-2</v>
      </c>
      <c r="L14" s="12">
        <v>2.98788860377E-2</v>
      </c>
      <c r="M14" s="12">
        <v>0</v>
      </c>
      <c r="N14" s="12">
        <v>0</v>
      </c>
      <c r="P14" s="12">
        <v>4.3361784076399998E-2</v>
      </c>
      <c r="Q14" s="12">
        <v>1.4782332352000001E-2</v>
      </c>
      <c r="R14" s="12">
        <v>0</v>
      </c>
      <c r="S14" s="12">
        <v>2.9314181140499999E-2</v>
      </c>
      <c r="T14" s="12">
        <v>0</v>
      </c>
      <c r="V14" s="12">
        <v>1.7357577631300001E-2</v>
      </c>
      <c r="W14" s="12">
        <v>4.1268945578800002E-2</v>
      </c>
      <c r="X14" s="12">
        <v>0</v>
      </c>
      <c r="Y14" s="12">
        <v>1.59000823768E-2</v>
      </c>
      <c r="Z14" s="12">
        <v>0</v>
      </c>
      <c r="AA14" s="12">
        <v>0</v>
      </c>
      <c r="AB14" s="12">
        <v>1.8819862811599999E-2</v>
      </c>
      <c r="AC14" s="12">
        <v>0.13965289977299999</v>
      </c>
      <c r="AE14" s="12">
        <v>0</v>
      </c>
      <c r="AF14" s="12">
        <v>5.1103256570300001E-2</v>
      </c>
      <c r="AG14" s="12">
        <v>2.8012769812600001E-2</v>
      </c>
      <c r="AH14" s="12">
        <v>2.8015242495800001E-2</v>
      </c>
      <c r="AI14" s="12">
        <v>0</v>
      </c>
      <c r="AJ14" s="12">
        <v>4.6250047352699997E-2</v>
      </c>
      <c r="AK14" s="12">
        <v>2.0842102473100001E-2</v>
      </c>
      <c r="AL14" s="12">
        <v>1.76619593121E-2</v>
      </c>
      <c r="AM14" s="12">
        <v>0</v>
      </c>
      <c r="AN14" s="12">
        <v>4.1535950125100002E-2</v>
      </c>
      <c r="AO14" s="12">
        <v>0</v>
      </c>
      <c r="AP14" s="12">
        <v>0</v>
      </c>
      <c r="AR14" s="12">
        <v>1.3205205607599999E-2</v>
      </c>
      <c r="AS14" s="12">
        <v>2.55283186652E-2</v>
      </c>
      <c r="AT14" s="12">
        <v>0.13245718363299999</v>
      </c>
      <c r="AU14" s="12">
        <v>0.49967990123599998</v>
      </c>
      <c r="AW14" s="12">
        <v>1.3423822762700001E-2</v>
      </c>
      <c r="AX14" s="12">
        <v>9.5329149487300008E-3</v>
      </c>
      <c r="AY14" s="12">
        <v>1.9037723632899999E-2</v>
      </c>
      <c r="AZ14" s="12">
        <v>2.1448448304000001E-2</v>
      </c>
      <c r="BA14" s="12">
        <v>1.8319195681299999E-2</v>
      </c>
      <c r="BB14" s="12">
        <v>1.4916860765400001E-2</v>
      </c>
      <c r="BD14" s="12">
        <v>8.44882644709E-3</v>
      </c>
      <c r="BE14" s="12">
        <v>2.8359405677900001E-2</v>
      </c>
      <c r="BF14" s="12">
        <v>0.19085856696199999</v>
      </c>
      <c r="BH14" s="12">
        <v>1.73151638703E-2</v>
      </c>
      <c r="BI14" s="12">
        <v>1.4293130937400001E-2</v>
      </c>
      <c r="BJ14" s="12">
        <v>7.9680206380800006E-2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177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166</v>
      </c>
      <c r="C9" s="12">
        <v>0.20142530436</v>
      </c>
      <c r="D9" s="12">
        <v>0.19166730270900001</v>
      </c>
      <c r="E9" s="12">
        <v>0.23093191094400001</v>
      </c>
      <c r="F9" s="12">
        <v>4.8234904741700002E-2</v>
      </c>
      <c r="G9" s="12">
        <v>0.20185509779300001</v>
      </c>
      <c r="I9" s="12">
        <v>0.13468063164800001</v>
      </c>
      <c r="J9" s="12">
        <v>0.164794913973</v>
      </c>
      <c r="K9" s="12">
        <v>0.218664277883</v>
      </c>
      <c r="L9" s="12">
        <v>0.18594525619400001</v>
      </c>
      <c r="M9" s="12">
        <v>0.25323250971299999</v>
      </c>
      <c r="N9" s="12">
        <v>0.33774825381099999</v>
      </c>
      <c r="P9" s="12">
        <v>0.160283133084</v>
      </c>
      <c r="Q9" s="12">
        <v>0.18085122918400001</v>
      </c>
      <c r="R9" s="12">
        <v>0.23306099980799999</v>
      </c>
      <c r="S9" s="12">
        <v>0.227007205011</v>
      </c>
      <c r="T9" s="12">
        <v>0.48326881861999998</v>
      </c>
      <c r="V9" s="12">
        <v>0.11729830851</v>
      </c>
      <c r="W9" s="12">
        <v>0.19447516016499999</v>
      </c>
      <c r="X9" s="12">
        <v>0.20659201783700001</v>
      </c>
      <c r="Y9" s="12">
        <v>0.18193366311100001</v>
      </c>
      <c r="Z9" s="12">
        <v>0.194845634485</v>
      </c>
      <c r="AA9" s="12">
        <v>0.34179720568600003</v>
      </c>
      <c r="AB9" s="12">
        <v>0.23726865776</v>
      </c>
      <c r="AC9" s="12">
        <v>0.22777618814700001</v>
      </c>
      <c r="AE9" s="12">
        <v>0.18669187312999999</v>
      </c>
      <c r="AF9" s="12">
        <v>0.25169685811199999</v>
      </c>
      <c r="AG9" s="12">
        <v>0.135843165997</v>
      </c>
      <c r="AH9" s="12">
        <v>0.130463258015</v>
      </c>
      <c r="AI9" s="12">
        <v>0.19687542391499999</v>
      </c>
      <c r="AJ9" s="12">
        <v>0.262738494366</v>
      </c>
      <c r="AK9" s="12">
        <v>0.20707061249100001</v>
      </c>
      <c r="AL9" s="12">
        <v>0.14411620206199999</v>
      </c>
      <c r="AM9" s="12">
        <v>0.209700709712</v>
      </c>
      <c r="AN9" s="12">
        <v>0.247384122486</v>
      </c>
      <c r="AO9" s="12">
        <v>0.19196228446399999</v>
      </c>
      <c r="AP9" s="12">
        <v>0.25403294057699999</v>
      </c>
      <c r="AR9" s="12">
        <v>0.203514528901</v>
      </c>
      <c r="AS9" s="12">
        <v>0.186751064567</v>
      </c>
      <c r="AT9" s="12">
        <v>0.192822476464</v>
      </c>
      <c r="AU9" s="12">
        <v>0.50032009876399997</v>
      </c>
      <c r="AW9" s="12">
        <v>0.21835707987299999</v>
      </c>
      <c r="AX9" s="12">
        <v>0.22327728515299999</v>
      </c>
      <c r="AY9" s="12">
        <v>0.23250775006499999</v>
      </c>
      <c r="AZ9" s="12">
        <v>0.19975325432499999</v>
      </c>
      <c r="BA9" s="12">
        <v>0.224159120992</v>
      </c>
      <c r="BB9" s="12">
        <v>0.22318190044700001</v>
      </c>
      <c r="BD9" s="12">
        <v>0.22997605843499999</v>
      </c>
      <c r="BE9" s="12">
        <v>0.13952805644800001</v>
      </c>
      <c r="BF9" s="12">
        <v>0.238864037035</v>
      </c>
      <c r="BH9" s="12">
        <v>0.24398242913900001</v>
      </c>
      <c r="BI9" s="12">
        <v>0.13457452945500001</v>
      </c>
      <c r="BJ9" s="12">
        <v>4.6157147220399999E-2</v>
      </c>
    </row>
    <row r="10" spans="2:62" ht="32" customHeight="1" x14ac:dyDescent="0.35">
      <c r="B10" s="11" t="s">
        <v>167</v>
      </c>
      <c r="C10" s="12">
        <v>0.346053431671</v>
      </c>
      <c r="D10" s="12">
        <v>0.37914033709700001</v>
      </c>
      <c r="E10" s="12">
        <v>0.30954039183900001</v>
      </c>
      <c r="F10" s="12">
        <v>0.33162976674299999</v>
      </c>
      <c r="G10" s="12">
        <v>0.40409632394400002</v>
      </c>
      <c r="I10" s="12">
        <v>0.26641176261100002</v>
      </c>
      <c r="J10" s="12">
        <v>0.40475421444999998</v>
      </c>
      <c r="K10" s="12">
        <v>0.38580036869500001</v>
      </c>
      <c r="L10" s="12">
        <v>0.35533722892199998</v>
      </c>
      <c r="M10" s="12">
        <v>0.29431630761299998</v>
      </c>
      <c r="N10" s="12">
        <v>0.28788675381599999</v>
      </c>
      <c r="P10" s="12">
        <v>0.33361090714199998</v>
      </c>
      <c r="Q10" s="12">
        <v>0.39072598864300001</v>
      </c>
      <c r="R10" s="12">
        <v>0.30707729745099999</v>
      </c>
      <c r="S10" s="12">
        <v>0.35832307158499999</v>
      </c>
      <c r="T10" s="12">
        <v>0</v>
      </c>
      <c r="V10" s="12">
        <v>0.3767613548</v>
      </c>
      <c r="W10" s="12">
        <v>0.34664559666</v>
      </c>
      <c r="X10" s="12">
        <v>0.35535528030199998</v>
      </c>
      <c r="Y10" s="12">
        <v>0.32626795482799997</v>
      </c>
      <c r="Z10" s="12">
        <v>0.27340903543599998</v>
      </c>
      <c r="AA10" s="12">
        <v>0.48093822383700002</v>
      </c>
      <c r="AB10" s="12">
        <v>0.36760344418500002</v>
      </c>
      <c r="AC10" s="12">
        <v>0.21148991232799999</v>
      </c>
      <c r="AE10" s="12">
        <v>0.31184173336799997</v>
      </c>
      <c r="AF10" s="12">
        <v>0.29462636154100003</v>
      </c>
      <c r="AG10" s="12">
        <v>0.42987219211099997</v>
      </c>
      <c r="AH10" s="12">
        <v>0.20333162871800001</v>
      </c>
      <c r="AI10" s="12">
        <v>0.282672160146</v>
      </c>
      <c r="AJ10" s="12">
        <v>0.48633516996699999</v>
      </c>
      <c r="AK10" s="12">
        <v>0.35618856475900001</v>
      </c>
      <c r="AL10" s="12">
        <v>0.37503561015499998</v>
      </c>
      <c r="AM10" s="12">
        <v>0.314632194127</v>
      </c>
      <c r="AN10" s="12">
        <v>0.39559873588099997</v>
      </c>
      <c r="AO10" s="12">
        <v>0.55524536030500005</v>
      </c>
      <c r="AP10" s="12">
        <v>0.36194578135400002</v>
      </c>
      <c r="AR10" s="12">
        <v>0.351500339429</v>
      </c>
      <c r="AS10" s="12">
        <v>0.32715296802499999</v>
      </c>
      <c r="AT10" s="12">
        <v>0.35119277278200001</v>
      </c>
      <c r="AU10" s="12">
        <v>0</v>
      </c>
      <c r="AW10" s="12">
        <v>0.35068721269199998</v>
      </c>
      <c r="AX10" s="12">
        <v>0.35726091997800002</v>
      </c>
      <c r="AY10" s="12">
        <v>0.36695205910700002</v>
      </c>
      <c r="AZ10" s="12">
        <v>0.35261106559900002</v>
      </c>
      <c r="BA10" s="12">
        <v>0.34845748868800003</v>
      </c>
      <c r="BB10" s="12">
        <v>0.34051159332499997</v>
      </c>
      <c r="BD10" s="12">
        <v>0.344607442895</v>
      </c>
      <c r="BE10" s="12">
        <v>0.36981158907</v>
      </c>
      <c r="BF10" s="12">
        <v>0.17174008832400001</v>
      </c>
      <c r="BH10" s="12">
        <v>0.34906116447500002</v>
      </c>
      <c r="BI10" s="12">
        <v>0.36002119634000002</v>
      </c>
      <c r="BJ10" s="12">
        <v>0.28140396580999999</v>
      </c>
    </row>
    <row r="11" spans="2:62" ht="32" customHeight="1" x14ac:dyDescent="0.35">
      <c r="B11" s="11" t="s">
        <v>168</v>
      </c>
      <c r="C11" s="12">
        <v>0.24117514035199999</v>
      </c>
      <c r="D11" s="12">
        <v>0.26520852476599999</v>
      </c>
      <c r="E11" s="12">
        <v>0.21143288743399999</v>
      </c>
      <c r="F11" s="12">
        <v>0.23895735506599999</v>
      </c>
      <c r="G11" s="12">
        <v>0.39404857826299999</v>
      </c>
      <c r="I11" s="12">
        <v>0.203057761448</v>
      </c>
      <c r="J11" s="12">
        <v>0.14926481540700001</v>
      </c>
      <c r="K11" s="12">
        <v>0.21911266373900001</v>
      </c>
      <c r="L11" s="12">
        <v>0.29801015579599999</v>
      </c>
      <c r="M11" s="12">
        <v>0.29488504407799998</v>
      </c>
      <c r="N11" s="12">
        <v>0.28903509233300001</v>
      </c>
      <c r="P11" s="12">
        <v>0.31400101629799998</v>
      </c>
      <c r="Q11" s="12">
        <v>0.25629461930899999</v>
      </c>
      <c r="R11" s="12">
        <v>0.211292210924</v>
      </c>
      <c r="S11" s="12">
        <v>0.18696223622700001</v>
      </c>
      <c r="T11" s="12">
        <v>0</v>
      </c>
      <c r="V11" s="12">
        <v>0.32861921051999998</v>
      </c>
      <c r="W11" s="12">
        <v>0.21299934643900001</v>
      </c>
      <c r="X11" s="12">
        <v>0.24710912075300001</v>
      </c>
      <c r="Y11" s="12">
        <v>0.29028416081199998</v>
      </c>
      <c r="Z11" s="12">
        <v>0.275587135012</v>
      </c>
      <c r="AA11" s="12">
        <v>7.1644752823899996E-2</v>
      </c>
      <c r="AB11" s="12">
        <v>0.18096140679799999</v>
      </c>
      <c r="AC11" s="12">
        <v>0.25541827031699998</v>
      </c>
      <c r="AE11" s="12">
        <v>0.215974766195</v>
      </c>
      <c r="AF11" s="12">
        <v>0.26300628400800002</v>
      </c>
      <c r="AG11" s="12">
        <v>0.25360423800300003</v>
      </c>
      <c r="AH11" s="12">
        <v>0.299078939406</v>
      </c>
      <c r="AI11" s="12">
        <v>0.339103618429</v>
      </c>
      <c r="AJ11" s="12">
        <v>9.8425511422699993E-2</v>
      </c>
      <c r="AK11" s="12">
        <v>0.25478999669399999</v>
      </c>
      <c r="AL11" s="12">
        <v>0.247079501176</v>
      </c>
      <c r="AM11" s="12">
        <v>0.24838031896900001</v>
      </c>
      <c r="AN11" s="12">
        <v>0.17461627133900001</v>
      </c>
      <c r="AO11" s="12">
        <v>0.119973955565</v>
      </c>
      <c r="AP11" s="12">
        <v>0.217233175472</v>
      </c>
      <c r="AR11" s="12">
        <v>0.244470018998</v>
      </c>
      <c r="AS11" s="12">
        <v>0.21841259747700001</v>
      </c>
      <c r="AT11" s="12">
        <v>0.29631928385700002</v>
      </c>
      <c r="AU11" s="12">
        <v>0</v>
      </c>
      <c r="AW11" s="12">
        <v>0.22358075443</v>
      </c>
      <c r="AX11" s="12">
        <v>0.21548863681200001</v>
      </c>
      <c r="AY11" s="12">
        <v>0.21573070677200001</v>
      </c>
      <c r="AZ11" s="12">
        <v>0.23131411175200001</v>
      </c>
      <c r="BA11" s="12">
        <v>0.21018145515</v>
      </c>
      <c r="BB11" s="12">
        <v>0.233286276382</v>
      </c>
      <c r="BD11" s="12">
        <v>0.21993542080199999</v>
      </c>
      <c r="BE11" s="12">
        <v>0.28475388556100001</v>
      </c>
      <c r="BF11" s="12">
        <v>0.23395984368600001</v>
      </c>
      <c r="BH11" s="12">
        <v>0.229800770269</v>
      </c>
      <c r="BI11" s="12">
        <v>0.21058867134500001</v>
      </c>
      <c r="BJ11" s="12">
        <v>0.42181065506499998</v>
      </c>
    </row>
    <row r="12" spans="2:62" ht="32" customHeight="1" x14ac:dyDescent="0.35">
      <c r="B12" s="11" t="s">
        <v>169</v>
      </c>
      <c r="C12" s="12">
        <v>0.166506432067</v>
      </c>
      <c r="D12" s="12">
        <v>0.13293955260699999</v>
      </c>
      <c r="E12" s="12">
        <v>0.18733920596100001</v>
      </c>
      <c r="F12" s="12">
        <v>0.33262023617499997</v>
      </c>
      <c r="G12" s="12">
        <v>0</v>
      </c>
      <c r="I12" s="12">
        <v>0.36792122385499998</v>
      </c>
      <c r="J12" s="12">
        <v>0.15507412594100001</v>
      </c>
      <c r="K12" s="12">
        <v>0.14995974888800001</v>
      </c>
      <c r="L12" s="12">
        <v>0.101764729954</v>
      </c>
      <c r="M12" s="12">
        <v>0.14338781678199999</v>
      </c>
      <c r="N12" s="12">
        <v>8.5329900040100007E-2</v>
      </c>
      <c r="P12" s="12">
        <v>0.15270474005699999</v>
      </c>
      <c r="Q12" s="12">
        <v>0.14217013979000001</v>
      </c>
      <c r="R12" s="12">
        <v>0.193629124397</v>
      </c>
      <c r="S12" s="12">
        <v>0.17193160533400001</v>
      </c>
      <c r="T12" s="12">
        <v>0.51673118137999996</v>
      </c>
      <c r="V12" s="12">
        <v>0.146837963489</v>
      </c>
      <c r="W12" s="12">
        <v>0.18308854673200001</v>
      </c>
      <c r="X12" s="12">
        <v>0.158232904773</v>
      </c>
      <c r="Y12" s="12">
        <v>0.169954852292</v>
      </c>
      <c r="Z12" s="12">
        <v>0.22819616415800001</v>
      </c>
      <c r="AA12" s="12">
        <v>0.10561981765300001</v>
      </c>
      <c r="AB12" s="12">
        <v>0.120647782269</v>
      </c>
      <c r="AC12" s="12">
        <v>0.197405142768</v>
      </c>
      <c r="AE12" s="12">
        <v>0.28549162730700001</v>
      </c>
      <c r="AF12" s="12">
        <v>0.12585758997300001</v>
      </c>
      <c r="AG12" s="12">
        <v>0.124664820399</v>
      </c>
      <c r="AH12" s="12">
        <v>0.29642121244699998</v>
      </c>
      <c r="AI12" s="12">
        <v>0.15245358067000001</v>
      </c>
      <c r="AJ12" s="12">
        <v>7.6475476161099995E-2</v>
      </c>
      <c r="AK12" s="12">
        <v>0.18195082605499999</v>
      </c>
      <c r="AL12" s="12">
        <v>0.16550700056000001</v>
      </c>
      <c r="AM12" s="12">
        <v>0.20461879187599999</v>
      </c>
      <c r="AN12" s="12">
        <v>9.1200435147000006E-2</v>
      </c>
      <c r="AO12" s="12">
        <v>0.13281839966699999</v>
      </c>
      <c r="AP12" s="12">
        <v>0.166788102597</v>
      </c>
      <c r="AR12" s="12">
        <v>0.16120310423600001</v>
      </c>
      <c r="AS12" s="12">
        <v>0.20674555864300001</v>
      </c>
      <c r="AT12" s="12">
        <v>0.11697246729499999</v>
      </c>
      <c r="AU12" s="12">
        <v>0</v>
      </c>
      <c r="AW12" s="12">
        <v>0.16524435874999999</v>
      </c>
      <c r="AX12" s="12">
        <v>0.16785233280100001</v>
      </c>
      <c r="AY12" s="12">
        <v>0.14718943719800001</v>
      </c>
      <c r="AZ12" s="12">
        <v>0.17606056965</v>
      </c>
      <c r="BA12" s="12">
        <v>0.172783824078</v>
      </c>
      <c r="BB12" s="12">
        <v>0.16267242039900001</v>
      </c>
      <c r="BD12" s="12">
        <v>0.16504797801599999</v>
      </c>
      <c r="BE12" s="12">
        <v>0.15874272019899999</v>
      </c>
      <c r="BF12" s="12">
        <v>0.25593540261499997</v>
      </c>
      <c r="BH12" s="12">
        <v>0.150193172353</v>
      </c>
      <c r="BI12" s="12">
        <v>0.20843595026299999</v>
      </c>
      <c r="BJ12" s="12">
        <v>0.179207814932</v>
      </c>
    </row>
    <row r="13" spans="2:62" ht="32" customHeight="1" x14ac:dyDescent="0.35">
      <c r="B13" s="11" t="s">
        <v>170</v>
      </c>
      <c r="C13" s="12">
        <v>2.4833643494999998E-2</v>
      </c>
      <c r="D13" s="12">
        <v>1.5042137112599999E-2</v>
      </c>
      <c r="E13" s="12">
        <v>3.93210863309E-2</v>
      </c>
      <c r="F13" s="12">
        <v>0</v>
      </c>
      <c r="G13" s="12">
        <v>0</v>
      </c>
      <c r="I13" s="12">
        <v>0</v>
      </c>
      <c r="J13" s="12">
        <v>7.9397419772999994E-2</v>
      </c>
      <c r="K13" s="12">
        <v>1.17355653159E-2</v>
      </c>
      <c r="L13" s="12">
        <v>3.4787949528400003E-2</v>
      </c>
      <c r="M13" s="12">
        <v>1.4178321813299999E-2</v>
      </c>
      <c r="N13" s="12">
        <v>0</v>
      </c>
      <c r="P13" s="12">
        <v>1.04666628307E-2</v>
      </c>
      <c r="Q13" s="12">
        <v>1.45594994985E-2</v>
      </c>
      <c r="R13" s="12">
        <v>4.8243093612700003E-2</v>
      </c>
      <c r="S13" s="12">
        <v>2.6461700701700001E-2</v>
      </c>
      <c r="T13" s="12">
        <v>0</v>
      </c>
      <c r="V13" s="12">
        <v>1.38799016457E-2</v>
      </c>
      <c r="W13" s="12">
        <v>2.0788978017500001E-2</v>
      </c>
      <c r="X13" s="12">
        <v>3.2710676334800001E-2</v>
      </c>
      <c r="Y13" s="12">
        <v>1.5659286579500001E-2</v>
      </c>
      <c r="Z13" s="12">
        <v>1.4084026235399999E-2</v>
      </c>
      <c r="AA13" s="12">
        <v>0</v>
      </c>
      <c r="AB13" s="12">
        <v>7.4698846175E-2</v>
      </c>
      <c r="AC13" s="12">
        <v>3.5523758145700003E-2</v>
      </c>
      <c r="AE13" s="12">
        <v>0</v>
      </c>
      <c r="AF13" s="12">
        <v>1.37096497958E-2</v>
      </c>
      <c r="AG13" s="12">
        <v>2.8002813677599998E-2</v>
      </c>
      <c r="AH13" s="12">
        <v>5.0859761730899997E-2</v>
      </c>
      <c r="AI13" s="12">
        <v>2.88952168414E-2</v>
      </c>
      <c r="AJ13" s="12">
        <v>0</v>
      </c>
      <c r="AK13" s="12">
        <v>0</v>
      </c>
      <c r="AL13" s="12">
        <v>5.05997267349E-2</v>
      </c>
      <c r="AM13" s="12">
        <v>0</v>
      </c>
      <c r="AN13" s="12">
        <v>9.1200435147000006E-2</v>
      </c>
      <c r="AO13" s="12">
        <v>0</v>
      </c>
      <c r="AP13" s="12">
        <v>0</v>
      </c>
      <c r="AR13" s="12">
        <v>2.33604984764E-2</v>
      </c>
      <c r="AS13" s="12">
        <v>3.8087361575799998E-2</v>
      </c>
      <c r="AT13" s="12">
        <v>0</v>
      </c>
      <c r="AU13" s="12">
        <v>0</v>
      </c>
      <c r="AW13" s="12">
        <v>2.8605039861199999E-2</v>
      </c>
      <c r="AX13" s="12">
        <v>2.65879103077E-2</v>
      </c>
      <c r="AY13" s="12">
        <v>2.70179604123E-2</v>
      </c>
      <c r="AZ13" s="12">
        <v>2.35932298193E-2</v>
      </c>
      <c r="BA13" s="12">
        <v>2.6662486155200001E-2</v>
      </c>
      <c r="BB13" s="12">
        <v>2.3182917988199998E-2</v>
      </c>
      <c r="BD13" s="12">
        <v>2.6422869941200001E-2</v>
      </c>
      <c r="BE13" s="12">
        <v>2.4607932409199999E-2</v>
      </c>
      <c r="BF13" s="12">
        <v>0</v>
      </c>
      <c r="BH13" s="12">
        <v>1.4793912958499999E-2</v>
      </c>
      <c r="BI13" s="12">
        <v>6.2008922912599997E-2</v>
      </c>
      <c r="BJ13" s="12">
        <v>0</v>
      </c>
    </row>
    <row r="14" spans="2:62" ht="32" customHeight="1" x14ac:dyDescent="0.35">
      <c r="B14" s="11" t="s">
        <v>42</v>
      </c>
      <c r="C14" s="12">
        <v>2.0006048055999998E-2</v>
      </c>
      <c r="D14" s="12">
        <v>1.6002145706799999E-2</v>
      </c>
      <c r="E14" s="12">
        <v>2.1434517491400001E-2</v>
      </c>
      <c r="F14" s="12">
        <v>4.8557737274700002E-2</v>
      </c>
      <c r="G14" s="12">
        <v>0</v>
      </c>
      <c r="I14" s="12">
        <v>2.7928620438400002E-2</v>
      </c>
      <c r="J14" s="12">
        <v>4.67145104553E-2</v>
      </c>
      <c r="K14" s="12">
        <v>1.4727375479599999E-2</v>
      </c>
      <c r="L14" s="12">
        <v>2.4154679606199998E-2</v>
      </c>
      <c r="M14" s="12">
        <v>0</v>
      </c>
      <c r="N14" s="12">
        <v>0</v>
      </c>
      <c r="P14" s="12">
        <v>2.8933540588E-2</v>
      </c>
      <c r="Q14" s="12">
        <v>1.53985235762E-2</v>
      </c>
      <c r="R14" s="12">
        <v>6.6972738076199996E-3</v>
      </c>
      <c r="S14" s="12">
        <v>2.9314181140499999E-2</v>
      </c>
      <c r="T14" s="12">
        <v>0</v>
      </c>
      <c r="V14" s="12">
        <v>1.6603261034400001E-2</v>
      </c>
      <c r="W14" s="12">
        <v>4.20023719864E-2</v>
      </c>
      <c r="X14" s="12">
        <v>0</v>
      </c>
      <c r="Y14" s="12">
        <v>1.59000823768E-2</v>
      </c>
      <c r="Z14" s="12">
        <v>1.38780046738E-2</v>
      </c>
      <c r="AA14" s="12">
        <v>0</v>
      </c>
      <c r="AB14" s="12">
        <v>1.8819862811599999E-2</v>
      </c>
      <c r="AC14" s="12">
        <v>7.2386728294299998E-2</v>
      </c>
      <c r="AE14" s="12">
        <v>0</v>
      </c>
      <c r="AF14" s="12">
        <v>5.1103256570300001E-2</v>
      </c>
      <c r="AG14" s="12">
        <v>2.8012769812600001E-2</v>
      </c>
      <c r="AH14" s="12">
        <v>1.9845199683100001E-2</v>
      </c>
      <c r="AI14" s="12">
        <v>0</v>
      </c>
      <c r="AJ14" s="12">
        <v>7.6025348083199995E-2</v>
      </c>
      <c r="AK14" s="12">
        <v>0</v>
      </c>
      <c r="AL14" s="12">
        <v>1.76619593121E-2</v>
      </c>
      <c r="AM14" s="12">
        <v>2.2667985315499999E-2</v>
      </c>
      <c r="AN14" s="12">
        <v>0</v>
      </c>
      <c r="AO14" s="12">
        <v>0</v>
      </c>
      <c r="AP14" s="12">
        <v>0</v>
      </c>
      <c r="AR14" s="12">
        <v>1.5951509960099999E-2</v>
      </c>
      <c r="AS14" s="12">
        <v>2.28504497116E-2</v>
      </c>
      <c r="AT14" s="12">
        <v>4.2692999602299997E-2</v>
      </c>
      <c r="AU14" s="12">
        <v>0.49967990123599998</v>
      </c>
      <c r="AW14" s="12">
        <v>1.35255543941E-2</v>
      </c>
      <c r="AX14" s="12">
        <v>9.5329149487300008E-3</v>
      </c>
      <c r="AY14" s="12">
        <v>1.06020864464E-2</v>
      </c>
      <c r="AZ14" s="12">
        <v>1.6667768853699999E-2</v>
      </c>
      <c r="BA14" s="12">
        <v>1.77556249367E-2</v>
      </c>
      <c r="BB14" s="12">
        <v>1.7164891459699998E-2</v>
      </c>
      <c r="BD14" s="12">
        <v>1.4010229910600001E-2</v>
      </c>
      <c r="BE14" s="12">
        <v>2.25558163131E-2</v>
      </c>
      <c r="BF14" s="12">
        <v>9.9500628339999994E-2</v>
      </c>
      <c r="BH14" s="12">
        <v>1.21685508053E-2</v>
      </c>
      <c r="BI14" s="12">
        <v>2.4370729684499999E-2</v>
      </c>
      <c r="BJ14" s="12">
        <v>7.1420416972499998E-2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178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166</v>
      </c>
      <c r="C9" s="12">
        <v>0.24566245173099999</v>
      </c>
      <c r="D9" s="12">
        <v>0.208340669136</v>
      </c>
      <c r="E9" s="12">
        <v>0.30008925508500001</v>
      </c>
      <c r="F9" s="12">
        <v>8.4018429835300001E-2</v>
      </c>
      <c r="G9" s="12">
        <v>0.59590367605600003</v>
      </c>
      <c r="I9" s="12">
        <v>0.13218777498600001</v>
      </c>
      <c r="J9" s="12">
        <v>0.16249540006099999</v>
      </c>
      <c r="K9" s="12">
        <v>0.26707903954200002</v>
      </c>
      <c r="L9" s="12">
        <v>0.29155840366500002</v>
      </c>
      <c r="M9" s="12">
        <v>0.30829080294900002</v>
      </c>
      <c r="N9" s="12">
        <v>0.176349594464</v>
      </c>
      <c r="P9" s="12">
        <v>0.161784059023</v>
      </c>
      <c r="Q9" s="12">
        <v>0.24890785599199999</v>
      </c>
      <c r="R9" s="12">
        <v>0.28989232335100001</v>
      </c>
      <c r="S9" s="12">
        <v>0.28598671429299999</v>
      </c>
      <c r="T9" s="12">
        <v>0</v>
      </c>
      <c r="V9" s="12">
        <v>0.19910470202800001</v>
      </c>
      <c r="W9" s="12">
        <v>0.18316779837800001</v>
      </c>
      <c r="X9" s="12">
        <v>0.29120302295799999</v>
      </c>
      <c r="Y9" s="12">
        <v>0.21118831880200001</v>
      </c>
      <c r="Z9" s="12">
        <v>0.31495555729699998</v>
      </c>
      <c r="AA9" s="12">
        <v>0.39202917271900001</v>
      </c>
      <c r="AB9" s="12">
        <v>0.27288293046399997</v>
      </c>
      <c r="AC9" s="12">
        <v>0.104829381116</v>
      </c>
      <c r="AE9" s="12">
        <v>0.26122479951100003</v>
      </c>
      <c r="AF9" s="12">
        <v>0.307865908977</v>
      </c>
      <c r="AG9" s="12">
        <v>0.23884350242899999</v>
      </c>
      <c r="AH9" s="12">
        <v>0.16410090707300001</v>
      </c>
      <c r="AI9" s="12">
        <v>0.200823443603</v>
      </c>
      <c r="AJ9" s="12">
        <v>0.227947457081</v>
      </c>
      <c r="AK9" s="12">
        <v>0.37103783698199999</v>
      </c>
      <c r="AL9" s="12">
        <v>0.170781133103</v>
      </c>
      <c r="AM9" s="12">
        <v>0.255060079075</v>
      </c>
      <c r="AN9" s="12">
        <v>0.30840544723000002</v>
      </c>
      <c r="AO9" s="12">
        <v>0.19196228446399999</v>
      </c>
      <c r="AP9" s="12">
        <v>0.20165613166099999</v>
      </c>
      <c r="AR9" s="12">
        <v>0.22915808042800001</v>
      </c>
      <c r="AS9" s="12">
        <v>0.28439183286899999</v>
      </c>
      <c r="AT9" s="12">
        <v>0.43787582661800001</v>
      </c>
      <c r="AU9" s="12">
        <v>0</v>
      </c>
      <c r="AW9" s="12">
        <v>0.28252601789999998</v>
      </c>
      <c r="AX9" s="12">
        <v>0.27173190103099998</v>
      </c>
      <c r="AY9" s="12">
        <v>0.28982606824500001</v>
      </c>
      <c r="AZ9" s="12">
        <v>0.24291535468299999</v>
      </c>
      <c r="BA9" s="12">
        <v>0.25604008119299998</v>
      </c>
      <c r="BB9" s="12">
        <v>0.26891740144199999</v>
      </c>
      <c r="BD9" s="12">
        <v>0.304422841567</v>
      </c>
      <c r="BE9" s="12">
        <v>0.14043074538399999</v>
      </c>
      <c r="BF9" s="12">
        <v>0.137457350664</v>
      </c>
      <c r="BH9" s="12">
        <v>0.30953112723100001</v>
      </c>
      <c r="BI9" s="12">
        <v>0.117845251682</v>
      </c>
      <c r="BJ9" s="12">
        <v>9.1575844302399997E-2</v>
      </c>
    </row>
    <row r="10" spans="2:62" ht="32" customHeight="1" x14ac:dyDescent="0.35">
      <c r="B10" s="11" t="s">
        <v>167</v>
      </c>
      <c r="C10" s="12">
        <v>0.33631361655300002</v>
      </c>
      <c r="D10" s="12">
        <v>0.36999215520599998</v>
      </c>
      <c r="E10" s="12">
        <v>0.30461981933299997</v>
      </c>
      <c r="F10" s="12">
        <v>0.27506201907700001</v>
      </c>
      <c r="G10" s="12">
        <v>0.40409632394400002</v>
      </c>
      <c r="I10" s="12">
        <v>0.29896587759400001</v>
      </c>
      <c r="J10" s="12">
        <v>0.32160808597399998</v>
      </c>
      <c r="K10" s="12">
        <v>0.38073987041700003</v>
      </c>
      <c r="L10" s="12">
        <v>0.35002586424100002</v>
      </c>
      <c r="M10" s="12">
        <v>0.28844905697899997</v>
      </c>
      <c r="N10" s="12">
        <v>0.32715627280699999</v>
      </c>
      <c r="P10" s="12">
        <v>0.37455638396000002</v>
      </c>
      <c r="Q10" s="12">
        <v>0.34339800423299999</v>
      </c>
      <c r="R10" s="12">
        <v>0.30783699319699998</v>
      </c>
      <c r="S10" s="12">
        <v>0.317117456671</v>
      </c>
      <c r="T10" s="12">
        <v>0.48326881861999998</v>
      </c>
      <c r="V10" s="12">
        <v>0.31887002593199998</v>
      </c>
      <c r="W10" s="12">
        <v>0.32068435340099999</v>
      </c>
      <c r="X10" s="12">
        <v>0.39669050200099998</v>
      </c>
      <c r="Y10" s="12">
        <v>0.32463944706100001</v>
      </c>
      <c r="Z10" s="12">
        <v>0.26995348613800002</v>
      </c>
      <c r="AA10" s="12">
        <v>0.30403126700799998</v>
      </c>
      <c r="AB10" s="12">
        <v>0.414730779996</v>
      </c>
      <c r="AC10" s="12">
        <v>0.30241339164699998</v>
      </c>
      <c r="AE10" s="12">
        <v>0.31431186238600001</v>
      </c>
      <c r="AF10" s="12">
        <v>0.321561952313</v>
      </c>
      <c r="AG10" s="12">
        <v>0.15628041308099999</v>
      </c>
      <c r="AH10" s="12">
        <v>0.311052021106</v>
      </c>
      <c r="AI10" s="12">
        <v>0.345061137648</v>
      </c>
      <c r="AJ10" s="12">
        <v>0.38194321009900001</v>
      </c>
      <c r="AK10" s="12">
        <v>0.27147468445900003</v>
      </c>
      <c r="AL10" s="12">
        <v>0.37573354039500001</v>
      </c>
      <c r="AM10" s="12">
        <v>0.432504557708</v>
      </c>
      <c r="AN10" s="12">
        <v>0.28565303733199998</v>
      </c>
      <c r="AO10" s="12">
        <v>0.58677579131699997</v>
      </c>
      <c r="AP10" s="12">
        <v>0.389078183061</v>
      </c>
      <c r="AR10" s="12">
        <v>0.33401101291599999</v>
      </c>
      <c r="AS10" s="12">
        <v>0.352997136717</v>
      </c>
      <c r="AT10" s="12">
        <v>0.29487540383799998</v>
      </c>
      <c r="AU10" s="12">
        <v>0.50032009876399997</v>
      </c>
      <c r="AW10" s="12">
        <v>0.31877450567100002</v>
      </c>
      <c r="AX10" s="12">
        <v>0.328818817845</v>
      </c>
      <c r="AY10" s="12">
        <v>0.31366567883800001</v>
      </c>
      <c r="AZ10" s="12">
        <v>0.33924351310500001</v>
      </c>
      <c r="BA10" s="12">
        <v>0.32847004236400001</v>
      </c>
      <c r="BB10" s="12">
        <v>0.33667125928399999</v>
      </c>
      <c r="BD10" s="12">
        <v>0.32815711211999998</v>
      </c>
      <c r="BE10" s="12">
        <v>0.347047830118</v>
      </c>
      <c r="BF10" s="12">
        <v>0.38371263459100002</v>
      </c>
      <c r="BH10" s="12">
        <v>0.32283509545099998</v>
      </c>
      <c r="BI10" s="12">
        <v>0.36420113877799998</v>
      </c>
      <c r="BJ10" s="12">
        <v>0.366207763066</v>
      </c>
    </row>
    <row r="11" spans="2:62" ht="32" customHeight="1" x14ac:dyDescent="0.35">
      <c r="B11" s="11" t="s">
        <v>168</v>
      </c>
      <c r="C11" s="12">
        <v>0.228540900194</v>
      </c>
      <c r="D11" s="12">
        <v>0.26760150594999998</v>
      </c>
      <c r="E11" s="12">
        <v>0.173275028848</v>
      </c>
      <c r="F11" s="12">
        <v>0.360909442021</v>
      </c>
      <c r="G11" s="12">
        <v>0</v>
      </c>
      <c r="I11" s="12">
        <v>0.24578137781199999</v>
      </c>
      <c r="J11" s="12">
        <v>0.237649698534</v>
      </c>
      <c r="K11" s="12">
        <v>0.222403027511</v>
      </c>
      <c r="L11" s="12">
        <v>0.18191860372400001</v>
      </c>
      <c r="M11" s="12">
        <v>0.25662438449000002</v>
      </c>
      <c r="N11" s="12">
        <v>0.39547426173799999</v>
      </c>
      <c r="P11" s="12">
        <v>0.27260451543699998</v>
      </c>
      <c r="Q11" s="12">
        <v>0.22817537810899999</v>
      </c>
      <c r="R11" s="12">
        <v>0.211867905675</v>
      </c>
      <c r="S11" s="12">
        <v>0.20516366126400001</v>
      </c>
      <c r="T11" s="12">
        <v>0</v>
      </c>
      <c r="V11" s="12">
        <v>0.28137706966199999</v>
      </c>
      <c r="W11" s="12">
        <v>0.23963555883000001</v>
      </c>
      <c r="X11" s="12">
        <v>0.20274856623500001</v>
      </c>
      <c r="Y11" s="12">
        <v>0.30622867399100001</v>
      </c>
      <c r="Z11" s="12">
        <v>0.22190725021499999</v>
      </c>
      <c r="AA11" s="12">
        <v>9.7725879306300001E-2</v>
      </c>
      <c r="AB11" s="12">
        <v>0.157156675276</v>
      </c>
      <c r="AC11" s="12">
        <v>0.29229439145800001</v>
      </c>
      <c r="AE11" s="12">
        <v>0.27240792132199998</v>
      </c>
      <c r="AF11" s="12">
        <v>0.220262509085</v>
      </c>
      <c r="AG11" s="12">
        <v>0.28260269730799997</v>
      </c>
      <c r="AH11" s="12">
        <v>0.207727203591</v>
      </c>
      <c r="AI11" s="12">
        <v>0.33691133267599999</v>
      </c>
      <c r="AJ11" s="12">
        <v>0.21974234599199999</v>
      </c>
      <c r="AK11" s="12">
        <v>0.15171773027800001</v>
      </c>
      <c r="AL11" s="12">
        <v>0.257358333602</v>
      </c>
      <c r="AM11" s="12">
        <v>0.13508535106700001</v>
      </c>
      <c r="AN11" s="12">
        <v>0.19390962137000001</v>
      </c>
      <c r="AO11" s="12">
        <v>0.22126192421900001</v>
      </c>
      <c r="AP11" s="12">
        <v>0.16264358202599999</v>
      </c>
      <c r="AR11" s="12">
        <v>0.25028235136999999</v>
      </c>
      <c r="AS11" s="12">
        <v>0.14340559376799999</v>
      </c>
      <c r="AT11" s="12">
        <v>0.17707631979399999</v>
      </c>
      <c r="AU11" s="12">
        <v>0</v>
      </c>
      <c r="AW11" s="12">
        <v>0.21674968479599999</v>
      </c>
      <c r="AX11" s="12">
        <v>0.22017595294</v>
      </c>
      <c r="AY11" s="12">
        <v>0.21946524397700001</v>
      </c>
      <c r="AZ11" s="12">
        <v>0.227890187483</v>
      </c>
      <c r="BA11" s="12">
        <v>0.226743401658</v>
      </c>
      <c r="BB11" s="12">
        <v>0.21239113230699999</v>
      </c>
      <c r="BD11" s="12">
        <v>0.19686209183799999</v>
      </c>
      <c r="BE11" s="12">
        <v>0.29111784550600001</v>
      </c>
      <c r="BF11" s="12">
        <v>0.23801361850200001</v>
      </c>
      <c r="BH11" s="12">
        <v>0.195881141891</v>
      </c>
      <c r="BI11" s="12">
        <v>0.294748069871</v>
      </c>
      <c r="BJ11" s="12">
        <v>0.304902650223</v>
      </c>
    </row>
    <row r="12" spans="2:62" ht="32" customHeight="1" x14ac:dyDescent="0.35">
      <c r="B12" s="11" t="s">
        <v>169</v>
      </c>
      <c r="C12" s="12">
        <v>0.13612264407300001</v>
      </c>
      <c r="D12" s="12">
        <v>0.12478778886</v>
      </c>
      <c r="E12" s="12">
        <v>0.144411325447</v>
      </c>
      <c r="F12" s="12">
        <v>0.19508069549099999</v>
      </c>
      <c r="G12" s="12">
        <v>0</v>
      </c>
      <c r="I12" s="12">
        <v>0.17284595277500001</v>
      </c>
      <c r="J12" s="12">
        <v>0.19774466067400001</v>
      </c>
      <c r="K12" s="12">
        <v>8.0636146559599997E-2</v>
      </c>
      <c r="L12" s="12">
        <v>0.16166552305199999</v>
      </c>
      <c r="M12" s="12">
        <v>0.123369613223</v>
      </c>
      <c r="N12" s="12">
        <v>0.10101987099</v>
      </c>
      <c r="P12" s="12">
        <v>0.14300398767200001</v>
      </c>
      <c r="Q12" s="12">
        <v>0.149708226464</v>
      </c>
      <c r="R12" s="12">
        <v>0.14309043087600001</v>
      </c>
      <c r="S12" s="12">
        <v>0.10261284120399999</v>
      </c>
      <c r="T12" s="12">
        <v>0.51673118137999996</v>
      </c>
      <c r="V12" s="12">
        <v>0.17313965235000001</v>
      </c>
      <c r="W12" s="12">
        <v>0.182163285408</v>
      </c>
      <c r="X12" s="12">
        <v>9.0569296053900003E-2</v>
      </c>
      <c r="Y12" s="12">
        <v>0.110711613532</v>
      </c>
      <c r="Z12" s="12">
        <v>0.14783730125700001</v>
      </c>
      <c r="AA12" s="12">
        <v>0.14495667686800001</v>
      </c>
      <c r="AB12" s="12">
        <v>6.1934122813499998E-2</v>
      </c>
      <c r="AC12" s="12">
        <v>0.17586615152000001</v>
      </c>
      <c r="AE12" s="12">
        <v>0.127511459405</v>
      </c>
      <c r="AF12" s="12">
        <v>6.74619439436E-2</v>
      </c>
      <c r="AG12" s="12">
        <v>0.25993599891399999</v>
      </c>
      <c r="AH12" s="12">
        <v>0.267134793388</v>
      </c>
      <c r="AI12" s="12">
        <v>0.101740903806</v>
      </c>
      <c r="AJ12" s="12">
        <v>0.100766851761</v>
      </c>
      <c r="AK12" s="12">
        <v>0.182688081275</v>
      </c>
      <c r="AL12" s="12">
        <v>7.7253628307E-2</v>
      </c>
      <c r="AM12" s="12">
        <v>0.17735001214900001</v>
      </c>
      <c r="AN12" s="12">
        <v>0.116575340862</v>
      </c>
      <c r="AO12" s="12">
        <v>0</v>
      </c>
      <c r="AP12" s="12">
        <v>0.203463548878</v>
      </c>
      <c r="AR12" s="12">
        <v>0.141764175756</v>
      </c>
      <c r="AS12" s="12">
        <v>0.13323565101400001</v>
      </c>
      <c r="AT12" s="12">
        <v>4.7479450148500003E-2</v>
      </c>
      <c r="AU12" s="12">
        <v>0</v>
      </c>
      <c r="AW12" s="12">
        <v>0.136905508451</v>
      </c>
      <c r="AX12" s="12">
        <v>0.13486515869999999</v>
      </c>
      <c r="AY12" s="12">
        <v>0.13927670141500001</v>
      </c>
      <c r="AZ12" s="12">
        <v>0.13262060137500001</v>
      </c>
      <c r="BA12" s="12">
        <v>0.14045736059300001</v>
      </c>
      <c r="BB12" s="12">
        <v>0.138182969159</v>
      </c>
      <c r="BD12" s="12">
        <v>0.12682708328200001</v>
      </c>
      <c r="BE12" s="12">
        <v>0.15997598259500001</v>
      </c>
      <c r="BF12" s="12">
        <v>9.2993324610899999E-2</v>
      </c>
      <c r="BH12" s="12">
        <v>0.13891824781199999</v>
      </c>
      <c r="BI12" s="12">
        <v>0.13684592940699999</v>
      </c>
      <c r="BJ12" s="12">
        <v>0.11123583793900001</v>
      </c>
    </row>
    <row r="13" spans="2:62" ht="32" customHeight="1" x14ac:dyDescent="0.35">
      <c r="B13" s="11" t="s">
        <v>170</v>
      </c>
      <c r="C13" s="12">
        <v>2.88027023342E-2</v>
      </c>
      <c r="D13" s="12">
        <v>1.1691338060000001E-2</v>
      </c>
      <c r="E13" s="12">
        <v>4.7648305441299998E-2</v>
      </c>
      <c r="F13" s="12">
        <v>3.6371676300800002E-2</v>
      </c>
      <c r="G13" s="12">
        <v>0</v>
      </c>
      <c r="I13" s="12">
        <v>8.0537849494400002E-2</v>
      </c>
      <c r="J13" s="12">
        <v>4.7812381325799999E-2</v>
      </c>
      <c r="K13" s="12">
        <v>3.2965616314000003E-2</v>
      </c>
      <c r="L13" s="12">
        <v>7.6449965778499999E-3</v>
      </c>
      <c r="M13" s="12">
        <v>0</v>
      </c>
      <c r="N13" s="12">
        <v>0</v>
      </c>
      <c r="P13" s="12">
        <v>9.2669813136700002E-3</v>
      </c>
      <c r="Q13" s="12">
        <v>1.4826956592E-2</v>
      </c>
      <c r="R13" s="12">
        <v>4.7312346901400001E-2</v>
      </c>
      <c r="S13" s="12">
        <v>4.4264259395900001E-2</v>
      </c>
      <c r="T13" s="12">
        <v>0</v>
      </c>
      <c r="V13" s="12">
        <v>0</v>
      </c>
      <c r="W13" s="12">
        <v>2.8185959235199998E-2</v>
      </c>
      <c r="X13" s="12">
        <v>1.8788612752999999E-2</v>
      </c>
      <c r="Y13" s="12">
        <v>3.1331864236900001E-2</v>
      </c>
      <c r="Z13" s="12">
        <v>2.92050970183E-2</v>
      </c>
      <c r="AA13" s="12">
        <v>3.5176138946299999E-2</v>
      </c>
      <c r="AB13" s="12">
        <v>7.4475628638199995E-2</v>
      </c>
      <c r="AC13" s="12">
        <v>5.2209955963899997E-2</v>
      </c>
      <c r="AE13" s="12">
        <v>2.4543957376599999E-2</v>
      </c>
      <c r="AF13" s="12">
        <v>0</v>
      </c>
      <c r="AG13" s="12">
        <v>3.4324618454100002E-2</v>
      </c>
      <c r="AH13" s="12">
        <v>2.1969832345700002E-2</v>
      </c>
      <c r="AI13" s="12">
        <v>1.54631822677E-2</v>
      </c>
      <c r="AJ13" s="12">
        <v>2.3350087715299998E-2</v>
      </c>
      <c r="AK13" s="12">
        <v>0</v>
      </c>
      <c r="AL13" s="12">
        <v>0.101205125742</v>
      </c>
      <c r="AM13" s="12">
        <v>0</v>
      </c>
      <c r="AN13" s="12">
        <v>9.5456553205199995E-2</v>
      </c>
      <c r="AO13" s="12">
        <v>0</v>
      </c>
      <c r="AP13" s="12">
        <v>0</v>
      </c>
      <c r="AR13" s="12">
        <v>2.06675355346E-2</v>
      </c>
      <c r="AS13" s="12">
        <v>7.4410648359700002E-2</v>
      </c>
      <c r="AT13" s="12">
        <v>0</v>
      </c>
      <c r="AU13" s="12">
        <v>0</v>
      </c>
      <c r="AW13" s="12">
        <v>2.8248734944999999E-2</v>
      </c>
      <c r="AX13" s="12">
        <v>2.68133492926E-2</v>
      </c>
      <c r="AY13" s="12">
        <v>2.3765353625599998E-2</v>
      </c>
      <c r="AZ13" s="12">
        <v>3.2710165526799999E-2</v>
      </c>
      <c r="BA13" s="12">
        <v>2.82155554357E-2</v>
      </c>
      <c r="BB13" s="12">
        <v>2.6873513550700001E-2</v>
      </c>
      <c r="BD13" s="12">
        <v>2.92763450333E-2</v>
      </c>
      <c r="BE13" s="12">
        <v>2.5515338738899999E-2</v>
      </c>
      <c r="BF13" s="12">
        <v>4.83224432922E-2</v>
      </c>
      <c r="BH13" s="12">
        <v>1.51494657076E-2</v>
      </c>
      <c r="BI13" s="12">
        <v>6.9541014598799994E-2</v>
      </c>
      <c r="BJ13" s="12">
        <v>2.3221018051700001E-2</v>
      </c>
    </row>
    <row r="14" spans="2:62" ht="32" customHeight="1" x14ac:dyDescent="0.35">
      <c r="B14" s="11" t="s">
        <v>42</v>
      </c>
      <c r="C14" s="12">
        <v>2.4557685115100002E-2</v>
      </c>
      <c r="D14" s="12">
        <v>1.7586542788800001E-2</v>
      </c>
      <c r="E14" s="12">
        <v>2.9956265846099998E-2</v>
      </c>
      <c r="F14" s="12">
        <v>4.8557737274700002E-2</v>
      </c>
      <c r="G14" s="12">
        <v>0</v>
      </c>
      <c r="I14" s="12">
        <v>6.96811673391E-2</v>
      </c>
      <c r="J14" s="12">
        <v>3.2689773431100001E-2</v>
      </c>
      <c r="K14" s="12">
        <v>1.6176299656099999E-2</v>
      </c>
      <c r="L14" s="12">
        <v>7.1866087401699997E-3</v>
      </c>
      <c r="M14" s="12">
        <v>2.3266142359499999E-2</v>
      </c>
      <c r="N14" s="12">
        <v>0</v>
      </c>
      <c r="P14" s="12">
        <v>3.8784072595000003E-2</v>
      </c>
      <c r="Q14" s="12">
        <v>1.49835786093E-2</v>
      </c>
      <c r="R14" s="12">
        <v>0</v>
      </c>
      <c r="S14" s="12">
        <v>4.4855067172899998E-2</v>
      </c>
      <c r="T14" s="12">
        <v>0</v>
      </c>
      <c r="V14" s="12">
        <v>2.7508550027599998E-2</v>
      </c>
      <c r="W14" s="12">
        <v>4.6163044746999997E-2</v>
      </c>
      <c r="X14" s="12">
        <v>0</v>
      </c>
      <c r="Y14" s="12">
        <v>1.59000823768E-2</v>
      </c>
      <c r="Z14" s="12">
        <v>1.6141308075699998E-2</v>
      </c>
      <c r="AA14" s="12">
        <v>2.60808651527E-2</v>
      </c>
      <c r="AB14" s="12">
        <v>1.8819862811599999E-2</v>
      </c>
      <c r="AC14" s="12">
        <v>7.2386728294299998E-2</v>
      </c>
      <c r="AE14" s="12">
        <v>0</v>
      </c>
      <c r="AF14" s="12">
        <v>8.28476856815E-2</v>
      </c>
      <c r="AG14" s="12">
        <v>2.8012769812600001E-2</v>
      </c>
      <c r="AH14" s="12">
        <v>2.8015242495800001E-2</v>
      </c>
      <c r="AI14" s="12">
        <v>0</v>
      </c>
      <c r="AJ14" s="12">
        <v>4.6250047352699997E-2</v>
      </c>
      <c r="AK14" s="12">
        <v>2.3081667006399999E-2</v>
      </c>
      <c r="AL14" s="12">
        <v>1.7668238850599999E-2</v>
      </c>
      <c r="AM14" s="12">
        <v>0</v>
      </c>
      <c r="AN14" s="12">
        <v>0</v>
      </c>
      <c r="AO14" s="12">
        <v>0</v>
      </c>
      <c r="AP14" s="12">
        <v>4.3158554373099997E-2</v>
      </c>
      <c r="AR14" s="12">
        <v>2.4116843995000001E-2</v>
      </c>
      <c r="AS14" s="12">
        <v>1.1559137272400001E-2</v>
      </c>
      <c r="AT14" s="12">
        <v>4.2692999602299997E-2</v>
      </c>
      <c r="AU14" s="12">
        <v>0.49967990123599998</v>
      </c>
      <c r="AW14" s="12">
        <v>1.6795548237599999E-2</v>
      </c>
      <c r="AX14" s="12">
        <v>1.7594820192399999E-2</v>
      </c>
      <c r="AY14" s="12">
        <v>1.40009538982E-2</v>
      </c>
      <c r="AZ14" s="12">
        <v>2.4620177827599999E-2</v>
      </c>
      <c r="BA14" s="12">
        <v>2.0073558755800001E-2</v>
      </c>
      <c r="BB14" s="12">
        <v>1.69637242573E-2</v>
      </c>
      <c r="BD14" s="12">
        <v>1.44545261589E-2</v>
      </c>
      <c r="BE14" s="12">
        <v>3.5912257657300002E-2</v>
      </c>
      <c r="BF14" s="12">
        <v>9.9500628339999994E-2</v>
      </c>
      <c r="BH14" s="12">
        <v>1.76849219084E-2</v>
      </c>
      <c r="BI14" s="12">
        <v>1.6818595662199998E-2</v>
      </c>
      <c r="BJ14" s="12">
        <v>0.102856886419</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179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166</v>
      </c>
      <c r="C9" s="12">
        <v>0.20620838895900001</v>
      </c>
      <c r="D9" s="12">
        <v>0.188716380539</v>
      </c>
      <c r="E9" s="12">
        <v>0.23445744169300001</v>
      </c>
      <c r="F9" s="12">
        <v>7.0172619296800007E-2</v>
      </c>
      <c r="G9" s="12">
        <v>0.59829807242400002</v>
      </c>
      <c r="I9" s="12">
        <v>0.118733722493</v>
      </c>
      <c r="J9" s="12">
        <v>0.18394709082999999</v>
      </c>
      <c r="K9" s="12">
        <v>0.21922565313699999</v>
      </c>
      <c r="L9" s="12">
        <v>0.201285799047</v>
      </c>
      <c r="M9" s="12">
        <v>0.26426058991099999</v>
      </c>
      <c r="N9" s="12">
        <v>0.27736946545399999</v>
      </c>
      <c r="P9" s="12">
        <v>9.5356828811700003E-2</v>
      </c>
      <c r="Q9" s="12">
        <v>0.213453674969</v>
      </c>
      <c r="R9" s="12">
        <v>0.229132296057</v>
      </c>
      <c r="S9" s="12">
        <v>0.29018215499299999</v>
      </c>
      <c r="T9" s="12">
        <v>0</v>
      </c>
      <c r="V9" s="12">
        <v>0.111373536207</v>
      </c>
      <c r="W9" s="12">
        <v>0.12802601734499999</v>
      </c>
      <c r="X9" s="12">
        <v>0.28012551563499999</v>
      </c>
      <c r="Y9" s="12">
        <v>0.114396580836</v>
      </c>
      <c r="Z9" s="12">
        <v>0.28648997349400002</v>
      </c>
      <c r="AA9" s="12">
        <v>0.39044584266799998</v>
      </c>
      <c r="AB9" s="12">
        <v>0.244173542647</v>
      </c>
      <c r="AC9" s="12">
        <v>0.17724832510300001</v>
      </c>
      <c r="AE9" s="12">
        <v>0.22282833426699999</v>
      </c>
      <c r="AF9" s="12">
        <v>0.238755290989</v>
      </c>
      <c r="AG9" s="12">
        <v>0.29090629833100001</v>
      </c>
      <c r="AH9" s="12">
        <v>0.167196834633</v>
      </c>
      <c r="AI9" s="12">
        <v>0.16184849200400001</v>
      </c>
      <c r="AJ9" s="12">
        <v>0.13778294469999999</v>
      </c>
      <c r="AK9" s="12">
        <v>0.17704637194799999</v>
      </c>
      <c r="AL9" s="12">
        <v>0.19808915295999999</v>
      </c>
      <c r="AM9" s="12">
        <v>0.13474687341800001</v>
      </c>
      <c r="AN9" s="12">
        <v>0.29379442494300001</v>
      </c>
      <c r="AO9" s="12">
        <v>0.19196228446399999</v>
      </c>
      <c r="AP9" s="12">
        <v>0.32947623489099997</v>
      </c>
      <c r="AR9" s="12">
        <v>0.20060303222699999</v>
      </c>
      <c r="AS9" s="12">
        <v>0.183770251701</v>
      </c>
      <c r="AT9" s="12">
        <v>0.43720360695299998</v>
      </c>
      <c r="AU9" s="12">
        <v>0</v>
      </c>
      <c r="AW9" s="12">
        <v>0.23695217063400001</v>
      </c>
      <c r="AX9" s="12">
        <v>0.232967752675</v>
      </c>
      <c r="AY9" s="12">
        <v>0.233452286338</v>
      </c>
      <c r="AZ9" s="12">
        <v>0.21269708862299999</v>
      </c>
      <c r="BA9" s="12">
        <v>0.21218263219700001</v>
      </c>
      <c r="BB9" s="12">
        <v>0.222793493914</v>
      </c>
      <c r="BD9" s="12">
        <v>0.243207038071</v>
      </c>
      <c r="BE9" s="12">
        <v>0.13427135470900001</v>
      </c>
      <c r="BF9" s="12">
        <v>0.18554314123000001</v>
      </c>
      <c r="BH9" s="12">
        <v>0.233375139403</v>
      </c>
      <c r="BI9" s="12">
        <v>0.135876398536</v>
      </c>
      <c r="BJ9" s="12">
        <v>0.18650968428100001</v>
      </c>
    </row>
    <row r="10" spans="2:62" ht="32" customHeight="1" x14ac:dyDescent="0.35">
      <c r="B10" s="11" t="s">
        <v>167</v>
      </c>
      <c r="C10" s="12">
        <v>0.38449689192300002</v>
      </c>
      <c r="D10" s="12">
        <v>0.41648916269300001</v>
      </c>
      <c r="E10" s="12">
        <v>0.36063069124199998</v>
      </c>
      <c r="F10" s="12">
        <v>0.28264072609599999</v>
      </c>
      <c r="G10" s="12">
        <v>0.40170192757599998</v>
      </c>
      <c r="I10" s="12">
        <v>0.40319583235799999</v>
      </c>
      <c r="J10" s="12">
        <v>0.35386607832700001</v>
      </c>
      <c r="K10" s="12">
        <v>0.39266561175100001</v>
      </c>
      <c r="L10" s="12">
        <v>0.39852155174999998</v>
      </c>
      <c r="M10" s="12">
        <v>0.38474469033000003</v>
      </c>
      <c r="N10" s="12">
        <v>0.20745904039599999</v>
      </c>
      <c r="P10" s="12">
        <v>0.42787538237400002</v>
      </c>
      <c r="Q10" s="12">
        <v>0.39051858294500003</v>
      </c>
      <c r="R10" s="12">
        <v>0.397589614531</v>
      </c>
      <c r="S10" s="12">
        <v>0.328141141962</v>
      </c>
      <c r="T10" s="12">
        <v>0</v>
      </c>
      <c r="V10" s="12">
        <v>0.31959801576399999</v>
      </c>
      <c r="W10" s="12">
        <v>0.45015362589399999</v>
      </c>
      <c r="X10" s="12">
        <v>0.39265783696200002</v>
      </c>
      <c r="Y10" s="12">
        <v>0.465537518953</v>
      </c>
      <c r="Z10" s="12">
        <v>0.32061838431599998</v>
      </c>
      <c r="AA10" s="12">
        <v>0.34942460825299998</v>
      </c>
      <c r="AB10" s="12">
        <v>0.41886969652099998</v>
      </c>
      <c r="AC10" s="12">
        <v>0.21212215401599999</v>
      </c>
      <c r="AE10" s="12">
        <v>0.406168203226</v>
      </c>
      <c r="AF10" s="12">
        <v>0.35588426086899999</v>
      </c>
      <c r="AG10" s="12">
        <v>0.30551441551199998</v>
      </c>
      <c r="AH10" s="12">
        <v>0.37495100409999998</v>
      </c>
      <c r="AI10" s="12">
        <v>0.34659927500499998</v>
      </c>
      <c r="AJ10" s="12">
        <v>0.43998244491900002</v>
      </c>
      <c r="AK10" s="12">
        <v>0.47100743210099999</v>
      </c>
      <c r="AL10" s="12">
        <v>0.31013794059999999</v>
      </c>
      <c r="AM10" s="12">
        <v>0.51826326767999997</v>
      </c>
      <c r="AN10" s="12">
        <v>0.31662101087299999</v>
      </c>
      <c r="AO10" s="12">
        <v>0.466833269602</v>
      </c>
      <c r="AP10" s="12">
        <v>0.41899364585600002</v>
      </c>
      <c r="AR10" s="12">
        <v>0.401137546969</v>
      </c>
      <c r="AS10" s="12">
        <v>0.346526376044</v>
      </c>
      <c r="AT10" s="12">
        <v>0.24845766902200001</v>
      </c>
      <c r="AU10" s="12">
        <v>0</v>
      </c>
      <c r="AW10" s="12">
        <v>0.37324341296699998</v>
      </c>
      <c r="AX10" s="12">
        <v>0.38928997420799999</v>
      </c>
      <c r="AY10" s="12">
        <v>0.409124241582</v>
      </c>
      <c r="AZ10" s="12">
        <v>0.38860105</v>
      </c>
      <c r="BA10" s="12">
        <v>0.38747715324400001</v>
      </c>
      <c r="BB10" s="12">
        <v>0.40739361092499998</v>
      </c>
      <c r="BD10" s="12">
        <v>0.39763277701900002</v>
      </c>
      <c r="BE10" s="12">
        <v>0.36060839798400002</v>
      </c>
      <c r="BF10" s="12">
        <v>0.363350345194</v>
      </c>
      <c r="BH10" s="12">
        <v>0.401437230167</v>
      </c>
      <c r="BI10" s="12">
        <v>0.37867567569900001</v>
      </c>
      <c r="BJ10" s="12">
        <v>0.26299315090100001</v>
      </c>
    </row>
    <row r="11" spans="2:62" ht="32" customHeight="1" x14ac:dyDescent="0.35">
      <c r="B11" s="11" t="s">
        <v>168</v>
      </c>
      <c r="C11" s="12">
        <v>0.26241214430799997</v>
      </c>
      <c r="D11" s="12">
        <v>0.25640542802100003</v>
      </c>
      <c r="E11" s="12">
        <v>0.246707375402</v>
      </c>
      <c r="F11" s="12">
        <v>0.49085935190899999</v>
      </c>
      <c r="G11" s="12">
        <v>0</v>
      </c>
      <c r="I11" s="12">
        <v>0.241981971036</v>
      </c>
      <c r="J11" s="12">
        <v>0.27327141022399998</v>
      </c>
      <c r="K11" s="12">
        <v>0.24157936278799999</v>
      </c>
      <c r="L11" s="12">
        <v>0.25523586966299999</v>
      </c>
      <c r="M11" s="12">
        <v>0.29046032332999999</v>
      </c>
      <c r="N11" s="12">
        <v>0.43174991458500001</v>
      </c>
      <c r="P11" s="12">
        <v>0.36573310125399999</v>
      </c>
      <c r="Q11" s="12">
        <v>0.26284861131999998</v>
      </c>
      <c r="R11" s="12">
        <v>0.20519039770700001</v>
      </c>
      <c r="S11" s="12">
        <v>0.20410344493300001</v>
      </c>
      <c r="T11" s="12">
        <v>1</v>
      </c>
      <c r="V11" s="12">
        <v>0.40226100206199999</v>
      </c>
      <c r="W11" s="12">
        <v>0.264255060619</v>
      </c>
      <c r="X11" s="12">
        <v>0.25302979773200002</v>
      </c>
      <c r="Y11" s="12">
        <v>0.25365030154399998</v>
      </c>
      <c r="Z11" s="12">
        <v>0.27977907401199997</v>
      </c>
      <c r="AA11" s="12">
        <v>7.7580967779800003E-2</v>
      </c>
      <c r="AB11" s="12">
        <v>0.158191344777</v>
      </c>
      <c r="AC11" s="12">
        <v>0.346607431681</v>
      </c>
      <c r="AE11" s="12">
        <v>0.30032306196800002</v>
      </c>
      <c r="AF11" s="12">
        <v>0.27436254845399999</v>
      </c>
      <c r="AG11" s="12">
        <v>0.20596076324000001</v>
      </c>
      <c r="AH11" s="12">
        <v>0.23562832746699999</v>
      </c>
      <c r="AI11" s="12">
        <v>0.35859292865199999</v>
      </c>
      <c r="AJ11" s="12">
        <v>0.27426778689100001</v>
      </c>
      <c r="AK11" s="12">
        <v>0.21320188020200001</v>
      </c>
      <c r="AL11" s="12">
        <v>0.28134011159400002</v>
      </c>
      <c r="AM11" s="12">
        <v>0.21241027854</v>
      </c>
      <c r="AN11" s="12">
        <v>0.26501714548700001</v>
      </c>
      <c r="AO11" s="12">
        <v>0.221230490369</v>
      </c>
      <c r="AP11" s="12">
        <v>0.166885399376</v>
      </c>
      <c r="AR11" s="12">
        <v>0.253361893018</v>
      </c>
      <c r="AS11" s="12">
        <v>0.30733211441399999</v>
      </c>
      <c r="AT11" s="12">
        <v>0.22882499917999999</v>
      </c>
      <c r="AU11" s="12">
        <v>0.50032009876399997</v>
      </c>
      <c r="AW11" s="12">
        <v>0.25500146719400002</v>
      </c>
      <c r="AX11" s="12">
        <v>0.23824317228399999</v>
      </c>
      <c r="AY11" s="12">
        <v>0.23575411738400001</v>
      </c>
      <c r="AZ11" s="12">
        <v>0.25299843011500001</v>
      </c>
      <c r="BA11" s="12">
        <v>0.249844563825</v>
      </c>
      <c r="BB11" s="12">
        <v>0.23049480830800001</v>
      </c>
      <c r="BD11" s="12">
        <v>0.228773578526</v>
      </c>
      <c r="BE11" s="12">
        <v>0.324368071393</v>
      </c>
      <c r="BF11" s="12">
        <v>0.31002739839900001</v>
      </c>
      <c r="BH11" s="12">
        <v>0.23080252740400001</v>
      </c>
      <c r="BI11" s="12">
        <v>0.33943852397500002</v>
      </c>
      <c r="BJ11" s="12">
        <v>0.29913795144600003</v>
      </c>
    </row>
    <row r="12" spans="2:62" ht="32" customHeight="1" x14ac:dyDescent="0.35">
      <c r="B12" s="11" t="s">
        <v>169</v>
      </c>
      <c r="C12" s="12">
        <v>0.10497903499900001</v>
      </c>
      <c r="D12" s="12">
        <v>0.10258702794500001</v>
      </c>
      <c r="E12" s="12">
        <v>0.109426625402</v>
      </c>
      <c r="F12" s="12">
        <v>0.107769565424</v>
      </c>
      <c r="G12" s="12">
        <v>0</v>
      </c>
      <c r="I12" s="12">
        <v>0.20799573880300001</v>
      </c>
      <c r="J12" s="12">
        <v>9.4970812097999999E-2</v>
      </c>
      <c r="K12" s="12">
        <v>0.11861380905500001</v>
      </c>
      <c r="L12" s="12">
        <v>9.6009259683699999E-2</v>
      </c>
      <c r="M12" s="12">
        <v>2.8398010182199999E-2</v>
      </c>
      <c r="N12" s="12">
        <v>8.3421579565100004E-2</v>
      </c>
      <c r="P12" s="12">
        <v>6.3379700466299996E-2</v>
      </c>
      <c r="Q12" s="12">
        <v>0.10413352274400001</v>
      </c>
      <c r="R12" s="12">
        <v>0.132370876113</v>
      </c>
      <c r="S12" s="12">
        <v>0.12170766547300001</v>
      </c>
      <c r="T12" s="12">
        <v>0</v>
      </c>
      <c r="V12" s="12">
        <v>0.10492625439599999</v>
      </c>
      <c r="W12" s="12">
        <v>0.12478255175</v>
      </c>
      <c r="X12" s="12">
        <v>5.4180324941299998E-2</v>
      </c>
      <c r="Y12" s="12">
        <v>9.2465793190899995E-2</v>
      </c>
      <c r="Z12" s="12">
        <v>0.113112568178</v>
      </c>
      <c r="AA12" s="12">
        <v>0.15620165897499999</v>
      </c>
      <c r="AB12" s="12">
        <v>0.10735133621700001</v>
      </c>
      <c r="AC12" s="12">
        <v>0.15611160276</v>
      </c>
      <c r="AE12" s="12">
        <v>7.0680400539199995E-2</v>
      </c>
      <c r="AF12" s="12">
        <v>3.95388472913E-2</v>
      </c>
      <c r="AG12" s="12">
        <v>0.16329390446299999</v>
      </c>
      <c r="AH12" s="12">
        <v>0.15159356011700001</v>
      </c>
      <c r="AI12" s="12">
        <v>0.117490624429</v>
      </c>
      <c r="AJ12" s="12">
        <v>4.76500998065E-2</v>
      </c>
      <c r="AK12" s="12">
        <v>0.11656494625200001</v>
      </c>
      <c r="AL12" s="12">
        <v>0.16147491404</v>
      </c>
      <c r="AM12" s="12">
        <v>0.111903535653</v>
      </c>
      <c r="AN12" s="12">
        <v>9.2328477795999994E-2</v>
      </c>
      <c r="AO12" s="12">
        <v>0.119973955565</v>
      </c>
      <c r="AP12" s="12">
        <v>8.4644719876500005E-2</v>
      </c>
      <c r="AR12" s="12">
        <v>0.103888366565</v>
      </c>
      <c r="AS12" s="12">
        <v>0.136838851003</v>
      </c>
      <c r="AT12" s="12">
        <v>0</v>
      </c>
      <c r="AU12" s="12">
        <v>0</v>
      </c>
      <c r="AW12" s="12">
        <v>9.9751770727700001E-2</v>
      </c>
      <c r="AX12" s="12">
        <v>0.10051807240500001</v>
      </c>
      <c r="AY12" s="12">
        <v>8.8203868800400001E-2</v>
      </c>
      <c r="AZ12" s="12">
        <v>0.1115888001</v>
      </c>
      <c r="BA12" s="12">
        <v>0.107575274635</v>
      </c>
      <c r="BB12" s="12">
        <v>0.10029546177199999</v>
      </c>
      <c r="BD12" s="12">
        <v>9.9630862810500001E-2</v>
      </c>
      <c r="BE12" s="12">
        <v>0.12317421778</v>
      </c>
      <c r="BF12" s="12">
        <v>4.27837590861E-2</v>
      </c>
      <c r="BH12" s="12">
        <v>0.10799590763899999</v>
      </c>
      <c r="BI12" s="12">
        <v>8.7456813865899999E-2</v>
      </c>
      <c r="BJ12" s="12">
        <v>0.13067928632199999</v>
      </c>
    </row>
    <row r="13" spans="2:62" ht="32" customHeight="1" x14ac:dyDescent="0.35">
      <c r="B13" s="11" t="s">
        <v>170</v>
      </c>
      <c r="C13" s="12">
        <v>1.9755494496E-2</v>
      </c>
      <c r="D13" s="12">
        <v>1.1516977967699999E-2</v>
      </c>
      <c r="E13" s="12">
        <v>3.1784160995500001E-2</v>
      </c>
      <c r="F13" s="12">
        <v>0</v>
      </c>
      <c r="G13" s="12">
        <v>0</v>
      </c>
      <c r="I13" s="12">
        <v>1.39995188018E-2</v>
      </c>
      <c r="J13" s="12">
        <v>4.7728615876800003E-2</v>
      </c>
      <c r="K13" s="12">
        <v>5.7294149647800002E-3</v>
      </c>
      <c r="L13" s="12">
        <v>3.2012250855900003E-2</v>
      </c>
      <c r="M13" s="12">
        <v>1.2567756204799999E-2</v>
      </c>
      <c r="N13" s="12">
        <v>0</v>
      </c>
      <c r="P13" s="12">
        <v>9.2669813136700002E-3</v>
      </c>
      <c r="Q13" s="12">
        <v>6.9672541292100003E-3</v>
      </c>
      <c r="R13" s="12">
        <v>2.8988754138500002E-2</v>
      </c>
      <c r="S13" s="12">
        <v>3.4114316089799999E-2</v>
      </c>
      <c r="T13" s="12">
        <v>0</v>
      </c>
      <c r="V13" s="12">
        <v>1.3741809555700001E-2</v>
      </c>
      <c r="W13" s="12">
        <v>9.1085851185399996E-3</v>
      </c>
      <c r="X13" s="12">
        <v>1.1397828586000001E-2</v>
      </c>
      <c r="Y13" s="12">
        <v>4.4293587500099998E-2</v>
      </c>
      <c r="Z13" s="12">
        <v>0</v>
      </c>
      <c r="AA13" s="12">
        <v>2.6346922323999999E-2</v>
      </c>
      <c r="AB13" s="12">
        <v>5.2594217026700002E-2</v>
      </c>
      <c r="AC13" s="12">
        <v>3.5523758145700003E-2</v>
      </c>
      <c r="AE13" s="12">
        <v>0</v>
      </c>
      <c r="AF13" s="12">
        <v>2.6093483107799999E-2</v>
      </c>
      <c r="AG13" s="12">
        <v>3.4324618454100002E-2</v>
      </c>
      <c r="AH13" s="12">
        <v>4.2615031186300001E-2</v>
      </c>
      <c r="AI13" s="12">
        <v>1.5468679908999999E-2</v>
      </c>
      <c r="AJ13" s="12">
        <v>0</v>
      </c>
      <c r="AK13" s="12">
        <v>2.2179369497100001E-2</v>
      </c>
      <c r="AL13" s="12">
        <v>1.7668238850599999E-2</v>
      </c>
      <c r="AM13" s="12">
        <v>2.26760447095E-2</v>
      </c>
      <c r="AN13" s="12">
        <v>3.2238940901399997E-2</v>
      </c>
      <c r="AO13" s="12">
        <v>0</v>
      </c>
      <c r="AP13" s="12">
        <v>0</v>
      </c>
      <c r="AR13" s="12">
        <v>2.0469661644199999E-2</v>
      </c>
      <c r="AS13" s="12">
        <v>1.15025694648E-2</v>
      </c>
      <c r="AT13" s="12">
        <v>4.28207252424E-2</v>
      </c>
      <c r="AU13" s="12">
        <v>0</v>
      </c>
      <c r="AW13" s="12">
        <v>2.16146688585E-2</v>
      </c>
      <c r="AX13" s="12">
        <v>2.26432746762E-2</v>
      </c>
      <c r="AY13" s="12">
        <v>1.98323075371E-2</v>
      </c>
      <c r="AZ13" s="12">
        <v>1.94951410323E-2</v>
      </c>
      <c r="BA13" s="12">
        <v>2.4777200619599999E-2</v>
      </c>
      <c r="BB13" s="12">
        <v>1.8812139334E-2</v>
      </c>
      <c r="BD13" s="12">
        <v>1.9717338879099999E-2</v>
      </c>
      <c r="BE13" s="12">
        <v>2.2195238813799999E-2</v>
      </c>
      <c r="BF13" s="12">
        <v>0</v>
      </c>
      <c r="BH13" s="12">
        <v>1.43059950703E-2</v>
      </c>
      <c r="BI13" s="12">
        <v>3.5143563910600001E-2</v>
      </c>
      <c r="BJ13" s="12">
        <v>2.00317883468E-2</v>
      </c>
    </row>
    <row r="14" spans="2:62" ht="32" customHeight="1" x14ac:dyDescent="0.35">
      <c r="B14" s="11" t="s">
        <v>42</v>
      </c>
      <c r="C14" s="12">
        <v>2.2148045315599999E-2</v>
      </c>
      <c r="D14" s="12">
        <v>2.42850228349E-2</v>
      </c>
      <c r="E14" s="12">
        <v>1.6993705266400001E-2</v>
      </c>
      <c r="F14" s="12">
        <v>4.8557737274700002E-2</v>
      </c>
      <c r="G14" s="12">
        <v>0</v>
      </c>
      <c r="I14" s="12">
        <v>1.40932165084E-2</v>
      </c>
      <c r="J14" s="12">
        <v>4.6215992643300001E-2</v>
      </c>
      <c r="K14" s="12">
        <v>2.2186148303799998E-2</v>
      </c>
      <c r="L14" s="12">
        <v>1.6935269000599999E-2</v>
      </c>
      <c r="M14" s="12">
        <v>1.9568630040699999E-2</v>
      </c>
      <c r="N14" s="12">
        <v>0</v>
      </c>
      <c r="P14" s="12">
        <v>3.8388005779900002E-2</v>
      </c>
      <c r="Q14" s="12">
        <v>2.2078353893800001E-2</v>
      </c>
      <c r="R14" s="12">
        <v>6.7280614537300002E-3</v>
      </c>
      <c r="S14" s="12">
        <v>2.1751276549800001E-2</v>
      </c>
      <c r="T14" s="12">
        <v>0</v>
      </c>
      <c r="V14" s="12">
        <v>4.8099382015100001E-2</v>
      </c>
      <c r="W14" s="12">
        <v>2.3674159274E-2</v>
      </c>
      <c r="X14" s="12">
        <v>8.6086961435700004E-3</v>
      </c>
      <c r="Y14" s="12">
        <v>2.9656217975799998E-2</v>
      </c>
      <c r="Z14" s="12">
        <v>0</v>
      </c>
      <c r="AA14" s="12">
        <v>0</v>
      </c>
      <c r="AB14" s="12">
        <v>1.8819862811599999E-2</v>
      </c>
      <c r="AC14" s="12">
        <v>7.2386728294299998E-2</v>
      </c>
      <c r="AE14" s="12">
        <v>0</v>
      </c>
      <c r="AF14" s="12">
        <v>6.5365569289299999E-2</v>
      </c>
      <c r="AG14" s="12">
        <v>0</v>
      </c>
      <c r="AH14" s="12">
        <v>2.8015242495800001E-2</v>
      </c>
      <c r="AI14" s="12">
        <v>0</v>
      </c>
      <c r="AJ14" s="12">
        <v>0.100316723683</v>
      </c>
      <c r="AK14" s="12">
        <v>0</v>
      </c>
      <c r="AL14" s="12">
        <v>3.1289641955099999E-2</v>
      </c>
      <c r="AM14" s="12">
        <v>0</v>
      </c>
      <c r="AN14" s="12">
        <v>0</v>
      </c>
      <c r="AO14" s="12">
        <v>0</v>
      </c>
      <c r="AP14" s="12">
        <v>0</v>
      </c>
      <c r="AR14" s="12">
        <v>2.0539499575800001E-2</v>
      </c>
      <c r="AS14" s="12">
        <v>1.4029837373999999E-2</v>
      </c>
      <c r="AT14" s="12">
        <v>4.2692999602299997E-2</v>
      </c>
      <c r="AU14" s="12">
        <v>0.49967990123599998</v>
      </c>
      <c r="AW14" s="12">
        <v>1.3436509618400001E-2</v>
      </c>
      <c r="AX14" s="12">
        <v>1.6337753751300001E-2</v>
      </c>
      <c r="AY14" s="12">
        <v>1.36331783582E-2</v>
      </c>
      <c r="AZ14" s="12">
        <v>1.4619490130300001E-2</v>
      </c>
      <c r="BA14" s="12">
        <v>1.81431754793E-2</v>
      </c>
      <c r="BB14" s="12">
        <v>2.0210485746400001E-2</v>
      </c>
      <c r="BD14" s="12">
        <v>1.10384046939E-2</v>
      </c>
      <c r="BE14" s="12">
        <v>3.5382719320700001E-2</v>
      </c>
      <c r="BF14" s="12">
        <v>9.8295356091E-2</v>
      </c>
      <c r="BH14" s="12">
        <v>1.20832003158E-2</v>
      </c>
      <c r="BI14" s="12">
        <v>2.3409024012400002E-2</v>
      </c>
      <c r="BJ14" s="12">
        <v>0.100648138703</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180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166</v>
      </c>
      <c r="C9" s="12">
        <v>0.25543946618899999</v>
      </c>
      <c r="D9" s="12">
        <v>0.245261006616</v>
      </c>
      <c r="E9" s="12">
        <v>0.28597422336200001</v>
      </c>
      <c r="F9" s="12">
        <v>0.106189806874</v>
      </c>
      <c r="G9" s="12">
        <v>0.20424949416099999</v>
      </c>
      <c r="I9" s="12">
        <v>0.157297642628</v>
      </c>
      <c r="J9" s="12">
        <v>0.248813791753</v>
      </c>
      <c r="K9" s="12">
        <v>0.216143144313</v>
      </c>
      <c r="L9" s="12">
        <v>0.31966539580199999</v>
      </c>
      <c r="M9" s="12">
        <v>0.30214612491100001</v>
      </c>
      <c r="N9" s="12">
        <v>0.35468061464700001</v>
      </c>
      <c r="P9" s="12">
        <v>0.17870343789599999</v>
      </c>
      <c r="Q9" s="12">
        <v>0.232366224471</v>
      </c>
      <c r="R9" s="12">
        <v>0.30689916505999998</v>
      </c>
      <c r="S9" s="12">
        <v>0.307866239047</v>
      </c>
      <c r="T9" s="12">
        <v>0</v>
      </c>
      <c r="V9" s="12">
        <v>0.203002311701</v>
      </c>
      <c r="W9" s="12">
        <v>0.137068141985</v>
      </c>
      <c r="X9" s="12">
        <v>0.339673907715</v>
      </c>
      <c r="Y9" s="12">
        <v>0.25756591658400002</v>
      </c>
      <c r="Z9" s="12">
        <v>0.254917577738</v>
      </c>
      <c r="AA9" s="12">
        <v>0.40341889068600001</v>
      </c>
      <c r="AB9" s="12">
        <v>0.35729599402899997</v>
      </c>
      <c r="AC9" s="12">
        <v>0.153241486846</v>
      </c>
      <c r="AE9" s="12">
        <v>0.27628733190799998</v>
      </c>
      <c r="AF9" s="12">
        <v>0.25678323107700002</v>
      </c>
      <c r="AG9" s="12">
        <v>0.234900670975</v>
      </c>
      <c r="AH9" s="12">
        <v>0.16932959333</v>
      </c>
      <c r="AI9" s="12">
        <v>0.21778805030000001</v>
      </c>
      <c r="AJ9" s="12">
        <v>0.23949191946199999</v>
      </c>
      <c r="AK9" s="12">
        <v>0.23180003561000001</v>
      </c>
      <c r="AL9" s="12">
        <v>0.24876195246800001</v>
      </c>
      <c r="AM9" s="12">
        <v>0.36545540016400002</v>
      </c>
      <c r="AN9" s="12">
        <v>0.34032013669400002</v>
      </c>
      <c r="AO9" s="12">
        <v>9.4084771320799995E-2</v>
      </c>
      <c r="AP9" s="12">
        <v>0.36428585304299999</v>
      </c>
      <c r="AR9" s="12">
        <v>0.25673525062800001</v>
      </c>
      <c r="AS9" s="12">
        <v>0.26766718267</v>
      </c>
      <c r="AT9" s="12">
        <v>0.201583115708</v>
      </c>
      <c r="AU9" s="12">
        <v>0</v>
      </c>
      <c r="AW9" s="12">
        <v>0.272805929753</v>
      </c>
      <c r="AX9" s="12">
        <v>0.27895905053300002</v>
      </c>
      <c r="AY9" s="12">
        <v>0.28584809046300003</v>
      </c>
      <c r="AZ9" s="12">
        <v>0.25949764423999999</v>
      </c>
      <c r="BA9" s="12">
        <v>0.28297722327300001</v>
      </c>
      <c r="BB9" s="12">
        <v>0.26371957140899999</v>
      </c>
      <c r="BD9" s="12">
        <v>0.31776310096999999</v>
      </c>
      <c r="BE9" s="12">
        <v>0.13822721372399999</v>
      </c>
      <c r="BF9" s="12">
        <v>0.18748442571999999</v>
      </c>
      <c r="BH9" s="12">
        <v>0.30817655050600001</v>
      </c>
      <c r="BI9" s="12">
        <v>0.14651352090600001</v>
      </c>
      <c r="BJ9" s="12">
        <v>0.137930957735</v>
      </c>
    </row>
    <row r="10" spans="2:62" ht="32" customHeight="1" x14ac:dyDescent="0.35">
      <c r="B10" s="11" t="s">
        <v>167</v>
      </c>
      <c r="C10" s="12">
        <v>0.39772858078000001</v>
      </c>
      <c r="D10" s="12">
        <v>0.42013593619799999</v>
      </c>
      <c r="E10" s="12">
        <v>0.38209530365299998</v>
      </c>
      <c r="F10" s="12">
        <v>0.352159709366</v>
      </c>
      <c r="G10" s="12">
        <v>0.199846829783</v>
      </c>
      <c r="I10" s="12">
        <v>0.33103612312300001</v>
      </c>
      <c r="J10" s="12">
        <v>0.42666793051000002</v>
      </c>
      <c r="K10" s="12">
        <v>0.42290884636699999</v>
      </c>
      <c r="L10" s="12">
        <v>0.36738413745100001</v>
      </c>
      <c r="M10" s="12">
        <v>0.42713307872900003</v>
      </c>
      <c r="N10" s="12">
        <v>0.373216653856</v>
      </c>
      <c r="P10" s="12">
        <v>0.44793050399700002</v>
      </c>
      <c r="Q10" s="12">
        <v>0.42193191401000002</v>
      </c>
      <c r="R10" s="12">
        <v>0.35763690497400002</v>
      </c>
      <c r="S10" s="12">
        <v>0.36976335208099997</v>
      </c>
      <c r="T10" s="12">
        <v>0</v>
      </c>
      <c r="V10" s="12">
        <v>0.44724981837700001</v>
      </c>
      <c r="W10" s="12">
        <v>0.49228099718099999</v>
      </c>
      <c r="X10" s="12">
        <v>0.33461288870799999</v>
      </c>
      <c r="Y10" s="12">
        <v>0.38522749518499999</v>
      </c>
      <c r="Z10" s="12">
        <v>0.35398590865000001</v>
      </c>
      <c r="AA10" s="12">
        <v>0.34291259094799997</v>
      </c>
      <c r="AB10" s="12">
        <v>0.36671659653299998</v>
      </c>
      <c r="AC10" s="12">
        <v>0.394066701731</v>
      </c>
      <c r="AE10" s="12">
        <v>0.47003412190400001</v>
      </c>
      <c r="AF10" s="12">
        <v>0.39979457330500001</v>
      </c>
      <c r="AG10" s="12">
        <v>0.31792990623</v>
      </c>
      <c r="AH10" s="12">
        <v>0.40879642406400002</v>
      </c>
      <c r="AI10" s="12">
        <v>0.42068792823700002</v>
      </c>
      <c r="AJ10" s="12">
        <v>0.40378973254900002</v>
      </c>
      <c r="AK10" s="12">
        <v>0.44936876504599998</v>
      </c>
      <c r="AL10" s="12">
        <v>0.39268086772600003</v>
      </c>
      <c r="AM10" s="12">
        <v>0.33290683035300001</v>
      </c>
      <c r="AN10" s="12">
        <v>0.39385169854800001</v>
      </c>
      <c r="AO10" s="12">
        <v>0.41337756814799997</v>
      </c>
      <c r="AP10" s="12">
        <v>0.32144326984999999</v>
      </c>
      <c r="AR10" s="12">
        <v>0.40892184012600002</v>
      </c>
      <c r="AS10" s="12">
        <v>0.37098410323800002</v>
      </c>
      <c r="AT10" s="12">
        <v>0.32515051331700001</v>
      </c>
      <c r="AU10" s="12">
        <v>0</v>
      </c>
      <c r="AW10" s="12">
        <v>0.39123253363499999</v>
      </c>
      <c r="AX10" s="12">
        <v>0.39404346902499998</v>
      </c>
      <c r="AY10" s="12">
        <v>0.38342320872399999</v>
      </c>
      <c r="AZ10" s="12">
        <v>0.403675374807</v>
      </c>
      <c r="BA10" s="12">
        <v>0.38729731001200002</v>
      </c>
      <c r="BB10" s="12">
        <v>0.396550038188</v>
      </c>
      <c r="BD10" s="12">
        <v>0.36625124227599998</v>
      </c>
      <c r="BE10" s="12">
        <v>0.45988325291799997</v>
      </c>
      <c r="BF10" s="12">
        <v>0.40734419672200001</v>
      </c>
      <c r="BH10" s="12">
        <v>0.39358565972199999</v>
      </c>
      <c r="BI10" s="12">
        <v>0.388406717194</v>
      </c>
      <c r="BJ10" s="12">
        <v>0.45829944564399999</v>
      </c>
    </row>
    <row r="11" spans="2:62" ht="32" customHeight="1" x14ac:dyDescent="0.35">
      <c r="B11" s="11" t="s">
        <v>168</v>
      </c>
      <c r="C11" s="12">
        <v>0.213176260437</v>
      </c>
      <c r="D11" s="12">
        <v>0.23123624778900001</v>
      </c>
      <c r="E11" s="12">
        <v>0.180126188252</v>
      </c>
      <c r="F11" s="12">
        <v>0.288851106957</v>
      </c>
      <c r="G11" s="12">
        <v>0.39404857826299999</v>
      </c>
      <c r="I11" s="12">
        <v>0.29105982002300002</v>
      </c>
      <c r="J11" s="12">
        <v>0.142914921083</v>
      </c>
      <c r="K11" s="12">
        <v>0.251839289947</v>
      </c>
      <c r="L11" s="12">
        <v>0.18737507257</v>
      </c>
      <c r="M11" s="12">
        <v>0.205199036906</v>
      </c>
      <c r="N11" s="12">
        <v>0</v>
      </c>
      <c r="P11" s="12">
        <v>0.265670232196</v>
      </c>
      <c r="Q11" s="12">
        <v>0.22747427323399999</v>
      </c>
      <c r="R11" s="12">
        <v>0.191268353305</v>
      </c>
      <c r="S11" s="12">
        <v>0.16344698560900001</v>
      </c>
      <c r="T11" s="12">
        <v>0.51673118137999996</v>
      </c>
      <c r="V11" s="12">
        <v>0.25735342672099998</v>
      </c>
      <c r="W11" s="12">
        <v>0.270036089481</v>
      </c>
      <c r="X11" s="12">
        <v>0.182557177598</v>
      </c>
      <c r="Y11" s="12">
        <v>0.22113423806499999</v>
      </c>
      <c r="Z11" s="12">
        <v>0.179486250968</v>
      </c>
      <c r="AA11" s="12">
        <v>0.204469110747</v>
      </c>
      <c r="AB11" s="12">
        <v>0.14095618583299999</v>
      </c>
      <c r="AC11" s="12">
        <v>0.18296978708799999</v>
      </c>
      <c r="AE11" s="12">
        <v>0.18142174867899999</v>
      </c>
      <c r="AF11" s="12">
        <v>0.15999522287599999</v>
      </c>
      <c r="AG11" s="12">
        <v>0.263600845774</v>
      </c>
      <c r="AH11" s="12">
        <v>0.242179532123</v>
      </c>
      <c r="AI11" s="12">
        <v>0.26439345802600001</v>
      </c>
      <c r="AJ11" s="12">
        <v>0.26282683732099998</v>
      </c>
      <c r="AK11" s="12">
        <v>0.20970658839699999</v>
      </c>
      <c r="AL11" s="12">
        <v>0.16380841067099999</v>
      </c>
      <c r="AM11" s="12">
        <v>0.18712125992100001</v>
      </c>
      <c r="AN11" s="12">
        <v>0.141128519211</v>
      </c>
      <c r="AO11" s="12">
        <v>0.49253766053100001</v>
      </c>
      <c r="AP11" s="12">
        <v>0.16681730805200001</v>
      </c>
      <c r="AR11" s="12">
        <v>0.211025840864</v>
      </c>
      <c r="AS11" s="12">
        <v>0.214751781058</v>
      </c>
      <c r="AT11" s="12">
        <v>0.27108467357999999</v>
      </c>
      <c r="AU11" s="12">
        <v>0</v>
      </c>
      <c r="AW11" s="12">
        <v>0.195875636135</v>
      </c>
      <c r="AX11" s="12">
        <v>0.19683056239499999</v>
      </c>
      <c r="AY11" s="12">
        <v>0.193289001051</v>
      </c>
      <c r="AZ11" s="12">
        <v>0.205987427301</v>
      </c>
      <c r="BA11" s="12">
        <v>0.19585723988600001</v>
      </c>
      <c r="BB11" s="12">
        <v>0.213505504757</v>
      </c>
      <c r="BD11" s="12">
        <v>0.16891120671199999</v>
      </c>
      <c r="BE11" s="12">
        <v>0.29624054483700002</v>
      </c>
      <c r="BF11" s="12">
        <v>0.26298881146999997</v>
      </c>
      <c r="BH11" s="12">
        <v>0.19006269069599999</v>
      </c>
      <c r="BI11" s="12">
        <v>0.28469118078900002</v>
      </c>
      <c r="BJ11" s="12">
        <v>0.19640746313599999</v>
      </c>
    </row>
    <row r="12" spans="2:62" ht="32" customHeight="1" x14ac:dyDescent="0.35">
      <c r="B12" s="11" t="s">
        <v>169</v>
      </c>
      <c r="C12" s="12">
        <v>8.7568801682500003E-2</v>
      </c>
      <c r="D12" s="12">
        <v>6.8549402965800005E-2</v>
      </c>
      <c r="E12" s="12">
        <v>9.8024964854100005E-2</v>
      </c>
      <c r="F12" s="12">
        <v>0.15832338221100001</v>
      </c>
      <c r="G12" s="12">
        <v>0.20185509779300001</v>
      </c>
      <c r="I12" s="12">
        <v>0.16853151210600001</v>
      </c>
      <c r="J12" s="12">
        <v>0.10123025738999999</v>
      </c>
      <c r="K12" s="12">
        <v>7.21951955901E-2</v>
      </c>
      <c r="L12" s="12">
        <v>7.7032454499200001E-2</v>
      </c>
      <c r="M12" s="12">
        <v>3.2073668956699997E-2</v>
      </c>
      <c r="N12" s="12">
        <v>0.27210273149699998</v>
      </c>
      <c r="P12" s="12">
        <v>3.80644706032E-2</v>
      </c>
      <c r="Q12" s="12">
        <v>8.2100743587700004E-2</v>
      </c>
      <c r="R12" s="12">
        <v>0.123418050049</v>
      </c>
      <c r="S12" s="12">
        <v>0.100375969514</v>
      </c>
      <c r="T12" s="12">
        <v>0.48326881861999998</v>
      </c>
      <c r="V12" s="12">
        <v>3.7589734733299997E-2</v>
      </c>
      <c r="W12" s="12">
        <v>4.6907301076200003E-2</v>
      </c>
      <c r="X12" s="12">
        <v>0.13454732983500001</v>
      </c>
      <c r="Y12" s="12">
        <v>9.1768332100299999E-2</v>
      </c>
      <c r="Z12" s="12">
        <v>0.147840356698</v>
      </c>
      <c r="AA12" s="12">
        <v>4.9199407619100001E-2</v>
      </c>
      <c r="AB12" s="12">
        <v>6.3617143765899997E-2</v>
      </c>
      <c r="AC12" s="12">
        <v>0.14512534007700001</v>
      </c>
      <c r="AE12" s="12">
        <v>7.2256797509199999E-2</v>
      </c>
      <c r="AF12" s="12">
        <v>9.5487843208300005E-2</v>
      </c>
      <c r="AG12" s="12">
        <v>0.15925399489200001</v>
      </c>
      <c r="AH12" s="12">
        <v>0.131034009147</v>
      </c>
      <c r="AI12" s="12">
        <v>9.7130563437399994E-2</v>
      </c>
      <c r="AJ12" s="12">
        <v>2.3350087715299998E-2</v>
      </c>
      <c r="AK12" s="12">
        <v>6.6103138976600001E-2</v>
      </c>
      <c r="AL12" s="12">
        <v>0.104161900251</v>
      </c>
      <c r="AM12" s="12">
        <v>0.114516509563</v>
      </c>
      <c r="AN12" s="12">
        <v>6.0221763744500001E-2</v>
      </c>
      <c r="AO12" s="12">
        <v>0</v>
      </c>
      <c r="AP12" s="12">
        <v>4.57141222096E-2</v>
      </c>
      <c r="AR12" s="12">
        <v>8.0660358067599996E-2</v>
      </c>
      <c r="AS12" s="12">
        <v>0.109566044903</v>
      </c>
      <c r="AT12" s="12">
        <v>9.2154376459100004E-2</v>
      </c>
      <c r="AU12" s="12">
        <v>0.50032009876399997</v>
      </c>
      <c r="AW12" s="12">
        <v>9.6373763356499997E-2</v>
      </c>
      <c r="AX12" s="12">
        <v>8.8704076977000001E-2</v>
      </c>
      <c r="AY12" s="12">
        <v>9.3095783367299997E-2</v>
      </c>
      <c r="AZ12" s="12">
        <v>8.9676144826900006E-2</v>
      </c>
      <c r="BA12" s="12">
        <v>8.7425852611500002E-2</v>
      </c>
      <c r="BB12" s="12">
        <v>8.7414228235000002E-2</v>
      </c>
      <c r="BD12" s="12">
        <v>0.100691829683</v>
      </c>
      <c r="BE12" s="12">
        <v>6.6401643226199999E-2</v>
      </c>
      <c r="BF12" s="12">
        <v>4.3887209997E-2</v>
      </c>
      <c r="BH12" s="12">
        <v>7.7426823241599996E-2</v>
      </c>
      <c r="BI12" s="12">
        <v>0.109719112975</v>
      </c>
      <c r="BJ12" s="12">
        <v>0.106713994783</v>
      </c>
    </row>
    <row r="13" spans="2:62" ht="32" customHeight="1" x14ac:dyDescent="0.35">
      <c r="B13" s="11" t="s">
        <v>170</v>
      </c>
      <c r="C13" s="12">
        <v>2.32885358553E-2</v>
      </c>
      <c r="D13" s="12">
        <v>1.0316078967E-2</v>
      </c>
      <c r="E13" s="12">
        <v>4.1124306605099997E-2</v>
      </c>
      <c r="F13" s="12">
        <v>0</v>
      </c>
      <c r="G13" s="12">
        <v>0</v>
      </c>
      <c r="I13" s="12">
        <v>1.9903367824400001E-2</v>
      </c>
      <c r="J13" s="12">
        <v>3.41571066216E-2</v>
      </c>
      <c r="K13" s="12">
        <v>1.2636392911200001E-2</v>
      </c>
      <c r="L13" s="12">
        <v>3.3774260828800001E-2</v>
      </c>
      <c r="M13" s="12">
        <v>2.43235834806E-2</v>
      </c>
      <c r="N13" s="12">
        <v>0</v>
      </c>
      <c r="P13" s="12">
        <v>2.0965056415900001E-2</v>
      </c>
      <c r="Q13" s="12">
        <v>2.1715165032500001E-2</v>
      </c>
      <c r="R13" s="12">
        <v>1.4049465158000001E-2</v>
      </c>
      <c r="S13" s="12">
        <v>3.67961771987E-2</v>
      </c>
      <c r="T13" s="12">
        <v>0</v>
      </c>
      <c r="V13" s="12">
        <v>1.9304220937900001E-2</v>
      </c>
      <c r="W13" s="12">
        <v>2.1661389614499999E-2</v>
      </c>
      <c r="X13" s="12">
        <v>8.6086961435700004E-3</v>
      </c>
      <c r="Y13" s="12">
        <v>1.46478000907E-2</v>
      </c>
      <c r="Z13" s="12">
        <v>4.4209153970700001E-2</v>
      </c>
      <c r="AA13" s="12">
        <v>0</v>
      </c>
      <c r="AB13" s="12">
        <v>5.2594217026700002E-2</v>
      </c>
      <c r="AC13" s="12">
        <v>5.2209955963899997E-2</v>
      </c>
      <c r="AE13" s="12">
        <v>0</v>
      </c>
      <c r="AF13" s="12">
        <v>1.93537565717E-2</v>
      </c>
      <c r="AG13" s="12">
        <v>2.4314582128000001E-2</v>
      </c>
      <c r="AH13" s="12">
        <v>2.0645198840599999E-2</v>
      </c>
      <c r="AI13" s="12">
        <v>0</v>
      </c>
      <c r="AJ13" s="12">
        <v>0</v>
      </c>
      <c r="AK13" s="12">
        <v>2.2179369497100001E-2</v>
      </c>
      <c r="AL13" s="12">
        <v>7.5251154342399998E-2</v>
      </c>
      <c r="AM13" s="12">
        <v>0</v>
      </c>
      <c r="AN13" s="12">
        <v>6.4477881802700004E-2</v>
      </c>
      <c r="AO13" s="12">
        <v>0</v>
      </c>
      <c r="AP13" s="12">
        <v>4.31738991851E-2</v>
      </c>
      <c r="AR13" s="12">
        <v>2.1293487022600002E-2</v>
      </c>
      <c r="AS13" s="12">
        <v>2.3001050756000001E-2</v>
      </c>
      <c r="AT13" s="12">
        <v>6.7334321333199998E-2</v>
      </c>
      <c r="AU13" s="12">
        <v>0</v>
      </c>
      <c r="AW13" s="12">
        <v>2.66909481564E-2</v>
      </c>
      <c r="AX13" s="12">
        <v>2.6825090679500001E-2</v>
      </c>
      <c r="AY13" s="12">
        <v>2.7318179878899999E-2</v>
      </c>
      <c r="AZ13" s="12">
        <v>2.0705713450599999E-2</v>
      </c>
      <c r="BA13" s="12">
        <v>2.44508233349E-2</v>
      </c>
      <c r="BB13" s="12">
        <v>1.8688536353699998E-2</v>
      </c>
      <c r="BD13" s="12">
        <v>3.0839638474400001E-2</v>
      </c>
      <c r="BE13" s="12">
        <v>1.08879396165E-2</v>
      </c>
      <c r="BF13" s="12">
        <v>0</v>
      </c>
      <c r="BH13" s="12">
        <v>1.4398389917300001E-2</v>
      </c>
      <c r="BI13" s="12">
        <v>4.9357270593199998E-2</v>
      </c>
      <c r="BJ13" s="12">
        <v>2.0967932322000001E-2</v>
      </c>
    </row>
    <row r="14" spans="2:62" ht="32" customHeight="1" x14ac:dyDescent="0.35">
      <c r="B14" s="11" t="s">
        <v>42</v>
      </c>
      <c r="C14" s="12">
        <v>2.27983550554E-2</v>
      </c>
      <c r="D14" s="12">
        <v>2.45013274648E-2</v>
      </c>
      <c r="E14" s="12">
        <v>1.26550132733E-2</v>
      </c>
      <c r="F14" s="12">
        <v>9.4475994592100002E-2</v>
      </c>
      <c r="G14" s="12">
        <v>0</v>
      </c>
      <c r="I14" s="12">
        <v>3.2171534295500001E-2</v>
      </c>
      <c r="J14" s="12">
        <v>4.6215992643300001E-2</v>
      </c>
      <c r="K14" s="12">
        <v>2.4277130872200001E-2</v>
      </c>
      <c r="L14" s="12">
        <v>1.47686788487E-2</v>
      </c>
      <c r="M14" s="12">
        <v>9.1245070160000004E-3</v>
      </c>
      <c r="N14" s="12">
        <v>0</v>
      </c>
      <c r="P14" s="12">
        <v>4.8666298891599999E-2</v>
      </c>
      <c r="Q14" s="12">
        <v>1.4411679665600001E-2</v>
      </c>
      <c r="R14" s="12">
        <v>6.7280614537300002E-3</v>
      </c>
      <c r="S14" s="12">
        <v>2.1751276549800001E-2</v>
      </c>
      <c r="T14" s="12">
        <v>0</v>
      </c>
      <c r="V14" s="12">
        <v>3.5500487529499997E-2</v>
      </c>
      <c r="W14" s="12">
        <v>3.2046080662200001E-2</v>
      </c>
      <c r="X14" s="12">
        <v>0</v>
      </c>
      <c r="Y14" s="12">
        <v>2.9656217975799998E-2</v>
      </c>
      <c r="Z14" s="12">
        <v>1.9560751975900001E-2</v>
      </c>
      <c r="AA14" s="12">
        <v>0</v>
      </c>
      <c r="AB14" s="12">
        <v>1.8819862811599999E-2</v>
      </c>
      <c r="AC14" s="12">
        <v>7.2386728294299998E-2</v>
      </c>
      <c r="AE14" s="12">
        <v>0</v>
      </c>
      <c r="AF14" s="12">
        <v>6.8585372962500002E-2</v>
      </c>
      <c r="AG14" s="12">
        <v>0</v>
      </c>
      <c r="AH14" s="12">
        <v>2.8015242495800001E-2</v>
      </c>
      <c r="AI14" s="12">
        <v>0</v>
      </c>
      <c r="AJ14" s="12">
        <v>7.0541422952799998E-2</v>
      </c>
      <c r="AK14" s="12">
        <v>2.0842102473100001E-2</v>
      </c>
      <c r="AL14" s="12">
        <v>1.53357145414E-2</v>
      </c>
      <c r="AM14" s="12">
        <v>0</v>
      </c>
      <c r="AN14" s="12">
        <v>0</v>
      </c>
      <c r="AO14" s="12">
        <v>0</v>
      </c>
      <c r="AP14" s="12">
        <v>5.8565547660099998E-2</v>
      </c>
      <c r="AR14" s="12">
        <v>2.1363223291800001E-2</v>
      </c>
      <c r="AS14" s="12">
        <v>1.4029837373999999E-2</v>
      </c>
      <c r="AT14" s="12">
        <v>4.2692999602299997E-2</v>
      </c>
      <c r="AU14" s="12">
        <v>0.49967990123599998</v>
      </c>
      <c r="AW14" s="12">
        <v>1.7021188963400002E-2</v>
      </c>
      <c r="AX14" s="12">
        <v>1.46377503907E-2</v>
      </c>
      <c r="AY14" s="12">
        <v>1.70257365152E-2</v>
      </c>
      <c r="AZ14" s="12">
        <v>2.0457695374099999E-2</v>
      </c>
      <c r="BA14" s="12">
        <v>2.1991550882499999E-2</v>
      </c>
      <c r="BB14" s="12">
        <v>2.0122121057700001E-2</v>
      </c>
      <c r="BD14" s="12">
        <v>1.5542981884200001E-2</v>
      </c>
      <c r="BE14" s="12">
        <v>2.8359405677900001E-2</v>
      </c>
      <c r="BF14" s="12">
        <v>9.8295356091E-2</v>
      </c>
      <c r="BH14" s="12">
        <v>1.6349885916E-2</v>
      </c>
      <c r="BI14" s="12">
        <v>2.1312197542900001E-2</v>
      </c>
      <c r="BJ14" s="12">
        <v>7.9680206380800006E-2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181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166</v>
      </c>
      <c r="C9" s="12">
        <v>0.20802691513800001</v>
      </c>
      <c r="D9" s="12">
        <v>0.19639569036900001</v>
      </c>
      <c r="E9" s="12">
        <v>0.232307365323</v>
      </c>
      <c r="F9" s="12">
        <v>0.116685267848</v>
      </c>
      <c r="G9" s="12">
        <v>0.199846829783</v>
      </c>
      <c r="I9" s="12">
        <v>0.13538853983599999</v>
      </c>
      <c r="J9" s="12">
        <v>0.18001854588999999</v>
      </c>
      <c r="K9" s="12">
        <v>0.19842232530500001</v>
      </c>
      <c r="L9" s="12">
        <v>0.24489602127000001</v>
      </c>
      <c r="M9" s="12">
        <v>0.25471925211399998</v>
      </c>
      <c r="N9" s="12">
        <v>0.18144758441100001</v>
      </c>
      <c r="P9" s="12">
        <v>0.14471339189099999</v>
      </c>
      <c r="Q9" s="12">
        <v>0.18341841917099999</v>
      </c>
      <c r="R9" s="12">
        <v>0.24820800813300001</v>
      </c>
      <c r="S9" s="12">
        <v>0.25908826677199998</v>
      </c>
      <c r="T9" s="12">
        <v>0</v>
      </c>
      <c r="V9" s="12">
        <v>0.14298560563400001</v>
      </c>
      <c r="W9" s="12">
        <v>0.18214921156700001</v>
      </c>
      <c r="X9" s="12">
        <v>0.215894117793</v>
      </c>
      <c r="Y9" s="12">
        <v>0.218229501444</v>
      </c>
      <c r="Z9" s="12">
        <v>0.227210988872</v>
      </c>
      <c r="AA9" s="12">
        <v>0.28710650385800002</v>
      </c>
      <c r="AB9" s="12">
        <v>0.297973470573</v>
      </c>
      <c r="AC9" s="12">
        <v>0.118267204699</v>
      </c>
      <c r="AE9" s="12">
        <v>0.259744963637</v>
      </c>
      <c r="AF9" s="12">
        <v>0.18016641841200001</v>
      </c>
      <c r="AG9" s="12">
        <v>0.278197192368</v>
      </c>
      <c r="AH9" s="12">
        <v>0.16410824723100001</v>
      </c>
      <c r="AI9" s="12">
        <v>0.20880106795100001</v>
      </c>
      <c r="AJ9" s="12">
        <v>0.16347437275400001</v>
      </c>
      <c r="AK9" s="12">
        <v>0.26894103760499999</v>
      </c>
      <c r="AL9" s="12">
        <v>0.15881510732599999</v>
      </c>
      <c r="AM9" s="12">
        <v>0.215496927427</v>
      </c>
      <c r="AN9" s="12">
        <v>0.23589082570299999</v>
      </c>
      <c r="AO9" s="12">
        <v>0.19196228446399999</v>
      </c>
      <c r="AP9" s="12">
        <v>0.20583134185499999</v>
      </c>
      <c r="AR9" s="12">
        <v>0.209078802422</v>
      </c>
      <c r="AS9" s="12">
        <v>0.18569851540999999</v>
      </c>
      <c r="AT9" s="12">
        <v>0.30356472995099998</v>
      </c>
      <c r="AU9" s="12">
        <v>0</v>
      </c>
      <c r="AW9" s="12">
        <v>0.231081651019</v>
      </c>
      <c r="AX9" s="12">
        <v>0.22903956670600001</v>
      </c>
      <c r="AY9" s="12">
        <v>0.23190936661</v>
      </c>
      <c r="AZ9" s="12">
        <v>0.21326454119300001</v>
      </c>
      <c r="BA9" s="12">
        <v>0.22257231876399999</v>
      </c>
      <c r="BB9" s="12">
        <v>0.23939702379</v>
      </c>
      <c r="BD9" s="12">
        <v>0.25854446910000001</v>
      </c>
      <c r="BE9" s="12">
        <v>0.11978087922199999</v>
      </c>
      <c r="BF9" s="12">
        <v>9.64082338584E-2</v>
      </c>
      <c r="BH9" s="12">
        <v>0.24123115673000001</v>
      </c>
      <c r="BI9" s="12">
        <v>0.14326895144499999</v>
      </c>
      <c r="BJ9" s="12">
        <v>0.123061188547</v>
      </c>
    </row>
    <row r="10" spans="2:62" ht="32" customHeight="1" x14ac:dyDescent="0.35">
      <c r="B10" s="11" t="s">
        <v>167</v>
      </c>
      <c r="C10" s="12">
        <v>0.30234211338</v>
      </c>
      <c r="D10" s="12">
        <v>0.29724486901899999</v>
      </c>
      <c r="E10" s="12">
        <v>0.30703434102999999</v>
      </c>
      <c r="F10" s="12">
        <v>0.26186107643399997</v>
      </c>
      <c r="G10" s="12">
        <v>0.59829807242400002</v>
      </c>
      <c r="I10" s="12">
        <v>0.24770088887799999</v>
      </c>
      <c r="J10" s="12">
        <v>0.30762486126400002</v>
      </c>
      <c r="K10" s="12">
        <v>0.34805730974400001</v>
      </c>
      <c r="L10" s="12">
        <v>0.27211667714400001</v>
      </c>
      <c r="M10" s="12">
        <v>0.292991702164</v>
      </c>
      <c r="N10" s="12">
        <v>0.39573331670799999</v>
      </c>
      <c r="P10" s="12">
        <v>0.28026400695199999</v>
      </c>
      <c r="Q10" s="12">
        <v>0.36256791004299999</v>
      </c>
      <c r="R10" s="12">
        <v>0.29431645691699998</v>
      </c>
      <c r="S10" s="12">
        <v>0.277045918768</v>
      </c>
      <c r="T10" s="12">
        <v>0</v>
      </c>
      <c r="V10" s="12">
        <v>0.27974841815000001</v>
      </c>
      <c r="W10" s="12">
        <v>0.30741788027099998</v>
      </c>
      <c r="X10" s="12">
        <v>0.29562195783</v>
      </c>
      <c r="Y10" s="12">
        <v>0.35204261541300003</v>
      </c>
      <c r="Z10" s="12">
        <v>0.26407618741</v>
      </c>
      <c r="AA10" s="12">
        <v>0.40330142257000001</v>
      </c>
      <c r="AB10" s="12">
        <v>0.25255953936300002</v>
      </c>
      <c r="AC10" s="12">
        <v>0.28296347299300001</v>
      </c>
      <c r="AE10" s="12">
        <v>0.20740751772800001</v>
      </c>
      <c r="AF10" s="12">
        <v>0.23153745919400001</v>
      </c>
      <c r="AG10" s="12">
        <v>0.33062558363799999</v>
      </c>
      <c r="AH10" s="12">
        <v>0.37872547204000001</v>
      </c>
      <c r="AI10" s="12">
        <v>0.288664736448</v>
      </c>
      <c r="AJ10" s="12">
        <v>0.38227788860799999</v>
      </c>
      <c r="AK10" s="12">
        <v>0.34171962463</v>
      </c>
      <c r="AL10" s="12">
        <v>0.26240071199800002</v>
      </c>
      <c r="AM10" s="12">
        <v>0.291944499794</v>
      </c>
      <c r="AN10" s="12">
        <v>0.33388318536799999</v>
      </c>
      <c r="AO10" s="12">
        <v>0.35028527227400003</v>
      </c>
      <c r="AP10" s="12">
        <v>0.34337792149599999</v>
      </c>
      <c r="AR10" s="12">
        <v>0.30827652671900002</v>
      </c>
      <c r="AS10" s="12">
        <v>0.298362037616</v>
      </c>
      <c r="AT10" s="12">
        <v>0.22888050129599999</v>
      </c>
      <c r="AU10" s="12">
        <v>0</v>
      </c>
      <c r="AW10" s="12">
        <v>0.29428425951600001</v>
      </c>
      <c r="AX10" s="12">
        <v>0.31529652140699999</v>
      </c>
      <c r="AY10" s="12">
        <v>0.32369433828499999</v>
      </c>
      <c r="AZ10" s="12">
        <v>0.29490201207</v>
      </c>
      <c r="BA10" s="12">
        <v>0.29956717164399999</v>
      </c>
      <c r="BB10" s="12">
        <v>0.29084543034299998</v>
      </c>
      <c r="BD10" s="12">
        <v>0.30321952676399999</v>
      </c>
      <c r="BE10" s="12">
        <v>0.27620570026800001</v>
      </c>
      <c r="BF10" s="12">
        <v>0.50609823540800003</v>
      </c>
      <c r="BH10" s="12">
        <v>0.31834603433500003</v>
      </c>
      <c r="BI10" s="12">
        <v>0.32298930899900002</v>
      </c>
      <c r="BJ10" s="12">
        <v>0.11247406871</v>
      </c>
    </row>
    <row r="11" spans="2:62" ht="32" customHeight="1" x14ac:dyDescent="0.35">
      <c r="B11" s="11" t="s">
        <v>168</v>
      </c>
      <c r="C11" s="12">
        <v>0.29482279876099998</v>
      </c>
      <c r="D11" s="12">
        <v>0.32874047300499998</v>
      </c>
      <c r="E11" s="12">
        <v>0.26367704016299998</v>
      </c>
      <c r="F11" s="12">
        <v>0.28677501739400002</v>
      </c>
      <c r="G11" s="12">
        <v>0</v>
      </c>
      <c r="I11" s="12">
        <v>0.29497847679599998</v>
      </c>
      <c r="J11" s="12">
        <v>0.25919361006199998</v>
      </c>
      <c r="K11" s="12">
        <v>0.26883917875699997</v>
      </c>
      <c r="L11" s="12">
        <v>0.36769323752400002</v>
      </c>
      <c r="M11" s="12">
        <v>0.28456030436099999</v>
      </c>
      <c r="N11" s="12">
        <v>0.18190479097000001</v>
      </c>
      <c r="P11" s="12">
        <v>0.420211643578</v>
      </c>
      <c r="Q11" s="12">
        <v>0.27773717645599999</v>
      </c>
      <c r="R11" s="12">
        <v>0.26230907574599999</v>
      </c>
      <c r="S11" s="12">
        <v>0.22373911865900001</v>
      </c>
      <c r="T11" s="12">
        <v>0</v>
      </c>
      <c r="V11" s="12">
        <v>0.46577758806899999</v>
      </c>
      <c r="W11" s="12">
        <v>0.33731896236999998</v>
      </c>
      <c r="X11" s="12">
        <v>0.28588938889100002</v>
      </c>
      <c r="Y11" s="12">
        <v>0.259175371386</v>
      </c>
      <c r="Z11" s="12">
        <v>0.28214413634300001</v>
      </c>
      <c r="AA11" s="12">
        <v>0.18582554632500001</v>
      </c>
      <c r="AB11" s="12">
        <v>0.14726347877500001</v>
      </c>
      <c r="AC11" s="12">
        <v>0.228522834221</v>
      </c>
      <c r="AE11" s="12">
        <v>0.30656051811599999</v>
      </c>
      <c r="AF11" s="12">
        <v>0.34839400966400003</v>
      </c>
      <c r="AG11" s="12">
        <v>0.25993599891399999</v>
      </c>
      <c r="AH11" s="12">
        <v>0.211976468916</v>
      </c>
      <c r="AI11" s="12">
        <v>0.32383170374999998</v>
      </c>
      <c r="AJ11" s="12">
        <v>0.286680856717</v>
      </c>
      <c r="AK11" s="12">
        <v>0.25620335612599998</v>
      </c>
      <c r="AL11" s="12">
        <v>0.37794698195300003</v>
      </c>
      <c r="AM11" s="12">
        <v>0.289522283835</v>
      </c>
      <c r="AN11" s="12">
        <v>0.24304960270600001</v>
      </c>
      <c r="AO11" s="12">
        <v>0.37276631079599998</v>
      </c>
      <c r="AP11" s="12">
        <v>0.164315970896</v>
      </c>
      <c r="AR11" s="12">
        <v>0.28552498984399999</v>
      </c>
      <c r="AS11" s="12">
        <v>0.34070488741900001</v>
      </c>
      <c r="AT11" s="12">
        <v>0.31470672257600002</v>
      </c>
      <c r="AU11" s="12">
        <v>0</v>
      </c>
      <c r="AW11" s="12">
        <v>0.26902177085500001</v>
      </c>
      <c r="AX11" s="12">
        <v>0.252249151437</v>
      </c>
      <c r="AY11" s="12">
        <v>0.27098374183000001</v>
      </c>
      <c r="AZ11" s="12">
        <v>0.283220228701</v>
      </c>
      <c r="BA11" s="12">
        <v>0.27768882486399998</v>
      </c>
      <c r="BB11" s="12">
        <v>0.30256286431099999</v>
      </c>
      <c r="BD11" s="12">
        <v>0.24666074147399999</v>
      </c>
      <c r="BE11" s="12">
        <v>0.39577458267299997</v>
      </c>
      <c r="BF11" s="12">
        <v>0.26061299612599997</v>
      </c>
      <c r="BH11" s="12">
        <v>0.27898508437899999</v>
      </c>
      <c r="BI11" s="12">
        <v>0.287117461139</v>
      </c>
      <c r="BJ11" s="12">
        <v>0.446171859058</v>
      </c>
    </row>
    <row r="12" spans="2:62" ht="32" customHeight="1" x14ac:dyDescent="0.35">
      <c r="B12" s="11" t="s">
        <v>169</v>
      </c>
      <c r="C12" s="12">
        <v>0.13192046037399999</v>
      </c>
      <c r="D12" s="12">
        <v>0.122055168812</v>
      </c>
      <c r="E12" s="12">
        <v>0.131339204732</v>
      </c>
      <c r="F12" s="12">
        <v>0.24974922474799999</v>
      </c>
      <c r="G12" s="12">
        <v>0</v>
      </c>
      <c r="I12" s="12">
        <v>0.20534536182099999</v>
      </c>
      <c r="J12" s="12">
        <v>0.179209623491</v>
      </c>
      <c r="K12" s="12">
        <v>0.12899495891500001</v>
      </c>
      <c r="L12" s="12">
        <v>6.5632904820000004E-2</v>
      </c>
      <c r="M12" s="12">
        <v>0.126105462625</v>
      </c>
      <c r="N12" s="12">
        <v>0.167509089719</v>
      </c>
      <c r="P12" s="12">
        <v>8.7770649557800007E-2</v>
      </c>
      <c r="Q12" s="12">
        <v>0.132244609052</v>
      </c>
      <c r="R12" s="12">
        <v>0.11648186163</v>
      </c>
      <c r="S12" s="12">
        <v>0.17732885392299999</v>
      </c>
      <c r="T12" s="12">
        <v>1</v>
      </c>
      <c r="V12" s="12">
        <v>0.111488388147</v>
      </c>
      <c r="W12" s="12">
        <v>0.109852905118</v>
      </c>
      <c r="X12" s="12">
        <v>0.12725088496799999</v>
      </c>
      <c r="Y12" s="12">
        <v>0.123015052385</v>
      </c>
      <c r="Z12" s="12">
        <v>0.14821628693300001</v>
      </c>
      <c r="AA12" s="12">
        <v>9.7685662093999995E-2</v>
      </c>
      <c r="AB12" s="12">
        <v>0.220107343648</v>
      </c>
      <c r="AC12" s="12">
        <v>0.17401840619699999</v>
      </c>
      <c r="AE12" s="12">
        <v>0.20411661106500001</v>
      </c>
      <c r="AF12" s="12">
        <v>0.122642857188</v>
      </c>
      <c r="AG12" s="12">
        <v>0.10464474774599999</v>
      </c>
      <c r="AH12" s="12">
        <v>0.155514337605</v>
      </c>
      <c r="AI12" s="12">
        <v>0.120084801266</v>
      </c>
      <c r="AJ12" s="12">
        <v>9.7966746853700007E-2</v>
      </c>
      <c r="AK12" s="12">
        <v>0.110062518016</v>
      </c>
      <c r="AL12" s="12">
        <v>0.113192962388</v>
      </c>
      <c r="AM12" s="12">
        <v>0.112502311045</v>
      </c>
      <c r="AN12" s="12">
        <v>0.15493744532199999</v>
      </c>
      <c r="AO12" s="12">
        <v>8.4986132465900005E-2</v>
      </c>
      <c r="AP12" s="12">
        <v>0.247489937406</v>
      </c>
      <c r="AR12" s="12">
        <v>0.138295489622</v>
      </c>
      <c r="AS12" s="12">
        <v>9.8542206882200001E-2</v>
      </c>
      <c r="AT12" s="12">
        <v>0.110155046576</v>
      </c>
      <c r="AU12" s="12">
        <v>0.50032009876399997</v>
      </c>
      <c r="AW12" s="12">
        <v>0.14130002981000001</v>
      </c>
      <c r="AX12" s="12">
        <v>0.138206186501</v>
      </c>
      <c r="AY12" s="12">
        <v>0.12064809587399999</v>
      </c>
      <c r="AZ12" s="12">
        <v>0.143611757595</v>
      </c>
      <c r="BA12" s="12">
        <v>0.141813428455</v>
      </c>
      <c r="BB12" s="12">
        <v>0.11639355845799999</v>
      </c>
      <c r="BD12" s="12">
        <v>0.129689736394</v>
      </c>
      <c r="BE12" s="12">
        <v>0.141819137525</v>
      </c>
      <c r="BF12" s="12">
        <v>8.66709690831E-2</v>
      </c>
      <c r="BH12" s="12">
        <v>0.120683955696</v>
      </c>
      <c r="BI12" s="12">
        <v>0.16478154285300001</v>
      </c>
      <c r="BJ12" s="12">
        <v>0.12923985524000001</v>
      </c>
    </row>
    <row r="13" spans="2:62" ht="32" customHeight="1" x14ac:dyDescent="0.35">
      <c r="B13" s="11" t="s">
        <v>170</v>
      </c>
      <c r="C13" s="12">
        <v>3.9515143892100001E-2</v>
      </c>
      <c r="D13" s="12">
        <v>2.5125946958900001E-2</v>
      </c>
      <c r="E13" s="12">
        <v>5.2776662721599997E-2</v>
      </c>
      <c r="F13" s="12">
        <v>3.6371676300800002E-2</v>
      </c>
      <c r="G13" s="12">
        <v>0.20185509779300001</v>
      </c>
      <c r="I13" s="12">
        <v>8.83133141919E-2</v>
      </c>
      <c r="J13" s="12">
        <v>4.1263585860999999E-2</v>
      </c>
      <c r="K13" s="12">
        <v>3.1421777794600002E-2</v>
      </c>
      <c r="L13" s="12">
        <v>2.5079534426199999E-2</v>
      </c>
      <c r="M13" s="12">
        <v>2.8801259401899999E-2</v>
      </c>
      <c r="N13" s="12">
        <v>7.3405218192099997E-2</v>
      </c>
      <c r="P13" s="12">
        <v>9.3769058910000008E-3</v>
      </c>
      <c r="Q13" s="12">
        <v>4.4031885278100001E-2</v>
      </c>
      <c r="R13" s="12">
        <v>7.1987323766499994E-2</v>
      </c>
      <c r="S13" s="12">
        <v>3.3295182346799998E-2</v>
      </c>
      <c r="T13" s="12">
        <v>0</v>
      </c>
      <c r="V13" s="12">
        <v>0</v>
      </c>
      <c r="W13" s="12">
        <v>1.7097995926799999E-2</v>
      </c>
      <c r="X13" s="12">
        <v>6.3733431690300005E-2</v>
      </c>
      <c r="Y13" s="12">
        <v>4.75374593727E-2</v>
      </c>
      <c r="Z13" s="12">
        <v>4.49136437917E-2</v>
      </c>
      <c r="AA13" s="12">
        <v>0</v>
      </c>
      <c r="AB13" s="12">
        <v>6.32763048286E-2</v>
      </c>
      <c r="AC13" s="12">
        <v>0.12384135359499999</v>
      </c>
      <c r="AE13" s="12">
        <v>2.21703894538E-2</v>
      </c>
      <c r="AF13" s="12">
        <v>1.37096497958E-2</v>
      </c>
      <c r="AG13" s="12">
        <v>2.6596477333199999E-2</v>
      </c>
      <c r="AH13" s="12">
        <v>4.1815032028799999E-2</v>
      </c>
      <c r="AI13" s="12">
        <v>5.8617690584899997E-2</v>
      </c>
      <c r="AJ13" s="12">
        <v>2.3350087715299998E-2</v>
      </c>
      <c r="AK13" s="12">
        <v>2.3073463622399999E-2</v>
      </c>
      <c r="AL13" s="12">
        <v>6.9975997484000005E-2</v>
      </c>
      <c r="AM13" s="12">
        <v>9.0533977898300005E-2</v>
      </c>
      <c r="AN13" s="12">
        <v>3.2238940901399997E-2</v>
      </c>
      <c r="AO13" s="12">
        <v>0</v>
      </c>
      <c r="AP13" s="12">
        <v>3.8984828346799998E-2</v>
      </c>
      <c r="AR13" s="12">
        <v>3.3751625321599997E-2</v>
      </c>
      <c r="AS13" s="12">
        <v>7.6692352673200001E-2</v>
      </c>
      <c r="AT13" s="12">
        <v>0</v>
      </c>
      <c r="AU13" s="12">
        <v>0</v>
      </c>
      <c r="AW13" s="12">
        <v>4.44054997907E-2</v>
      </c>
      <c r="AX13" s="12">
        <v>4.6518683005500001E-2</v>
      </c>
      <c r="AY13" s="12">
        <v>3.53709453462E-2</v>
      </c>
      <c r="AZ13" s="12">
        <v>4.1516044008799997E-2</v>
      </c>
      <c r="BA13" s="12">
        <v>4.2405593156499999E-2</v>
      </c>
      <c r="BB13" s="12">
        <v>3.8461729558900003E-2</v>
      </c>
      <c r="BD13" s="12">
        <v>4.7180458933900001E-2</v>
      </c>
      <c r="BE13" s="12">
        <v>2.8825761244599998E-2</v>
      </c>
      <c r="BF13" s="12">
        <v>0</v>
      </c>
      <c r="BH13" s="12">
        <v>2.72752674695E-2</v>
      </c>
      <c r="BI13" s="12">
        <v>6.5024139901400005E-2</v>
      </c>
      <c r="BJ13" s="12">
        <v>6.6132946042100002E-2</v>
      </c>
    </row>
    <row r="14" spans="2:62" ht="32" customHeight="1" x14ac:dyDescent="0.35">
      <c r="B14" s="11" t="s">
        <v>42</v>
      </c>
      <c r="C14" s="12">
        <v>2.3372568455299999E-2</v>
      </c>
      <c r="D14" s="12">
        <v>3.04378518361E-2</v>
      </c>
      <c r="E14" s="12">
        <v>1.28653860292E-2</v>
      </c>
      <c r="F14" s="12">
        <v>4.8557737274700002E-2</v>
      </c>
      <c r="G14" s="12">
        <v>0</v>
      </c>
      <c r="I14" s="12">
        <v>2.82734184774E-2</v>
      </c>
      <c r="J14" s="12">
        <v>3.2689773431100001E-2</v>
      </c>
      <c r="K14" s="12">
        <v>2.42644494842E-2</v>
      </c>
      <c r="L14" s="12">
        <v>2.4581624815600001E-2</v>
      </c>
      <c r="M14" s="12">
        <v>1.2822019334800001E-2</v>
      </c>
      <c r="N14" s="12">
        <v>0</v>
      </c>
      <c r="P14" s="12">
        <v>5.7663402129700003E-2</v>
      </c>
      <c r="Q14" s="12">
        <v>0</v>
      </c>
      <c r="R14" s="12">
        <v>6.6972738076199996E-3</v>
      </c>
      <c r="S14" s="12">
        <v>2.9502659531500001E-2</v>
      </c>
      <c r="T14" s="12">
        <v>0</v>
      </c>
      <c r="V14" s="12">
        <v>0</v>
      </c>
      <c r="W14" s="12">
        <v>4.6163044746999997E-2</v>
      </c>
      <c r="X14" s="12">
        <v>1.16102188281E-2</v>
      </c>
      <c r="Y14" s="12">
        <v>0</v>
      </c>
      <c r="Z14" s="12">
        <v>3.3438756649700002E-2</v>
      </c>
      <c r="AA14" s="12">
        <v>2.60808651527E-2</v>
      </c>
      <c r="AB14" s="12">
        <v>1.8819862811599999E-2</v>
      </c>
      <c r="AC14" s="12">
        <v>7.2386728294299998E-2</v>
      </c>
      <c r="AE14" s="12">
        <v>0</v>
      </c>
      <c r="AF14" s="12">
        <v>0.10354960574700001</v>
      </c>
      <c r="AG14" s="12">
        <v>0</v>
      </c>
      <c r="AH14" s="12">
        <v>4.7860442178900002E-2</v>
      </c>
      <c r="AI14" s="12">
        <v>0</v>
      </c>
      <c r="AJ14" s="12">
        <v>4.6250047352699997E-2</v>
      </c>
      <c r="AK14" s="12">
        <v>0</v>
      </c>
      <c r="AL14" s="12">
        <v>1.7668238850599999E-2</v>
      </c>
      <c r="AM14" s="12">
        <v>0</v>
      </c>
      <c r="AN14" s="12">
        <v>0</v>
      </c>
      <c r="AO14" s="12">
        <v>0</v>
      </c>
      <c r="AP14" s="12">
        <v>0</v>
      </c>
      <c r="AR14" s="12">
        <v>2.50725660724E-2</v>
      </c>
      <c r="AS14" s="12">
        <v>0</v>
      </c>
      <c r="AT14" s="12">
        <v>4.2692999602299997E-2</v>
      </c>
      <c r="AU14" s="12">
        <v>0.49967990123599998</v>
      </c>
      <c r="AW14" s="12">
        <v>1.9906789009399999E-2</v>
      </c>
      <c r="AX14" s="12">
        <v>1.8689890943000002E-2</v>
      </c>
      <c r="AY14" s="12">
        <v>1.7393512055200001E-2</v>
      </c>
      <c r="AZ14" s="12">
        <v>2.3485416430900002E-2</v>
      </c>
      <c r="BA14" s="12">
        <v>1.5952663116999999E-2</v>
      </c>
      <c r="BB14" s="12">
        <v>1.23393935387E-2</v>
      </c>
      <c r="BD14" s="12">
        <v>1.47050673351E-2</v>
      </c>
      <c r="BE14" s="12">
        <v>3.7593939067699998E-2</v>
      </c>
      <c r="BF14" s="12">
        <v>5.02095655248E-2</v>
      </c>
      <c r="BH14" s="12">
        <v>1.34785013908E-2</v>
      </c>
      <c r="BI14" s="12">
        <v>1.6818595662199998E-2</v>
      </c>
      <c r="BJ14" s="12">
        <v>0.122920082402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J17"/>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54" customHeight="1" x14ac:dyDescent="0.35">
      <c r="D2" s="22" t="s">
        <v>182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60" customHeight="1" x14ac:dyDescent="0.35">
      <c r="B9" s="11" t="s">
        <v>183</v>
      </c>
      <c r="C9" s="12">
        <v>0.51634861817699995</v>
      </c>
      <c r="D9" s="12">
        <v>0.56033764193199997</v>
      </c>
      <c r="E9" s="12">
        <v>0.49930257179499998</v>
      </c>
      <c r="F9" s="12">
        <v>0.26909637152299998</v>
      </c>
      <c r="G9" s="12">
        <v>0.40170192757599998</v>
      </c>
      <c r="I9" s="12">
        <v>0.49150605667199998</v>
      </c>
      <c r="J9" s="12">
        <v>0.49781299997200001</v>
      </c>
      <c r="K9" s="12">
        <v>0.52783314759800004</v>
      </c>
      <c r="L9" s="12">
        <v>0.54748009757399996</v>
      </c>
      <c r="M9" s="12">
        <v>0.51404679490000005</v>
      </c>
      <c r="N9" s="12">
        <v>0.33216395179500002</v>
      </c>
      <c r="P9" s="12">
        <v>0.43200985145999998</v>
      </c>
      <c r="Q9" s="12">
        <v>0.54031266038500003</v>
      </c>
      <c r="R9" s="12">
        <v>0.56953013642700001</v>
      </c>
      <c r="S9" s="12">
        <v>0.53178353234499998</v>
      </c>
      <c r="T9" s="12">
        <v>0</v>
      </c>
      <c r="V9" s="12">
        <v>0.47767323739799999</v>
      </c>
      <c r="W9" s="12">
        <v>0.44697966393499999</v>
      </c>
      <c r="X9" s="12">
        <v>0.62262856604200001</v>
      </c>
      <c r="Y9" s="12">
        <v>0.58671501539899995</v>
      </c>
      <c r="Z9" s="12">
        <v>0.50102271087200001</v>
      </c>
      <c r="AA9" s="12">
        <v>0.571706405965</v>
      </c>
      <c r="AB9" s="12">
        <v>0.49692506723500002</v>
      </c>
      <c r="AC9" s="12">
        <v>0.311393491962</v>
      </c>
      <c r="AE9" s="12">
        <v>0.69302797036300001</v>
      </c>
      <c r="AF9" s="12">
        <v>0.608486324312</v>
      </c>
      <c r="AG9" s="12">
        <v>0.52939250355800005</v>
      </c>
      <c r="AH9" s="12">
        <v>0.515281427949</v>
      </c>
      <c r="AI9" s="12">
        <v>0.49149415559499998</v>
      </c>
      <c r="AJ9" s="12">
        <v>0.50231095540699999</v>
      </c>
      <c r="AK9" s="12">
        <v>0.58991688255999997</v>
      </c>
      <c r="AL9" s="12">
        <v>0.38019029489200001</v>
      </c>
      <c r="AM9" s="12">
        <v>0.51871432337500001</v>
      </c>
      <c r="AN9" s="12">
        <v>0.33661032907100003</v>
      </c>
      <c r="AO9" s="12">
        <v>0.37838974504900003</v>
      </c>
      <c r="AP9" s="12">
        <v>0.65656784782400002</v>
      </c>
      <c r="AR9" s="12">
        <v>0.51886975021199999</v>
      </c>
      <c r="AS9" s="12">
        <v>0.55136402746000002</v>
      </c>
      <c r="AT9" s="12">
        <v>0.365035552732</v>
      </c>
      <c r="AU9" s="12">
        <v>0</v>
      </c>
      <c r="AW9" s="12">
        <v>0.528529769082</v>
      </c>
      <c r="AX9" s="12">
        <v>0.51403077271700004</v>
      </c>
      <c r="AY9" s="12">
        <v>0.51442962231699996</v>
      </c>
      <c r="AZ9" s="12">
        <v>0.53108368703200004</v>
      </c>
      <c r="BA9" s="12">
        <v>0.53303402287199997</v>
      </c>
      <c r="BB9" s="12">
        <v>0.51232823966100005</v>
      </c>
      <c r="BD9" s="12">
        <v>0.54207341306199996</v>
      </c>
      <c r="BE9" s="12">
        <v>0.45832302160299998</v>
      </c>
      <c r="BF9" s="12">
        <v>0.56893375050799999</v>
      </c>
      <c r="BH9" s="12">
        <v>0.52377885742899999</v>
      </c>
      <c r="BI9" s="12">
        <v>0.55197680428399998</v>
      </c>
      <c r="BJ9" s="12">
        <v>0.35341661492400001</v>
      </c>
    </row>
    <row r="10" spans="2:62" ht="46" customHeight="1" x14ac:dyDescent="0.35">
      <c r="B10" s="11" t="s">
        <v>184</v>
      </c>
      <c r="C10" s="12">
        <v>0.35137266291000002</v>
      </c>
      <c r="D10" s="12">
        <v>0.32446467373600002</v>
      </c>
      <c r="E10" s="12">
        <v>0.369737615179</v>
      </c>
      <c r="F10" s="12">
        <v>0.473057713702</v>
      </c>
      <c r="G10" s="12">
        <v>0.20424949416099999</v>
      </c>
      <c r="I10" s="12">
        <v>0.35229765256500001</v>
      </c>
      <c r="J10" s="12">
        <v>0.38381407543000001</v>
      </c>
      <c r="K10" s="12">
        <v>0.35539390245000002</v>
      </c>
      <c r="L10" s="12">
        <v>0.31333954448899998</v>
      </c>
      <c r="M10" s="12">
        <v>0.37227269348399999</v>
      </c>
      <c r="N10" s="12">
        <v>0.31842216751500002</v>
      </c>
      <c r="P10" s="12">
        <v>0.319000346953</v>
      </c>
      <c r="Q10" s="12">
        <v>0.38845239178699997</v>
      </c>
      <c r="R10" s="12">
        <v>0.31963865369099997</v>
      </c>
      <c r="S10" s="12">
        <v>0.384007700359</v>
      </c>
      <c r="T10" s="12">
        <v>0</v>
      </c>
      <c r="V10" s="12">
        <v>0.26935236778400001</v>
      </c>
      <c r="W10" s="12">
        <v>0.36941095569299998</v>
      </c>
      <c r="X10" s="12">
        <v>0.30394928820299999</v>
      </c>
      <c r="Y10" s="12">
        <v>0.33474773766900001</v>
      </c>
      <c r="Z10" s="12">
        <v>0.40665945177000001</v>
      </c>
      <c r="AA10" s="12">
        <v>0.37928656454999998</v>
      </c>
      <c r="AB10" s="12">
        <v>0.415664941033</v>
      </c>
      <c r="AC10" s="12">
        <v>0.438872888874</v>
      </c>
      <c r="AE10" s="12">
        <v>0.14234201610899999</v>
      </c>
      <c r="AF10" s="12">
        <v>0.26458610301699997</v>
      </c>
      <c r="AG10" s="12">
        <v>0.31161805758900002</v>
      </c>
      <c r="AH10" s="12">
        <v>0.31315781392600001</v>
      </c>
      <c r="AI10" s="12">
        <v>0.42070621663300001</v>
      </c>
      <c r="AJ10" s="12">
        <v>0.45098886916199998</v>
      </c>
      <c r="AK10" s="12">
        <v>0.31131155862999998</v>
      </c>
      <c r="AL10" s="12">
        <v>0.395049662503</v>
      </c>
      <c r="AM10" s="12">
        <v>0.36676188711899999</v>
      </c>
      <c r="AN10" s="12">
        <v>0.55436786576999997</v>
      </c>
      <c r="AO10" s="12">
        <v>0.39091434214100002</v>
      </c>
      <c r="AP10" s="12">
        <v>0.25623186446200003</v>
      </c>
      <c r="AR10" s="12">
        <v>0.36492746744799998</v>
      </c>
      <c r="AS10" s="12">
        <v>0.30775837099100001</v>
      </c>
      <c r="AT10" s="12">
        <v>0.29907085210899997</v>
      </c>
      <c r="AU10" s="12">
        <v>0</v>
      </c>
      <c r="AW10" s="12">
        <v>0.34803138224399999</v>
      </c>
      <c r="AX10" s="12">
        <v>0.35780448763200001</v>
      </c>
      <c r="AY10" s="12">
        <v>0.36719188935300001</v>
      </c>
      <c r="AZ10" s="12">
        <v>0.356112178148</v>
      </c>
      <c r="BA10" s="12">
        <v>0.35165303467199999</v>
      </c>
      <c r="BB10" s="12">
        <v>0.36690325712900002</v>
      </c>
      <c r="BD10" s="12">
        <v>0.35384013236700002</v>
      </c>
      <c r="BE10" s="12">
        <v>0.36523581956700002</v>
      </c>
      <c r="BF10" s="12">
        <v>0.193985210568</v>
      </c>
      <c r="BH10" s="12">
        <v>0.38782563084100002</v>
      </c>
      <c r="BI10" s="12">
        <v>0.27409811774100001</v>
      </c>
      <c r="BJ10" s="12">
        <v>0.27584162734599998</v>
      </c>
    </row>
    <row r="11" spans="2:62" ht="32" customHeight="1" x14ac:dyDescent="0.35">
      <c r="B11" s="11" t="s">
        <v>42</v>
      </c>
      <c r="C11" s="12">
        <v>5.2229556269599998E-2</v>
      </c>
      <c r="D11" s="12">
        <v>5.58277679896E-2</v>
      </c>
      <c r="E11" s="12">
        <v>3.7576292882700001E-2</v>
      </c>
      <c r="F11" s="12">
        <v>8.3308903400600001E-2</v>
      </c>
      <c r="G11" s="12">
        <v>0.39404857826299999</v>
      </c>
      <c r="I11" s="12">
        <v>8.8540949580500003E-2</v>
      </c>
      <c r="J11" s="12">
        <v>1.7427558320100001E-2</v>
      </c>
      <c r="K11" s="12">
        <v>6.60424345749E-2</v>
      </c>
      <c r="L11" s="12">
        <v>4.5446030917099998E-2</v>
      </c>
      <c r="M11" s="12">
        <v>4.4224154311199998E-2</v>
      </c>
      <c r="N11" s="12">
        <v>0</v>
      </c>
      <c r="P11" s="12">
        <v>0.13605540078100001</v>
      </c>
      <c r="Q11" s="12">
        <v>2.7967002845400001E-2</v>
      </c>
      <c r="R11" s="12">
        <v>1.48018326576E-2</v>
      </c>
      <c r="S11" s="12">
        <v>3.0927651750599999E-2</v>
      </c>
      <c r="T11" s="12">
        <v>0</v>
      </c>
      <c r="V11" s="12">
        <v>0.15022285258199999</v>
      </c>
      <c r="W11" s="12">
        <v>7.2343165843500007E-2</v>
      </c>
      <c r="X11" s="12">
        <v>8.6086961435700004E-3</v>
      </c>
      <c r="Y11" s="12">
        <v>1.59000823768E-2</v>
      </c>
      <c r="Z11" s="12">
        <v>3.2452343409800001E-2</v>
      </c>
      <c r="AA11" s="12">
        <v>0</v>
      </c>
      <c r="AB11" s="12">
        <v>0</v>
      </c>
      <c r="AC11" s="12">
        <v>0.177193565788</v>
      </c>
      <c r="AE11" s="12">
        <v>5.6831058865300002E-2</v>
      </c>
      <c r="AF11" s="12">
        <v>6.6713732782999996E-2</v>
      </c>
      <c r="AG11" s="12">
        <v>6.2337388266799999E-2</v>
      </c>
      <c r="AH11" s="12">
        <v>2.8015242495800001E-2</v>
      </c>
      <c r="AI11" s="12">
        <v>6.8845538453899999E-2</v>
      </c>
      <c r="AJ11" s="12">
        <v>0</v>
      </c>
      <c r="AK11" s="12">
        <v>0</v>
      </c>
      <c r="AL11" s="12">
        <v>7.6229995250100005E-2</v>
      </c>
      <c r="AM11" s="12">
        <v>4.9575024321199999E-2</v>
      </c>
      <c r="AN11" s="12">
        <v>4.1535950125100002E-2</v>
      </c>
      <c r="AO11" s="12">
        <v>0.23069591280999999</v>
      </c>
      <c r="AP11" s="12">
        <v>0</v>
      </c>
      <c r="AR11" s="12">
        <v>4.9179581416100002E-2</v>
      </c>
      <c r="AS11" s="12">
        <v>2.80377118399E-2</v>
      </c>
      <c r="AT11" s="12">
        <v>0.17437421522800001</v>
      </c>
      <c r="AU11" s="12">
        <v>0.49967990123599998</v>
      </c>
      <c r="AW11" s="12">
        <v>4.0770449273599997E-2</v>
      </c>
      <c r="AX11" s="12">
        <v>3.7448113170599998E-2</v>
      </c>
      <c r="AY11" s="12">
        <v>4.0805711759000003E-2</v>
      </c>
      <c r="AZ11" s="12">
        <v>4.5685152126400001E-2</v>
      </c>
      <c r="BA11" s="12">
        <v>4.2082090858100003E-2</v>
      </c>
      <c r="BB11" s="12">
        <v>4.4199429478700002E-2</v>
      </c>
      <c r="BD11" s="12">
        <v>2.5313616103000001E-2</v>
      </c>
      <c r="BE11" s="12">
        <v>8.9779047498999995E-2</v>
      </c>
      <c r="BF11" s="12">
        <v>0.19085856696199999</v>
      </c>
      <c r="BH11" s="12">
        <v>2.9524661586900001E-2</v>
      </c>
      <c r="BI11" s="12">
        <v>3.6284932499100003E-2</v>
      </c>
      <c r="BJ11" s="12">
        <v>0.28326859331999998</v>
      </c>
    </row>
    <row r="12" spans="2:62" ht="46" customHeight="1" x14ac:dyDescent="0.35">
      <c r="B12" s="11" t="s">
        <v>185</v>
      </c>
      <c r="C12" s="12">
        <v>8.0049162643999999E-2</v>
      </c>
      <c r="D12" s="12">
        <v>5.9369916342100003E-2</v>
      </c>
      <c r="E12" s="12">
        <v>9.3383520143799997E-2</v>
      </c>
      <c r="F12" s="12">
        <v>0.174537011375</v>
      </c>
      <c r="G12" s="12">
        <v>0</v>
      </c>
      <c r="I12" s="12">
        <v>6.7655341182899995E-2</v>
      </c>
      <c r="J12" s="12">
        <v>0.100945366277</v>
      </c>
      <c r="K12" s="12">
        <v>5.0730515377800003E-2</v>
      </c>
      <c r="L12" s="12">
        <v>9.3734327019699998E-2</v>
      </c>
      <c r="M12" s="12">
        <v>6.9456357304299998E-2</v>
      </c>
      <c r="N12" s="12">
        <v>0.34941388068899998</v>
      </c>
      <c r="P12" s="12">
        <v>0.11293440080599999</v>
      </c>
      <c r="Q12" s="12">
        <v>4.3267944982300001E-2</v>
      </c>
      <c r="R12" s="12">
        <v>9.6029377225000004E-2</v>
      </c>
      <c r="S12" s="12">
        <v>5.3281115545299997E-2</v>
      </c>
      <c r="T12" s="12">
        <v>1</v>
      </c>
      <c r="V12" s="12">
        <v>0.102751542236</v>
      </c>
      <c r="W12" s="12">
        <v>0.11126621452799999</v>
      </c>
      <c r="X12" s="12">
        <v>6.4813449611099999E-2</v>
      </c>
      <c r="Y12" s="12">
        <v>6.2637164554999999E-2</v>
      </c>
      <c r="Z12" s="12">
        <v>5.9865493948800003E-2</v>
      </c>
      <c r="AA12" s="12">
        <v>4.9007029485599998E-2</v>
      </c>
      <c r="AB12" s="12">
        <v>8.7409991731900005E-2</v>
      </c>
      <c r="AC12" s="12">
        <v>7.2540053375899999E-2</v>
      </c>
      <c r="AE12" s="12">
        <v>0.107798954663</v>
      </c>
      <c r="AF12" s="12">
        <v>6.0213839887900002E-2</v>
      </c>
      <c r="AG12" s="12">
        <v>9.6652050585899998E-2</v>
      </c>
      <c r="AH12" s="12">
        <v>0.143545515629</v>
      </c>
      <c r="AI12" s="12">
        <v>1.8954089317899998E-2</v>
      </c>
      <c r="AJ12" s="12">
        <v>4.6700175430599997E-2</v>
      </c>
      <c r="AK12" s="12">
        <v>9.8771558809400001E-2</v>
      </c>
      <c r="AL12" s="12">
        <v>0.14853004735600001</v>
      </c>
      <c r="AM12" s="12">
        <v>6.4948765185599999E-2</v>
      </c>
      <c r="AN12" s="12">
        <v>6.7485855034099998E-2</v>
      </c>
      <c r="AO12" s="12">
        <v>0</v>
      </c>
      <c r="AP12" s="12">
        <v>8.7200287713099997E-2</v>
      </c>
      <c r="AR12" s="12">
        <v>6.7023200923699996E-2</v>
      </c>
      <c r="AS12" s="12">
        <v>0.112839889709</v>
      </c>
      <c r="AT12" s="12">
        <v>0.16151937993099999</v>
      </c>
      <c r="AU12" s="12">
        <v>0.50032009876399997</v>
      </c>
      <c r="AW12" s="12">
        <v>8.2668399400399994E-2</v>
      </c>
      <c r="AX12" s="12">
        <v>9.0716626480499996E-2</v>
      </c>
      <c r="AY12" s="12">
        <v>7.7572776571300003E-2</v>
      </c>
      <c r="AZ12" s="12">
        <v>6.7118982692999998E-2</v>
      </c>
      <c r="BA12" s="12">
        <v>7.3230851597999996E-2</v>
      </c>
      <c r="BB12" s="12">
        <v>7.6569073732099993E-2</v>
      </c>
      <c r="BD12" s="12">
        <v>7.8772838467800005E-2</v>
      </c>
      <c r="BE12" s="12">
        <v>8.6662111331199998E-2</v>
      </c>
      <c r="BF12" s="12">
        <v>4.6222471961600002E-2</v>
      </c>
      <c r="BH12" s="12">
        <v>5.88708501429E-2</v>
      </c>
      <c r="BI12" s="12">
        <v>0.13764014547600001</v>
      </c>
      <c r="BJ12" s="12">
        <v>8.7473164409300003E-2</v>
      </c>
    </row>
    <row r="14" spans="2:62" x14ac:dyDescent="0.35">
      <c r="B14" t="s">
        <v>260</v>
      </c>
    </row>
    <row r="15" spans="2:62" x14ac:dyDescent="0.35">
      <c r="B15" t="s">
        <v>9</v>
      </c>
    </row>
    <row r="17" spans="2:2" x14ac:dyDescent="0.35">
      <c r="B17"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J17"/>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54" customHeight="1" x14ac:dyDescent="0.35">
      <c r="D2" s="22" t="s">
        <v>186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341</v>
      </c>
      <c r="D7" s="15">
        <v>163</v>
      </c>
      <c r="E7" s="15">
        <v>164</v>
      </c>
      <c r="F7" s="15">
        <v>11</v>
      </c>
      <c r="G7" s="15">
        <v>3</v>
      </c>
      <c r="I7" s="15">
        <v>45</v>
      </c>
      <c r="J7" s="15">
        <v>48</v>
      </c>
      <c r="K7" s="15">
        <v>104</v>
      </c>
      <c r="L7" s="15">
        <v>85</v>
      </c>
      <c r="M7" s="15">
        <v>53</v>
      </c>
      <c r="N7" s="15">
        <v>6</v>
      </c>
      <c r="P7" s="15">
        <v>58</v>
      </c>
      <c r="Q7" s="15">
        <v>96</v>
      </c>
      <c r="R7" s="15">
        <v>101</v>
      </c>
      <c r="S7" s="15">
        <v>84</v>
      </c>
      <c r="T7" s="15">
        <v>2</v>
      </c>
      <c r="V7" s="15">
        <v>32</v>
      </c>
      <c r="W7" s="15">
        <v>64</v>
      </c>
      <c r="X7" s="15">
        <v>76</v>
      </c>
      <c r="Y7" s="15">
        <v>49</v>
      </c>
      <c r="Z7" s="15">
        <v>45</v>
      </c>
      <c r="AA7" s="15">
        <v>29</v>
      </c>
      <c r="AB7" s="15">
        <v>32</v>
      </c>
      <c r="AC7" s="15">
        <v>14</v>
      </c>
      <c r="AE7" s="15">
        <v>28</v>
      </c>
      <c r="AF7" s="15">
        <v>44</v>
      </c>
      <c r="AG7" s="15">
        <v>27</v>
      </c>
      <c r="AH7" s="15">
        <v>27</v>
      </c>
      <c r="AI7" s="15">
        <v>38</v>
      </c>
      <c r="AJ7" s="15">
        <v>30</v>
      </c>
      <c r="AK7" s="15">
        <v>36</v>
      </c>
      <c r="AL7" s="15">
        <v>31</v>
      </c>
      <c r="AM7" s="15">
        <v>32</v>
      </c>
      <c r="AN7" s="15">
        <v>21</v>
      </c>
      <c r="AO7" s="15">
        <v>8</v>
      </c>
      <c r="AP7" s="15">
        <v>19</v>
      </c>
      <c r="AR7" s="15">
        <v>272</v>
      </c>
      <c r="AS7" s="15">
        <v>56</v>
      </c>
      <c r="AT7" s="15">
        <v>12</v>
      </c>
      <c r="AU7" s="15">
        <v>1</v>
      </c>
      <c r="AW7" s="15">
        <v>289</v>
      </c>
      <c r="AX7" s="15">
        <v>274</v>
      </c>
      <c r="AY7" s="15">
        <v>245</v>
      </c>
      <c r="AZ7" s="15">
        <v>286</v>
      </c>
      <c r="BA7" s="15">
        <v>280</v>
      </c>
      <c r="BB7" s="15">
        <v>269</v>
      </c>
      <c r="BD7" s="15">
        <v>250</v>
      </c>
      <c r="BE7" s="15">
        <v>79</v>
      </c>
      <c r="BF7" s="15">
        <v>12</v>
      </c>
      <c r="BH7" s="15">
        <v>341</v>
      </c>
      <c r="BI7" s="15">
        <v>0</v>
      </c>
      <c r="BJ7" s="15">
        <v>0</v>
      </c>
    </row>
    <row r="8" spans="2:62" x14ac:dyDescent="0.35">
      <c r="B8" s="6" t="s">
        <v>75</v>
      </c>
      <c r="C8" s="10">
        <v>339</v>
      </c>
      <c r="D8" s="10">
        <v>159</v>
      </c>
      <c r="E8" s="10">
        <v>165</v>
      </c>
      <c r="F8" s="10">
        <v>12</v>
      </c>
      <c r="G8" s="10">
        <v>4</v>
      </c>
      <c r="I8" s="10">
        <v>45</v>
      </c>
      <c r="J8" s="10">
        <v>47</v>
      </c>
      <c r="K8" s="10">
        <v>101</v>
      </c>
      <c r="L8" s="10">
        <v>85</v>
      </c>
      <c r="M8" s="10">
        <v>55</v>
      </c>
      <c r="N8" s="10">
        <v>6</v>
      </c>
      <c r="P8" s="10">
        <v>74</v>
      </c>
      <c r="Q8" s="10">
        <v>90</v>
      </c>
      <c r="R8" s="10">
        <v>94</v>
      </c>
      <c r="S8" s="10">
        <v>79</v>
      </c>
      <c r="T8" s="10">
        <v>2</v>
      </c>
      <c r="V8" s="10">
        <v>37</v>
      </c>
      <c r="W8" s="10">
        <v>68</v>
      </c>
      <c r="X8" s="10">
        <v>74</v>
      </c>
      <c r="Y8" s="10">
        <v>47</v>
      </c>
      <c r="Z8" s="10">
        <v>42</v>
      </c>
      <c r="AA8" s="10">
        <v>27</v>
      </c>
      <c r="AB8" s="10">
        <v>29</v>
      </c>
      <c r="AC8" s="10">
        <v>15</v>
      </c>
      <c r="AE8" s="10">
        <v>26</v>
      </c>
      <c r="AF8" s="10">
        <v>43</v>
      </c>
      <c r="AG8" s="10">
        <v>26</v>
      </c>
      <c r="AH8" s="10">
        <v>25</v>
      </c>
      <c r="AI8" s="10">
        <v>36</v>
      </c>
      <c r="AJ8" s="10">
        <v>29</v>
      </c>
      <c r="AK8" s="10">
        <v>34</v>
      </c>
      <c r="AL8" s="10">
        <v>30</v>
      </c>
      <c r="AM8" s="10">
        <v>31</v>
      </c>
      <c r="AN8" s="10">
        <v>29</v>
      </c>
      <c r="AO8" s="10">
        <v>13</v>
      </c>
      <c r="AP8" s="10">
        <v>18</v>
      </c>
      <c r="AR8" s="10">
        <v>272</v>
      </c>
      <c r="AS8" s="10">
        <v>53</v>
      </c>
      <c r="AT8" s="10">
        <v>13</v>
      </c>
      <c r="AU8" s="10">
        <v>1</v>
      </c>
      <c r="AW8" s="10">
        <v>287</v>
      </c>
      <c r="AX8" s="10">
        <v>269</v>
      </c>
      <c r="AY8" s="10">
        <v>242</v>
      </c>
      <c r="AZ8" s="10">
        <v>285</v>
      </c>
      <c r="BA8" s="10">
        <v>277</v>
      </c>
      <c r="BB8" s="10">
        <v>266</v>
      </c>
      <c r="BD8" s="10">
        <v>245</v>
      </c>
      <c r="BE8" s="10">
        <v>81</v>
      </c>
      <c r="BF8" s="10">
        <v>13</v>
      </c>
      <c r="BH8" s="10">
        <v>339</v>
      </c>
      <c r="BI8" s="10">
        <v>0</v>
      </c>
      <c r="BJ8" s="10">
        <v>0</v>
      </c>
    </row>
    <row r="9" spans="2:62" ht="46" customHeight="1" x14ac:dyDescent="0.35">
      <c r="B9" s="11" t="s">
        <v>187</v>
      </c>
      <c r="C9" s="12">
        <v>0.459254260079</v>
      </c>
      <c r="D9" s="12">
        <v>0.45666499965700003</v>
      </c>
      <c r="E9" s="12">
        <v>0.45200629050199997</v>
      </c>
      <c r="F9" s="12">
        <v>0.50958820107699998</v>
      </c>
      <c r="G9" s="12">
        <v>0.74885742664699995</v>
      </c>
      <c r="I9" s="12">
        <v>0.43977133498799997</v>
      </c>
      <c r="J9" s="12">
        <v>0.40869022666400001</v>
      </c>
      <c r="K9" s="12">
        <v>0.44624699305799997</v>
      </c>
      <c r="L9" s="12">
        <v>0.542725086478</v>
      </c>
      <c r="M9" s="12">
        <v>0.43429586306200002</v>
      </c>
      <c r="N9" s="12">
        <v>0.27643864817300001</v>
      </c>
      <c r="P9" s="12">
        <v>0.38663055528599999</v>
      </c>
      <c r="Q9" s="12">
        <v>0.46736270514299999</v>
      </c>
      <c r="R9" s="12">
        <v>0.54840057257599995</v>
      </c>
      <c r="S9" s="12">
        <v>0.42268905076899999</v>
      </c>
      <c r="T9" s="12">
        <v>0</v>
      </c>
      <c r="V9" s="12">
        <v>0.37981248717400001</v>
      </c>
      <c r="W9" s="12">
        <v>0.38458742917799998</v>
      </c>
      <c r="X9" s="12">
        <v>0.44005509366099999</v>
      </c>
      <c r="Y9" s="12">
        <v>0.58506015015500001</v>
      </c>
      <c r="Z9" s="12">
        <v>0.54874301955500004</v>
      </c>
      <c r="AA9" s="12">
        <v>0.44875744118900002</v>
      </c>
      <c r="AB9" s="12">
        <v>0.43961179304600001</v>
      </c>
      <c r="AC9" s="12">
        <v>0.50208057454300004</v>
      </c>
      <c r="AE9" s="12">
        <v>0.67814090631199997</v>
      </c>
      <c r="AF9" s="12">
        <v>0.50730580814600001</v>
      </c>
      <c r="AG9" s="12">
        <v>0.48667997115799999</v>
      </c>
      <c r="AH9" s="12">
        <v>0.510956465985</v>
      </c>
      <c r="AI9" s="12">
        <v>0.412527233258</v>
      </c>
      <c r="AJ9" s="12">
        <v>0.393854142972</v>
      </c>
      <c r="AK9" s="12">
        <v>0.46742221675899998</v>
      </c>
      <c r="AL9" s="12">
        <v>0.44555427033900002</v>
      </c>
      <c r="AM9" s="12">
        <v>0.51477517366000003</v>
      </c>
      <c r="AN9" s="12">
        <v>0.34120918777199999</v>
      </c>
      <c r="AO9" s="12">
        <v>0.37675282475100003</v>
      </c>
      <c r="AP9" s="12">
        <v>0.27066013252600002</v>
      </c>
      <c r="AR9" s="12">
        <v>0.445596569281</v>
      </c>
      <c r="AS9" s="12">
        <v>0.51748742909000001</v>
      </c>
      <c r="AT9" s="12">
        <v>0.53789062537099996</v>
      </c>
      <c r="AU9" s="12">
        <v>0</v>
      </c>
      <c r="AW9" s="12">
        <v>0.47600579359200001</v>
      </c>
      <c r="AX9" s="12">
        <v>0.45319904821899998</v>
      </c>
      <c r="AY9" s="12">
        <v>0.48614784065400002</v>
      </c>
      <c r="AZ9" s="12">
        <v>0.44853776867400003</v>
      </c>
      <c r="BA9" s="12">
        <v>0.46035409762399998</v>
      </c>
      <c r="BB9" s="12">
        <v>0.45485632307599999</v>
      </c>
      <c r="BD9" s="12">
        <v>0.47966411277299997</v>
      </c>
      <c r="BE9" s="12">
        <v>0.370178621983</v>
      </c>
      <c r="BF9" s="12">
        <v>0.63720892843300003</v>
      </c>
      <c r="BH9" s="12">
        <v>0.459254260079</v>
      </c>
    </row>
    <row r="10" spans="2:62" ht="46" customHeight="1" x14ac:dyDescent="0.35">
      <c r="B10" s="11" t="s">
        <v>188</v>
      </c>
      <c r="C10" s="12">
        <v>0.36292735964400002</v>
      </c>
      <c r="D10" s="12">
        <v>0.29100934131400003</v>
      </c>
      <c r="E10" s="12">
        <v>0.45275063683799999</v>
      </c>
      <c r="F10" s="12">
        <v>0.184963520375</v>
      </c>
      <c r="G10" s="12">
        <v>0</v>
      </c>
      <c r="I10" s="12">
        <v>0.45681187311499999</v>
      </c>
      <c r="J10" s="12">
        <v>0.41658920881200001</v>
      </c>
      <c r="K10" s="12">
        <v>0.311312421886</v>
      </c>
      <c r="L10" s="12">
        <v>0.31398368325300002</v>
      </c>
      <c r="M10" s="12">
        <v>0.36898135483799999</v>
      </c>
      <c r="N10" s="12">
        <v>0.72356135182699999</v>
      </c>
      <c r="P10" s="12">
        <v>0.19382152623500001</v>
      </c>
      <c r="Q10" s="12">
        <v>0.37071214919700002</v>
      </c>
      <c r="R10" s="12">
        <v>0.35563452010199997</v>
      </c>
      <c r="S10" s="12">
        <v>0.51851190228599997</v>
      </c>
      <c r="T10" s="12">
        <v>0.48326881861999998</v>
      </c>
      <c r="V10" s="12">
        <v>0.23332538806100001</v>
      </c>
      <c r="W10" s="12">
        <v>0.31620652927999998</v>
      </c>
      <c r="X10" s="12">
        <v>0.39636270201599999</v>
      </c>
      <c r="Y10" s="12">
        <v>0.26459266559</v>
      </c>
      <c r="Z10" s="12">
        <v>0.38005501338199998</v>
      </c>
      <c r="AA10" s="12">
        <v>0.51881034415799998</v>
      </c>
      <c r="AB10" s="12">
        <v>0.47016190700600002</v>
      </c>
      <c r="AC10" s="12">
        <v>0.49791942545700002</v>
      </c>
      <c r="AE10" s="12">
        <v>0.20884682506499999</v>
      </c>
      <c r="AF10" s="12">
        <v>0.34683249909699998</v>
      </c>
      <c r="AG10" s="12">
        <v>0.29458954785800001</v>
      </c>
      <c r="AH10" s="12">
        <v>0.250933950377</v>
      </c>
      <c r="AI10" s="12">
        <v>0.423273659995</v>
      </c>
      <c r="AJ10" s="12">
        <v>0.38679789955999999</v>
      </c>
      <c r="AK10" s="12">
        <v>0.36053018972799999</v>
      </c>
      <c r="AL10" s="12">
        <v>0.40574283123600002</v>
      </c>
      <c r="AM10" s="12">
        <v>0.27684920499600002</v>
      </c>
      <c r="AN10" s="12">
        <v>0.52012124747400001</v>
      </c>
      <c r="AO10" s="12">
        <v>0.46919138071499999</v>
      </c>
      <c r="AP10" s="12">
        <v>0.47144357720500002</v>
      </c>
      <c r="AR10" s="12">
        <v>0.358765032245</v>
      </c>
      <c r="AS10" s="12">
        <v>0.39430391055800001</v>
      </c>
      <c r="AT10" s="12">
        <v>0.276791645561</v>
      </c>
      <c r="AU10" s="12">
        <v>1</v>
      </c>
      <c r="AW10" s="12">
        <v>0.37901428416499999</v>
      </c>
      <c r="AX10" s="12">
        <v>0.39672315355900001</v>
      </c>
      <c r="AY10" s="12">
        <v>0.38468313811799998</v>
      </c>
      <c r="AZ10" s="12">
        <v>0.37800083046100003</v>
      </c>
      <c r="BA10" s="12">
        <v>0.39659712376200001</v>
      </c>
      <c r="BB10" s="12">
        <v>0.39498084724900001</v>
      </c>
      <c r="BD10" s="12">
        <v>0.42127659616399998</v>
      </c>
      <c r="BE10" s="12">
        <v>0.210278155258</v>
      </c>
      <c r="BF10" s="12">
        <v>0.21597839182799999</v>
      </c>
      <c r="BH10" s="12">
        <v>0.36292735964400002</v>
      </c>
    </row>
    <row r="11" spans="2:62" ht="32" customHeight="1" x14ac:dyDescent="0.35">
      <c r="B11" s="11" t="s">
        <v>189</v>
      </c>
      <c r="C11" s="12">
        <v>8.3717655680999994E-2</v>
      </c>
      <c r="D11" s="12">
        <v>0.142399606653</v>
      </c>
      <c r="E11" s="12">
        <v>1.8976543056700001E-2</v>
      </c>
      <c r="F11" s="12">
        <v>0.22291064919100001</v>
      </c>
      <c r="G11" s="12">
        <v>0</v>
      </c>
      <c r="I11" s="12">
        <v>2.00658037927E-2</v>
      </c>
      <c r="J11" s="12">
        <v>9.6769357973199993E-2</v>
      </c>
      <c r="K11" s="12">
        <v>0.10240387532799999</v>
      </c>
      <c r="L11" s="12">
        <v>7.0883204525499996E-2</v>
      </c>
      <c r="M11" s="12">
        <v>0.11996420051700001</v>
      </c>
      <c r="N11" s="12">
        <v>0</v>
      </c>
      <c r="P11" s="12">
        <v>0.27445296140199998</v>
      </c>
      <c r="Q11" s="12">
        <v>8.1012792798500002E-2</v>
      </c>
      <c r="R11" s="12">
        <v>8.6502834294800001E-3</v>
      </c>
      <c r="S11" s="12">
        <v>0</v>
      </c>
      <c r="T11" s="12">
        <v>0</v>
      </c>
      <c r="V11" s="12">
        <v>0.30110384745800001</v>
      </c>
      <c r="W11" s="12">
        <v>0.13705817199199999</v>
      </c>
      <c r="X11" s="12">
        <v>3.84114729636E-2</v>
      </c>
      <c r="Y11" s="12">
        <v>8.3213137607699994E-2</v>
      </c>
      <c r="Z11" s="12">
        <v>2.8092959345700001E-2</v>
      </c>
      <c r="AA11" s="12">
        <v>0</v>
      </c>
      <c r="AB11" s="12">
        <v>0</v>
      </c>
      <c r="AC11" s="12">
        <v>0</v>
      </c>
      <c r="AE11" s="12">
        <v>3.3033437909900001E-2</v>
      </c>
      <c r="AF11" s="12">
        <v>8.8103952779100006E-2</v>
      </c>
      <c r="AG11" s="12">
        <v>7.6816272969300006E-2</v>
      </c>
      <c r="AH11" s="12">
        <v>4.7194038121400002E-2</v>
      </c>
      <c r="AI11" s="12">
        <v>2.4453739986499998E-2</v>
      </c>
      <c r="AJ11" s="12">
        <v>0.14946215254299999</v>
      </c>
      <c r="AK11" s="12">
        <v>3.47837424832E-2</v>
      </c>
      <c r="AL11" s="12">
        <v>3.9792825496800001E-2</v>
      </c>
      <c r="AM11" s="12">
        <v>0.14627546976799999</v>
      </c>
      <c r="AN11" s="12">
        <v>9.8498782111399993E-2</v>
      </c>
      <c r="AO11" s="12">
        <v>0.15405579453400001</v>
      </c>
      <c r="AP11" s="12">
        <v>0.20825210399899999</v>
      </c>
      <c r="AR11" s="12">
        <v>9.9748497326499999E-2</v>
      </c>
      <c r="AS11" s="12">
        <v>0</v>
      </c>
      <c r="AT11" s="12">
        <v>9.73479952043E-2</v>
      </c>
      <c r="AU11" s="12">
        <v>0</v>
      </c>
      <c r="AW11" s="12">
        <v>6.2979387964400002E-2</v>
      </c>
      <c r="AX11" s="12">
        <v>6.6007790367600003E-2</v>
      </c>
      <c r="AY11" s="12">
        <v>5.6583736925299999E-2</v>
      </c>
      <c r="AZ11" s="12">
        <v>8.6273092061099996E-2</v>
      </c>
      <c r="BA11" s="12">
        <v>6.3793562778300006E-2</v>
      </c>
      <c r="BB11" s="12">
        <v>6.9016996065900005E-2</v>
      </c>
      <c r="BD11" s="12">
        <v>3.4198272409099999E-2</v>
      </c>
      <c r="BE11" s="12">
        <v>0.23441363465699999</v>
      </c>
      <c r="BF11" s="12">
        <v>7.2497760250599994E-2</v>
      </c>
      <c r="BH11" s="12">
        <v>8.3717655680999994E-2</v>
      </c>
    </row>
    <row r="12" spans="2:62" ht="32" customHeight="1" x14ac:dyDescent="0.35">
      <c r="B12" s="11" t="s">
        <v>190</v>
      </c>
      <c r="C12" s="12">
        <v>9.4100724596099999E-2</v>
      </c>
      <c r="D12" s="12">
        <v>0.10992605237600001</v>
      </c>
      <c r="E12" s="12">
        <v>7.6266529602899993E-2</v>
      </c>
      <c r="F12" s="12">
        <v>8.2537629356799994E-2</v>
      </c>
      <c r="G12" s="12">
        <v>0.251142573353</v>
      </c>
      <c r="I12" s="12">
        <v>8.3350988103799997E-2</v>
      </c>
      <c r="J12" s="12">
        <v>7.7951206550500002E-2</v>
      </c>
      <c r="K12" s="12">
        <v>0.140036709727</v>
      </c>
      <c r="L12" s="12">
        <v>7.2408025743600002E-2</v>
      </c>
      <c r="M12" s="12">
        <v>7.6758581583000002E-2</v>
      </c>
      <c r="N12" s="12">
        <v>0</v>
      </c>
      <c r="P12" s="12">
        <v>0.14509495707600001</v>
      </c>
      <c r="Q12" s="12">
        <v>8.0912352861E-2</v>
      </c>
      <c r="R12" s="12">
        <v>8.7314623893100005E-2</v>
      </c>
      <c r="S12" s="12">
        <v>5.8799046944800003E-2</v>
      </c>
      <c r="T12" s="12">
        <v>0.51673118137999996</v>
      </c>
      <c r="V12" s="12">
        <v>8.57582773061E-2</v>
      </c>
      <c r="W12" s="12">
        <v>0.16214786954900001</v>
      </c>
      <c r="X12" s="12">
        <v>0.12517073136000001</v>
      </c>
      <c r="Y12" s="12">
        <v>6.7134046646599999E-2</v>
      </c>
      <c r="Z12" s="12">
        <v>4.3109007717999998E-2</v>
      </c>
      <c r="AA12" s="12">
        <v>3.2432214652800002E-2</v>
      </c>
      <c r="AB12" s="12">
        <v>9.0226299948899996E-2</v>
      </c>
      <c r="AC12" s="12">
        <v>0</v>
      </c>
      <c r="AE12" s="12">
        <v>7.9978830712599994E-2</v>
      </c>
      <c r="AF12" s="12">
        <v>5.7757739978200003E-2</v>
      </c>
      <c r="AG12" s="12">
        <v>0.14191420801400001</v>
      </c>
      <c r="AH12" s="12">
        <v>0.19091554551699999</v>
      </c>
      <c r="AI12" s="12">
        <v>0.13974536676099999</v>
      </c>
      <c r="AJ12" s="12">
        <v>6.98858049245E-2</v>
      </c>
      <c r="AK12" s="12">
        <v>0.13726385102899999</v>
      </c>
      <c r="AL12" s="12">
        <v>0.10891007292800001</v>
      </c>
      <c r="AM12" s="12">
        <v>6.2100151575999997E-2</v>
      </c>
      <c r="AN12" s="12">
        <v>4.0170782642600003E-2</v>
      </c>
      <c r="AO12" s="12">
        <v>0</v>
      </c>
      <c r="AP12" s="12">
        <v>4.9644186270099998E-2</v>
      </c>
      <c r="AR12" s="12">
        <v>9.5889901147899997E-2</v>
      </c>
      <c r="AS12" s="12">
        <v>8.8208660352400006E-2</v>
      </c>
      <c r="AT12" s="12">
        <v>8.7969733863100003E-2</v>
      </c>
      <c r="AU12" s="12">
        <v>0</v>
      </c>
      <c r="AW12" s="12">
        <v>8.20005342793E-2</v>
      </c>
      <c r="AX12" s="12">
        <v>8.4070007854100001E-2</v>
      </c>
      <c r="AY12" s="12">
        <v>7.2585284302700004E-2</v>
      </c>
      <c r="AZ12" s="12">
        <v>8.7188308804399997E-2</v>
      </c>
      <c r="BA12" s="12">
        <v>7.9255215836399995E-2</v>
      </c>
      <c r="BB12" s="12">
        <v>8.1145833609699999E-2</v>
      </c>
      <c r="BD12" s="12">
        <v>6.4861018654500002E-2</v>
      </c>
      <c r="BE12" s="12">
        <v>0.185129588102</v>
      </c>
      <c r="BF12" s="12">
        <v>7.4314919488600001E-2</v>
      </c>
      <c r="BH12" s="12">
        <v>9.4100724596099999E-2</v>
      </c>
    </row>
    <row r="14" spans="2:62" x14ac:dyDescent="0.35">
      <c r="B14" t="s">
        <v>260</v>
      </c>
    </row>
    <row r="15" spans="2:62" x14ac:dyDescent="0.35">
      <c r="B15" t="s">
        <v>9</v>
      </c>
    </row>
    <row r="17" spans="2:2" x14ac:dyDescent="0.35">
      <c r="B17"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I13"/>
  <sheetViews>
    <sheetView showGridLines="0" workbookViewId="0"/>
  </sheetViews>
  <sheetFormatPr defaultColWidth="8.81640625" defaultRowHeight="14.5" x14ac:dyDescent="0.35"/>
  <cols>
    <col min="1" max="1" width="5" customWidth="1"/>
    <col min="2" max="2" width="25" customWidth="1"/>
    <col min="3" max="9" width="10" customWidth="1"/>
  </cols>
  <sheetData>
    <row r="2" spans="2:9" ht="68" customHeight="1" x14ac:dyDescent="0.35">
      <c r="D2" s="22" t="s">
        <v>304</v>
      </c>
      <c r="E2" s="23"/>
      <c r="F2" s="23"/>
      <c r="G2" s="23"/>
      <c r="H2" s="23"/>
      <c r="I2" s="23"/>
    </row>
    <row r="6" spans="2:9" ht="32" customHeight="1" x14ac:dyDescent="0.35">
      <c r="C6" s="14" t="s">
        <v>305</v>
      </c>
      <c r="D6" s="14" t="s">
        <v>306</v>
      </c>
      <c r="E6" s="14" t="s">
        <v>307</v>
      </c>
      <c r="F6" s="14" t="s">
        <v>308</v>
      </c>
      <c r="G6" s="14" t="s">
        <v>309</v>
      </c>
      <c r="H6" s="14" t="s">
        <v>31</v>
      </c>
      <c r="I6" s="14" t="s">
        <v>42</v>
      </c>
    </row>
    <row r="7" spans="2:9" ht="28" customHeight="1" x14ac:dyDescent="0.35">
      <c r="B7" s="11" t="s">
        <v>126</v>
      </c>
      <c r="C7" s="12">
        <v>0.60096647893800004</v>
      </c>
      <c r="D7" s="12">
        <v>0.45950766932100001</v>
      </c>
      <c r="E7" s="12">
        <v>0.47192636198100002</v>
      </c>
      <c r="F7" s="12">
        <v>0.39999228973200002</v>
      </c>
      <c r="G7" s="12">
        <v>0.52387436440199997</v>
      </c>
      <c r="H7" s="12">
        <v>1.04423894612E-2</v>
      </c>
      <c r="I7" s="12">
        <v>7.9008172134100007E-3</v>
      </c>
    </row>
    <row r="8" spans="2:9" ht="28" customHeight="1" x14ac:dyDescent="0.35">
      <c r="B8" s="11" t="s">
        <v>127</v>
      </c>
      <c r="C8" s="12">
        <v>0.39903352106200002</v>
      </c>
      <c r="D8" s="12">
        <v>0.54049233067900004</v>
      </c>
      <c r="E8" s="12">
        <v>0.52807363801899998</v>
      </c>
      <c r="F8" s="12">
        <v>0.60000771026800004</v>
      </c>
      <c r="G8" s="12">
        <v>0.47612563559799997</v>
      </c>
      <c r="H8" s="12">
        <v>0.98955761053900004</v>
      </c>
      <c r="I8" s="12">
        <v>0.99209918278700004</v>
      </c>
    </row>
    <row r="10" spans="2:9" x14ac:dyDescent="0.35">
      <c r="B10" t="s">
        <v>260</v>
      </c>
    </row>
    <row r="11" spans="2:9" x14ac:dyDescent="0.35">
      <c r="B11" t="s">
        <v>9</v>
      </c>
    </row>
    <row r="13" spans="2:9" x14ac:dyDescent="0.35">
      <c r="B13" s="4" t="str">
        <f>HYPERLINK("#Contents!A1","Return to Contents")</f>
        <v>Return to Contents</v>
      </c>
    </row>
  </sheetData>
  <mergeCells count="1">
    <mergeCell ref="D2:I2"/>
  </mergeCells>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J15"/>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191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316</v>
      </c>
      <c r="D7" s="15">
        <v>143</v>
      </c>
      <c r="E7" s="15">
        <v>161</v>
      </c>
      <c r="F7" s="15">
        <v>9</v>
      </c>
      <c r="G7" s="15">
        <v>3</v>
      </c>
      <c r="I7" s="15">
        <v>44</v>
      </c>
      <c r="J7" s="15">
        <v>44</v>
      </c>
      <c r="K7" s="15">
        <v>95</v>
      </c>
      <c r="L7" s="15">
        <v>80</v>
      </c>
      <c r="M7" s="15">
        <v>47</v>
      </c>
      <c r="N7" s="15">
        <v>6</v>
      </c>
      <c r="P7" s="15">
        <v>42</v>
      </c>
      <c r="Q7" s="15">
        <v>88</v>
      </c>
      <c r="R7" s="15">
        <v>100</v>
      </c>
      <c r="S7" s="15">
        <v>84</v>
      </c>
      <c r="T7" s="15">
        <v>2</v>
      </c>
      <c r="V7" s="15">
        <v>23</v>
      </c>
      <c r="W7" s="15">
        <v>56</v>
      </c>
      <c r="X7" s="15">
        <v>73</v>
      </c>
      <c r="Y7" s="15">
        <v>45</v>
      </c>
      <c r="Z7" s="15">
        <v>44</v>
      </c>
      <c r="AA7" s="15">
        <v>29</v>
      </c>
      <c r="AB7" s="15">
        <v>32</v>
      </c>
      <c r="AC7" s="15">
        <v>14</v>
      </c>
      <c r="AE7" s="15">
        <v>27</v>
      </c>
      <c r="AF7" s="15">
        <v>41</v>
      </c>
      <c r="AG7" s="15">
        <v>25</v>
      </c>
      <c r="AH7" s="15">
        <v>26</v>
      </c>
      <c r="AI7" s="15">
        <v>37</v>
      </c>
      <c r="AJ7" s="15">
        <v>26</v>
      </c>
      <c r="AK7" s="15">
        <v>35</v>
      </c>
      <c r="AL7" s="15">
        <v>30</v>
      </c>
      <c r="AM7" s="15">
        <v>28</v>
      </c>
      <c r="AN7" s="15">
        <v>19</v>
      </c>
      <c r="AO7" s="15">
        <v>7</v>
      </c>
      <c r="AP7" s="15">
        <v>15</v>
      </c>
      <c r="AR7" s="15">
        <v>248</v>
      </c>
      <c r="AS7" s="15">
        <v>56</v>
      </c>
      <c r="AT7" s="15">
        <v>11</v>
      </c>
      <c r="AU7" s="15">
        <v>1</v>
      </c>
      <c r="AW7" s="15">
        <v>273</v>
      </c>
      <c r="AX7" s="15">
        <v>258</v>
      </c>
      <c r="AY7" s="15">
        <v>233</v>
      </c>
      <c r="AZ7" s="15">
        <v>264</v>
      </c>
      <c r="BA7" s="15">
        <v>264</v>
      </c>
      <c r="BB7" s="15">
        <v>253</v>
      </c>
      <c r="BD7" s="15">
        <v>242</v>
      </c>
      <c r="BE7" s="15">
        <v>63</v>
      </c>
      <c r="BF7" s="15">
        <v>11</v>
      </c>
      <c r="BH7" s="15">
        <v>316</v>
      </c>
      <c r="BI7" s="15">
        <v>0</v>
      </c>
      <c r="BJ7" s="15">
        <v>0</v>
      </c>
    </row>
    <row r="8" spans="2:62" x14ac:dyDescent="0.35">
      <c r="B8" s="6" t="s">
        <v>75</v>
      </c>
      <c r="C8" s="10">
        <v>311</v>
      </c>
      <c r="D8" s="10">
        <v>137</v>
      </c>
      <c r="E8" s="10">
        <v>162</v>
      </c>
      <c r="F8" s="10">
        <v>9</v>
      </c>
      <c r="G8" s="10">
        <v>4</v>
      </c>
      <c r="I8" s="10">
        <v>44</v>
      </c>
      <c r="J8" s="10">
        <v>43</v>
      </c>
      <c r="K8" s="10">
        <v>90</v>
      </c>
      <c r="L8" s="10">
        <v>79</v>
      </c>
      <c r="M8" s="10">
        <v>48</v>
      </c>
      <c r="N8" s="10">
        <v>6</v>
      </c>
      <c r="P8" s="10">
        <v>54</v>
      </c>
      <c r="Q8" s="10">
        <v>83</v>
      </c>
      <c r="R8" s="10">
        <v>94</v>
      </c>
      <c r="S8" s="10">
        <v>79</v>
      </c>
      <c r="T8" s="10">
        <v>2</v>
      </c>
      <c r="V8" s="10">
        <v>26</v>
      </c>
      <c r="W8" s="10">
        <v>59</v>
      </c>
      <c r="X8" s="10">
        <v>72</v>
      </c>
      <c r="Y8" s="10">
        <v>43</v>
      </c>
      <c r="Z8" s="10">
        <v>41</v>
      </c>
      <c r="AA8" s="10">
        <v>27</v>
      </c>
      <c r="AB8" s="10">
        <v>29</v>
      </c>
      <c r="AC8" s="10">
        <v>15</v>
      </c>
      <c r="AE8" s="10">
        <v>26</v>
      </c>
      <c r="AF8" s="10">
        <v>39</v>
      </c>
      <c r="AG8" s="10">
        <v>24</v>
      </c>
      <c r="AH8" s="10">
        <v>24</v>
      </c>
      <c r="AI8" s="10">
        <v>35</v>
      </c>
      <c r="AJ8" s="10">
        <v>24</v>
      </c>
      <c r="AK8" s="10">
        <v>33</v>
      </c>
      <c r="AL8" s="10">
        <v>29</v>
      </c>
      <c r="AM8" s="10">
        <v>26</v>
      </c>
      <c r="AN8" s="10">
        <v>26</v>
      </c>
      <c r="AO8" s="10">
        <v>11</v>
      </c>
      <c r="AP8" s="10">
        <v>14</v>
      </c>
      <c r="AR8" s="10">
        <v>244</v>
      </c>
      <c r="AS8" s="10">
        <v>53</v>
      </c>
      <c r="AT8" s="10">
        <v>12</v>
      </c>
      <c r="AU8" s="10">
        <v>1</v>
      </c>
      <c r="AW8" s="10">
        <v>269</v>
      </c>
      <c r="AX8" s="10">
        <v>252</v>
      </c>
      <c r="AY8" s="10">
        <v>228</v>
      </c>
      <c r="AZ8" s="10">
        <v>260</v>
      </c>
      <c r="BA8" s="10">
        <v>259</v>
      </c>
      <c r="BB8" s="10">
        <v>248</v>
      </c>
      <c r="BD8" s="10">
        <v>237</v>
      </c>
      <c r="BE8" s="10">
        <v>62</v>
      </c>
      <c r="BF8" s="10">
        <v>12</v>
      </c>
      <c r="BH8" s="10">
        <v>311</v>
      </c>
      <c r="BI8" s="10">
        <v>0</v>
      </c>
      <c r="BJ8" s="10">
        <v>0</v>
      </c>
    </row>
    <row r="9" spans="2:62" ht="32" customHeight="1" x14ac:dyDescent="0.35">
      <c r="B9" s="11" t="s">
        <v>126</v>
      </c>
      <c r="C9" s="12">
        <v>0.60096647893800004</v>
      </c>
      <c r="D9" s="12">
        <v>0.63409728352299999</v>
      </c>
      <c r="E9" s="12">
        <v>0.57597005989600003</v>
      </c>
      <c r="F9" s="12">
        <v>0.68389754437600003</v>
      </c>
      <c r="G9" s="12">
        <v>0.251142573353</v>
      </c>
      <c r="I9" s="12">
        <v>0.60704979728399999</v>
      </c>
      <c r="J9" s="12">
        <v>0.58707845707899997</v>
      </c>
      <c r="K9" s="12">
        <v>0.68282172342500003</v>
      </c>
      <c r="L9" s="12">
        <v>0.471710842425</v>
      </c>
      <c r="M9" s="12">
        <v>0.63233828840899997</v>
      </c>
      <c r="N9" s="12">
        <v>0.85819861543700005</v>
      </c>
      <c r="P9" s="12">
        <v>0.55196906207800001</v>
      </c>
      <c r="Q9" s="12">
        <v>0.55522025368500005</v>
      </c>
      <c r="R9" s="12">
        <v>0.60467982569800005</v>
      </c>
      <c r="S9" s="12">
        <v>0.66799519729000001</v>
      </c>
      <c r="T9" s="12">
        <v>1</v>
      </c>
      <c r="V9" s="12">
        <v>0.32021019198700001</v>
      </c>
      <c r="W9" s="12">
        <v>0.52756748597900005</v>
      </c>
      <c r="X9" s="12">
        <v>0.63193927747900003</v>
      </c>
      <c r="Y9" s="12">
        <v>0.487710921154</v>
      </c>
      <c r="Z9" s="12">
        <v>0.73345150109000001</v>
      </c>
      <c r="AA9" s="12">
        <v>0.76947515332600003</v>
      </c>
      <c r="AB9" s="12">
        <v>0.66409307250500005</v>
      </c>
      <c r="AC9" s="12">
        <v>0.76032586096099997</v>
      </c>
      <c r="AE9" s="12">
        <v>0.54453606731699999</v>
      </c>
      <c r="AF9" s="12">
        <v>0.55351019287199998</v>
      </c>
      <c r="AG9" s="12">
        <v>0.60471934182800002</v>
      </c>
      <c r="AH9" s="12">
        <v>0.37774610699299999</v>
      </c>
      <c r="AI9" s="12">
        <v>0.67080963880300004</v>
      </c>
      <c r="AJ9" s="12">
        <v>0.69338621902399999</v>
      </c>
      <c r="AK9" s="12">
        <v>0.65138043777700005</v>
      </c>
      <c r="AL9" s="12">
        <v>0.55207918519999999</v>
      </c>
      <c r="AM9" s="12">
        <v>0.56337299084299997</v>
      </c>
      <c r="AN9" s="12">
        <v>0.67242445076799995</v>
      </c>
      <c r="AO9" s="12">
        <v>0.72818440761799996</v>
      </c>
      <c r="AP9" s="12">
        <v>0.68893058661200002</v>
      </c>
      <c r="AR9" s="12">
        <v>0.60082400434899996</v>
      </c>
      <c r="AS9" s="12">
        <v>0.627931790652</v>
      </c>
      <c r="AT9" s="12">
        <v>0.45314488728800001</v>
      </c>
      <c r="AU9" s="12">
        <v>1</v>
      </c>
      <c r="AW9" s="12">
        <v>0.59084944439499998</v>
      </c>
      <c r="AX9" s="12">
        <v>0.59598778238100003</v>
      </c>
      <c r="AY9" s="12">
        <v>0.55776411284100003</v>
      </c>
      <c r="AZ9" s="12">
        <v>0.60506915372500003</v>
      </c>
      <c r="BA9" s="12">
        <v>0.60528100121700001</v>
      </c>
      <c r="BB9" s="12">
        <v>0.59233618948199995</v>
      </c>
      <c r="BD9" s="12">
        <v>0.59326773371499997</v>
      </c>
      <c r="BE9" s="12">
        <v>0.63093771002900001</v>
      </c>
      <c r="BF9" s="12">
        <v>0.59694496992000001</v>
      </c>
      <c r="BH9" s="12">
        <v>0.60096647893800004</v>
      </c>
    </row>
    <row r="10" spans="2:62" ht="32" customHeight="1" x14ac:dyDescent="0.35">
      <c r="B10" s="11" t="s">
        <v>127</v>
      </c>
      <c r="C10" s="12">
        <v>0.39903352106200002</v>
      </c>
      <c r="D10" s="12">
        <v>0.36590271647700001</v>
      </c>
      <c r="E10" s="12">
        <v>0.42402994010400002</v>
      </c>
      <c r="F10" s="12">
        <v>0.31610245562400002</v>
      </c>
      <c r="G10" s="12">
        <v>0.74885742664699995</v>
      </c>
      <c r="I10" s="12">
        <v>0.39295020271600001</v>
      </c>
      <c r="J10" s="12">
        <v>0.41292154292099997</v>
      </c>
      <c r="K10" s="12">
        <v>0.31717827657499997</v>
      </c>
      <c r="L10" s="12">
        <v>0.52828915757499995</v>
      </c>
      <c r="M10" s="12">
        <v>0.36766171159099997</v>
      </c>
      <c r="N10" s="12">
        <v>0.14180138456300001</v>
      </c>
      <c r="P10" s="12">
        <v>0.44803093792199999</v>
      </c>
      <c r="Q10" s="12">
        <v>0.444779746315</v>
      </c>
      <c r="R10" s="12">
        <v>0.395320174302</v>
      </c>
      <c r="S10" s="12">
        <v>0.33200480270999999</v>
      </c>
      <c r="T10" s="12">
        <v>0</v>
      </c>
      <c r="V10" s="12">
        <v>0.67978980801300004</v>
      </c>
      <c r="W10" s="12">
        <v>0.47243251402100001</v>
      </c>
      <c r="X10" s="12">
        <v>0.36806072252100003</v>
      </c>
      <c r="Y10" s="12">
        <v>0.51228907884599995</v>
      </c>
      <c r="Z10" s="12">
        <v>0.26654849890999999</v>
      </c>
      <c r="AA10" s="12">
        <v>0.230524846674</v>
      </c>
      <c r="AB10" s="12">
        <v>0.33590692749500001</v>
      </c>
      <c r="AC10" s="12">
        <v>0.23967413903900001</v>
      </c>
      <c r="AE10" s="12">
        <v>0.45546393268300001</v>
      </c>
      <c r="AF10" s="12">
        <v>0.44648980712800002</v>
      </c>
      <c r="AG10" s="12">
        <v>0.39528065817199998</v>
      </c>
      <c r="AH10" s="12">
        <v>0.62225389300699996</v>
      </c>
      <c r="AI10" s="12">
        <v>0.32919036119700001</v>
      </c>
      <c r="AJ10" s="12">
        <v>0.30661378097600001</v>
      </c>
      <c r="AK10" s="12">
        <v>0.348619562223</v>
      </c>
      <c r="AL10" s="12">
        <v>0.44792081480000001</v>
      </c>
      <c r="AM10" s="12">
        <v>0.43662700915699998</v>
      </c>
      <c r="AN10" s="12">
        <v>0.327575549232</v>
      </c>
      <c r="AO10" s="12">
        <v>0.27181559238199998</v>
      </c>
      <c r="AP10" s="12">
        <v>0.31106941338799998</v>
      </c>
      <c r="AR10" s="12">
        <v>0.39917599565099998</v>
      </c>
      <c r="AS10" s="12">
        <v>0.372068209348</v>
      </c>
      <c r="AT10" s="12">
        <v>0.54685511271200005</v>
      </c>
      <c r="AU10" s="12">
        <v>0</v>
      </c>
      <c r="AW10" s="12">
        <v>0.40915055560500002</v>
      </c>
      <c r="AX10" s="12">
        <v>0.40401221761900002</v>
      </c>
      <c r="AY10" s="12">
        <v>0.44223588715899997</v>
      </c>
      <c r="AZ10" s="12">
        <v>0.39493084627500002</v>
      </c>
      <c r="BA10" s="12">
        <v>0.39471899878299999</v>
      </c>
      <c r="BB10" s="12">
        <v>0.40766381051799999</v>
      </c>
      <c r="BD10" s="12">
        <v>0.40673226628499998</v>
      </c>
      <c r="BE10" s="12">
        <v>0.36906228997099999</v>
      </c>
      <c r="BF10" s="12">
        <v>0.40305503007999999</v>
      </c>
      <c r="BH10" s="12">
        <v>0.39903352106200002</v>
      </c>
    </row>
    <row r="12" spans="2:62" x14ac:dyDescent="0.35">
      <c r="B12" t="s">
        <v>260</v>
      </c>
    </row>
    <row r="13" spans="2:62" x14ac:dyDescent="0.35">
      <c r="B13" t="s">
        <v>9</v>
      </c>
    </row>
    <row r="15" spans="2:62" x14ac:dyDescent="0.35">
      <c r="B15"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J15"/>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192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316</v>
      </c>
      <c r="D7" s="15">
        <v>143</v>
      </c>
      <c r="E7" s="15">
        <v>161</v>
      </c>
      <c r="F7" s="15">
        <v>9</v>
      </c>
      <c r="G7" s="15">
        <v>3</v>
      </c>
      <c r="I7" s="15">
        <v>44</v>
      </c>
      <c r="J7" s="15">
        <v>44</v>
      </c>
      <c r="K7" s="15">
        <v>95</v>
      </c>
      <c r="L7" s="15">
        <v>80</v>
      </c>
      <c r="M7" s="15">
        <v>47</v>
      </c>
      <c r="N7" s="15">
        <v>6</v>
      </c>
      <c r="P7" s="15">
        <v>42</v>
      </c>
      <c r="Q7" s="15">
        <v>88</v>
      </c>
      <c r="R7" s="15">
        <v>100</v>
      </c>
      <c r="S7" s="15">
        <v>84</v>
      </c>
      <c r="T7" s="15">
        <v>2</v>
      </c>
      <c r="V7" s="15">
        <v>23</v>
      </c>
      <c r="W7" s="15">
        <v>56</v>
      </c>
      <c r="X7" s="15">
        <v>73</v>
      </c>
      <c r="Y7" s="15">
        <v>45</v>
      </c>
      <c r="Z7" s="15">
        <v>44</v>
      </c>
      <c r="AA7" s="15">
        <v>29</v>
      </c>
      <c r="AB7" s="15">
        <v>32</v>
      </c>
      <c r="AC7" s="15">
        <v>14</v>
      </c>
      <c r="AE7" s="15">
        <v>27</v>
      </c>
      <c r="AF7" s="15">
        <v>41</v>
      </c>
      <c r="AG7" s="15">
        <v>25</v>
      </c>
      <c r="AH7" s="15">
        <v>26</v>
      </c>
      <c r="AI7" s="15">
        <v>37</v>
      </c>
      <c r="AJ7" s="15">
        <v>26</v>
      </c>
      <c r="AK7" s="15">
        <v>35</v>
      </c>
      <c r="AL7" s="15">
        <v>30</v>
      </c>
      <c r="AM7" s="15">
        <v>28</v>
      </c>
      <c r="AN7" s="15">
        <v>19</v>
      </c>
      <c r="AO7" s="15">
        <v>7</v>
      </c>
      <c r="AP7" s="15">
        <v>15</v>
      </c>
      <c r="AR7" s="15">
        <v>248</v>
      </c>
      <c r="AS7" s="15">
        <v>56</v>
      </c>
      <c r="AT7" s="15">
        <v>11</v>
      </c>
      <c r="AU7" s="15">
        <v>1</v>
      </c>
      <c r="AW7" s="15">
        <v>273</v>
      </c>
      <c r="AX7" s="15">
        <v>258</v>
      </c>
      <c r="AY7" s="15">
        <v>233</v>
      </c>
      <c r="AZ7" s="15">
        <v>264</v>
      </c>
      <c r="BA7" s="15">
        <v>264</v>
      </c>
      <c r="BB7" s="15">
        <v>253</v>
      </c>
      <c r="BD7" s="15">
        <v>242</v>
      </c>
      <c r="BE7" s="15">
        <v>63</v>
      </c>
      <c r="BF7" s="15">
        <v>11</v>
      </c>
      <c r="BH7" s="15">
        <v>316</v>
      </c>
      <c r="BI7" s="15">
        <v>0</v>
      </c>
      <c r="BJ7" s="15">
        <v>0</v>
      </c>
    </row>
    <row r="8" spans="2:62" x14ac:dyDescent="0.35">
      <c r="B8" s="6" t="s">
        <v>75</v>
      </c>
      <c r="C8" s="10">
        <v>311</v>
      </c>
      <c r="D8" s="10">
        <v>137</v>
      </c>
      <c r="E8" s="10">
        <v>162</v>
      </c>
      <c r="F8" s="10">
        <v>9</v>
      </c>
      <c r="G8" s="10">
        <v>4</v>
      </c>
      <c r="I8" s="10">
        <v>44</v>
      </c>
      <c r="J8" s="10">
        <v>43</v>
      </c>
      <c r="K8" s="10">
        <v>90</v>
      </c>
      <c r="L8" s="10">
        <v>79</v>
      </c>
      <c r="M8" s="10">
        <v>48</v>
      </c>
      <c r="N8" s="10">
        <v>6</v>
      </c>
      <c r="P8" s="10">
        <v>54</v>
      </c>
      <c r="Q8" s="10">
        <v>83</v>
      </c>
      <c r="R8" s="10">
        <v>94</v>
      </c>
      <c r="S8" s="10">
        <v>79</v>
      </c>
      <c r="T8" s="10">
        <v>2</v>
      </c>
      <c r="V8" s="10">
        <v>26</v>
      </c>
      <c r="W8" s="10">
        <v>59</v>
      </c>
      <c r="X8" s="10">
        <v>72</v>
      </c>
      <c r="Y8" s="10">
        <v>43</v>
      </c>
      <c r="Z8" s="10">
        <v>41</v>
      </c>
      <c r="AA8" s="10">
        <v>27</v>
      </c>
      <c r="AB8" s="10">
        <v>29</v>
      </c>
      <c r="AC8" s="10">
        <v>15</v>
      </c>
      <c r="AE8" s="10">
        <v>26</v>
      </c>
      <c r="AF8" s="10">
        <v>39</v>
      </c>
      <c r="AG8" s="10">
        <v>24</v>
      </c>
      <c r="AH8" s="10">
        <v>24</v>
      </c>
      <c r="AI8" s="10">
        <v>35</v>
      </c>
      <c r="AJ8" s="10">
        <v>24</v>
      </c>
      <c r="AK8" s="10">
        <v>33</v>
      </c>
      <c r="AL8" s="10">
        <v>29</v>
      </c>
      <c r="AM8" s="10">
        <v>26</v>
      </c>
      <c r="AN8" s="10">
        <v>26</v>
      </c>
      <c r="AO8" s="10">
        <v>11</v>
      </c>
      <c r="AP8" s="10">
        <v>14</v>
      </c>
      <c r="AR8" s="10">
        <v>244</v>
      </c>
      <c r="AS8" s="10">
        <v>53</v>
      </c>
      <c r="AT8" s="10">
        <v>12</v>
      </c>
      <c r="AU8" s="10">
        <v>1</v>
      </c>
      <c r="AW8" s="10">
        <v>269</v>
      </c>
      <c r="AX8" s="10">
        <v>252</v>
      </c>
      <c r="AY8" s="10">
        <v>228</v>
      </c>
      <c r="AZ8" s="10">
        <v>260</v>
      </c>
      <c r="BA8" s="10">
        <v>259</v>
      </c>
      <c r="BB8" s="10">
        <v>248</v>
      </c>
      <c r="BD8" s="10">
        <v>237</v>
      </c>
      <c r="BE8" s="10">
        <v>62</v>
      </c>
      <c r="BF8" s="10">
        <v>12</v>
      </c>
      <c r="BH8" s="10">
        <v>311</v>
      </c>
      <c r="BI8" s="10">
        <v>0</v>
      </c>
      <c r="BJ8" s="10">
        <v>0</v>
      </c>
    </row>
    <row r="9" spans="2:62" ht="32" customHeight="1" x14ac:dyDescent="0.35">
      <c r="B9" s="11" t="s">
        <v>126</v>
      </c>
      <c r="C9" s="12">
        <v>0.45950766932100001</v>
      </c>
      <c r="D9" s="12">
        <v>0.49745957550999997</v>
      </c>
      <c r="E9" s="12">
        <v>0.43293301200200002</v>
      </c>
      <c r="F9" s="12">
        <v>0.44172959216800001</v>
      </c>
      <c r="G9" s="12">
        <v>0.25366631414200003</v>
      </c>
      <c r="I9" s="12">
        <v>0.38941198632500001</v>
      </c>
      <c r="J9" s="12">
        <v>0.43156606871999997</v>
      </c>
      <c r="K9" s="12">
        <v>0.54331718747699997</v>
      </c>
      <c r="L9" s="12">
        <v>0.38932692106700001</v>
      </c>
      <c r="M9" s="12">
        <v>0.51728597561300005</v>
      </c>
      <c r="N9" s="12">
        <v>0.37334993782800002</v>
      </c>
      <c r="P9" s="12">
        <v>0.408738812497</v>
      </c>
      <c r="Q9" s="12">
        <v>0.40072810645399998</v>
      </c>
      <c r="R9" s="12">
        <v>0.49486903071400001</v>
      </c>
      <c r="S9" s="12">
        <v>0.525467874976</v>
      </c>
      <c r="T9" s="12">
        <v>0</v>
      </c>
      <c r="V9" s="12">
        <v>0.46502408873599999</v>
      </c>
      <c r="W9" s="12">
        <v>0.39153395388200002</v>
      </c>
      <c r="X9" s="12">
        <v>0.46565575603699999</v>
      </c>
      <c r="Y9" s="12">
        <v>0.45549625021099999</v>
      </c>
      <c r="Z9" s="12">
        <v>0.47527916164200001</v>
      </c>
      <c r="AA9" s="12">
        <v>0.60769431466599999</v>
      </c>
      <c r="AB9" s="12">
        <v>0.51764824115600006</v>
      </c>
      <c r="AC9" s="12">
        <v>0.27706488376499999</v>
      </c>
      <c r="AE9" s="12">
        <v>0.53094139010399999</v>
      </c>
      <c r="AF9" s="12">
        <v>0.53298792060599998</v>
      </c>
      <c r="AG9" s="12">
        <v>0.51430129231699995</v>
      </c>
      <c r="AH9" s="12">
        <v>0.45934034236299998</v>
      </c>
      <c r="AI9" s="12">
        <v>0.450742023888</v>
      </c>
      <c r="AJ9" s="12">
        <v>0.486380143775</v>
      </c>
      <c r="AK9" s="12">
        <v>0.37180831990399998</v>
      </c>
      <c r="AL9" s="12">
        <v>0.44224149578400002</v>
      </c>
      <c r="AM9" s="12">
        <v>0.49624393474900003</v>
      </c>
      <c r="AN9" s="12">
        <v>0.16352960545299999</v>
      </c>
      <c r="AO9" s="12">
        <v>0.72242732289199996</v>
      </c>
      <c r="AP9" s="12">
        <v>0.53009082177800004</v>
      </c>
      <c r="AR9" s="12">
        <v>0.47911011427700001</v>
      </c>
      <c r="AS9" s="12">
        <v>0.40838409924699998</v>
      </c>
      <c r="AT9" s="12">
        <v>0.32436957676299999</v>
      </c>
      <c r="AU9" s="12">
        <v>0</v>
      </c>
      <c r="AW9" s="12">
        <v>0.46407737816099998</v>
      </c>
      <c r="AX9" s="12">
        <v>0.478890589373</v>
      </c>
      <c r="AY9" s="12">
        <v>0.46644394138</v>
      </c>
      <c r="AZ9" s="12">
        <v>0.45417557717200002</v>
      </c>
      <c r="BA9" s="12">
        <v>0.47857808245599998</v>
      </c>
      <c r="BB9" s="12">
        <v>0.47540631821599999</v>
      </c>
      <c r="BD9" s="12">
        <v>0.457800966207</v>
      </c>
      <c r="BE9" s="12">
        <v>0.48612108451000002</v>
      </c>
      <c r="BF9" s="12">
        <v>0.3526627296</v>
      </c>
      <c r="BH9" s="12">
        <v>0.45950766932100001</v>
      </c>
    </row>
    <row r="10" spans="2:62" ht="32" customHeight="1" x14ac:dyDescent="0.35">
      <c r="B10" s="11" t="s">
        <v>127</v>
      </c>
      <c r="C10" s="12">
        <v>0.54049233067900004</v>
      </c>
      <c r="D10" s="12">
        <v>0.50254042449000003</v>
      </c>
      <c r="E10" s="12">
        <v>0.56706698799800004</v>
      </c>
      <c r="F10" s="12">
        <v>0.55827040783199999</v>
      </c>
      <c r="G10" s="12">
        <v>0.74633368585799997</v>
      </c>
      <c r="I10" s="12">
        <v>0.61058801367500004</v>
      </c>
      <c r="J10" s="12">
        <v>0.56843393127999997</v>
      </c>
      <c r="K10" s="12">
        <v>0.45668281252300003</v>
      </c>
      <c r="L10" s="12">
        <v>0.61067307893300005</v>
      </c>
      <c r="M10" s="12">
        <v>0.48271402438700001</v>
      </c>
      <c r="N10" s="12">
        <v>0.62665006217200003</v>
      </c>
      <c r="P10" s="12">
        <v>0.59126118750300005</v>
      </c>
      <c r="Q10" s="12">
        <v>0.59927189354599997</v>
      </c>
      <c r="R10" s="12">
        <v>0.50513096928599999</v>
      </c>
      <c r="S10" s="12">
        <v>0.474532125024</v>
      </c>
      <c r="T10" s="12">
        <v>1</v>
      </c>
      <c r="V10" s="12">
        <v>0.53497591126400001</v>
      </c>
      <c r="W10" s="12">
        <v>0.60846604611800004</v>
      </c>
      <c r="X10" s="12">
        <v>0.53434424396299995</v>
      </c>
      <c r="Y10" s="12">
        <v>0.54450374978899996</v>
      </c>
      <c r="Z10" s="12">
        <v>0.52472083835799999</v>
      </c>
      <c r="AA10" s="12">
        <v>0.39230568533400001</v>
      </c>
      <c r="AB10" s="12">
        <v>0.482351758844</v>
      </c>
      <c r="AC10" s="12">
        <v>0.72293511623499995</v>
      </c>
      <c r="AE10" s="12">
        <v>0.46905860989600001</v>
      </c>
      <c r="AF10" s="12">
        <v>0.46701207939400002</v>
      </c>
      <c r="AG10" s="12">
        <v>0.485698707683</v>
      </c>
      <c r="AH10" s="12">
        <v>0.54065965763699997</v>
      </c>
      <c r="AI10" s="12">
        <v>0.549257976112</v>
      </c>
      <c r="AJ10" s="12">
        <v>0.51361985622499995</v>
      </c>
      <c r="AK10" s="12">
        <v>0.62819168009600002</v>
      </c>
      <c r="AL10" s="12">
        <v>0.55775850421600004</v>
      </c>
      <c r="AM10" s="12">
        <v>0.50375606525100003</v>
      </c>
      <c r="AN10" s="12">
        <v>0.83647039454700001</v>
      </c>
      <c r="AO10" s="12">
        <v>0.27757267710799999</v>
      </c>
      <c r="AP10" s="12">
        <v>0.46990917822200001</v>
      </c>
      <c r="AR10" s="12">
        <v>0.52088988572299999</v>
      </c>
      <c r="AS10" s="12">
        <v>0.59161590075299997</v>
      </c>
      <c r="AT10" s="12">
        <v>0.67563042323699996</v>
      </c>
      <c r="AU10" s="12">
        <v>1</v>
      </c>
      <c r="AW10" s="12">
        <v>0.53592262183899997</v>
      </c>
      <c r="AX10" s="12">
        <v>0.521109410627</v>
      </c>
      <c r="AY10" s="12">
        <v>0.53355605862</v>
      </c>
      <c r="AZ10" s="12">
        <v>0.54582442282800003</v>
      </c>
      <c r="BA10" s="12">
        <v>0.52142191754400002</v>
      </c>
      <c r="BB10" s="12">
        <v>0.52459368178400001</v>
      </c>
      <c r="BD10" s="12">
        <v>0.54219903379300005</v>
      </c>
      <c r="BE10" s="12">
        <v>0.51387891548999998</v>
      </c>
      <c r="BF10" s="12">
        <v>0.6473372704</v>
      </c>
      <c r="BH10" s="12">
        <v>0.54049233067900004</v>
      </c>
    </row>
    <row r="12" spans="2:62" x14ac:dyDescent="0.35">
      <c r="B12" t="s">
        <v>260</v>
      </c>
    </row>
    <row r="13" spans="2:62" x14ac:dyDescent="0.35">
      <c r="B13" t="s">
        <v>9</v>
      </c>
    </row>
    <row r="15" spans="2:62" x14ac:dyDescent="0.35">
      <c r="B15"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J15"/>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193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316</v>
      </c>
      <c r="D7" s="15">
        <v>143</v>
      </c>
      <c r="E7" s="15">
        <v>161</v>
      </c>
      <c r="F7" s="15">
        <v>9</v>
      </c>
      <c r="G7" s="15">
        <v>3</v>
      </c>
      <c r="I7" s="15">
        <v>44</v>
      </c>
      <c r="J7" s="15">
        <v>44</v>
      </c>
      <c r="K7" s="15">
        <v>95</v>
      </c>
      <c r="L7" s="15">
        <v>80</v>
      </c>
      <c r="M7" s="15">
        <v>47</v>
      </c>
      <c r="N7" s="15">
        <v>6</v>
      </c>
      <c r="P7" s="15">
        <v>42</v>
      </c>
      <c r="Q7" s="15">
        <v>88</v>
      </c>
      <c r="R7" s="15">
        <v>100</v>
      </c>
      <c r="S7" s="15">
        <v>84</v>
      </c>
      <c r="T7" s="15">
        <v>2</v>
      </c>
      <c r="V7" s="15">
        <v>23</v>
      </c>
      <c r="W7" s="15">
        <v>56</v>
      </c>
      <c r="X7" s="15">
        <v>73</v>
      </c>
      <c r="Y7" s="15">
        <v>45</v>
      </c>
      <c r="Z7" s="15">
        <v>44</v>
      </c>
      <c r="AA7" s="15">
        <v>29</v>
      </c>
      <c r="AB7" s="15">
        <v>32</v>
      </c>
      <c r="AC7" s="15">
        <v>14</v>
      </c>
      <c r="AE7" s="15">
        <v>27</v>
      </c>
      <c r="AF7" s="15">
        <v>41</v>
      </c>
      <c r="AG7" s="15">
        <v>25</v>
      </c>
      <c r="AH7" s="15">
        <v>26</v>
      </c>
      <c r="AI7" s="15">
        <v>37</v>
      </c>
      <c r="AJ7" s="15">
        <v>26</v>
      </c>
      <c r="AK7" s="15">
        <v>35</v>
      </c>
      <c r="AL7" s="15">
        <v>30</v>
      </c>
      <c r="AM7" s="15">
        <v>28</v>
      </c>
      <c r="AN7" s="15">
        <v>19</v>
      </c>
      <c r="AO7" s="15">
        <v>7</v>
      </c>
      <c r="AP7" s="15">
        <v>15</v>
      </c>
      <c r="AR7" s="15">
        <v>248</v>
      </c>
      <c r="AS7" s="15">
        <v>56</v>
      </c>
      <c r="AT7" s="15">
        <v>11</v>
      </c>
      <c r="AU7" s="15">
        <v>1</v>
      </c>
      <c r="AW7" s="15">
        <v>273</v>
      </c>
      <c r="AX7" s="15">
        <v>258</v>
      </c>
      <c r="AY7" s="15">
        <v>233</v>
      </c>
      <c r="AZ7" s="15">
        <v>264</v>
      </c>
      <c r="BA7" s="15">
        <v>264</v>
      </c>
      <c r="BB7" s="15">
        <v>253</v>
      </c>
      <c r="BD7" s="15">
        <v>242</v>
      </c>
      <c r="BE7" s="15">
        <v>63</v>
      </c>
      <c r="BF7" s="15">
        <v>11</v>
      </c>
      <c r="BH7" s="15">
        <v>316</v>
      </c>
      <c r="BI7" s="15">
        <v>0</v>
      </c>
      <c r="BJ7" s="15">
        <v>0</v>
      </c>
    </row>
    <row r="8" spans="2:62" x14ac:dyDescent="0.35">
      <c r="B8" s="6" t="s">
        <v>75</v>
      </c>
      <c r="C8" s="10">
        <v>311</v>
      </c>
      <c r="D8" s="10">
        <v>137</v>
      </c>
      <c r="E8" s="10">
        <v>162</v>
      </c>
      <c r="F8" s="10">
        <v>9</v>
      </c>
      <c r="G8" s="10">
        <v>4</v>
      </c>
      <c r="I8" s="10">
        <v>44</v>
      </c>
      <c r="J8" s="10">
        <v>43</v>
      </c>
      <c r="K8" s="10">
        <v>90</v>
      </c>
      <c r="L8" s="10">
        <v>79</v>
      </c>
      <c r="M8" s="10">
        <v>48</v>
      </c>
      <c r="N8" s="10">
        <v>6</v>
      </c>
      <c r="P8" s="10">
        <v>54</v>
      </c>
      <c r="Q8" s="10">
        <v>83</v>
      </c>
      <c r="R8" s="10">
        <v>94</v>
      </c>
      <c r="S8" s="10">
        <v>79</v>
      </c>
      <c r="T8" s="10">
        <v>2</v>
      </c>
      <c r="V8" s="10">
        <v>26</v>
      </c>
      <c r="W8" s="10">
        <v>59</v>
      </c>
      <c r="X8" s="10">
        <v>72</v>
      </c>
      <c r="Y8" s="10">
        <v>43</v>
      </c>
      <c r="Z8" s="10">
        <v>41</v>
      </c>
      <c r="AA8" s="10">
        <v>27</v>
      </c>
      <c r="AB8" s="10">
        <v>29</v>
      </c>
      <c r="AC8" s="10">
        <v>15</v>
      </c>
      <c r="AE8" s="10">
        <v>26</v>
      </c>
      <c r="AF8" s="10">
        <v>39</v>
      </c>
      <c r="AG8" s="10">
        <v>24</v>
      </c>
      <c r="AH8" s="10">
        <v>24</v>
      </c>
      <c r="AI8" s="10">
        <v>35</v>
      </c>
      <c r="AJ8" s="10">
        <v>24</v>
      </c>
      <c r="AK8" s="10">
        <v>33</v>
      </c>
      <c r="AL8" s="10">
        <v>29</v>
      </c>
      <c r="AM8" s="10">
        <v>26</v>
      </c>
      <c r="AN8" s="10">
        <v>26</v>
      </c>
      <c r="AO8" s="10">
        <v>11</v>
      </c>
      <c r="AP8" s="10">
        <v>14</v>
      </c>
      <c r="AR8" s="10">
        <v>244</v>
      </c>
      <c r="AS8" s="10">
        <v>53</v>
      </c>
      <c r="AT8" s="10">
        <v>12</v>
      </c>
      <c r="AU8" s="10">
        <v>1</v>
      </c>
      <c r="AW8" s="10">
        <v>269</v>
      </c>
      <c r="AX8" s="10">
        <v>252</v>
      </c>
      <c r="AY8" s="10">
        <v>228</v>
      </c>
      <c r="AZ8" s="10">
        <v>260</v>
      </c>
      <c r="BA8" s="10">
        <v>259</v>
      </c>
      <c r="BB8" s="10">
        <v>248</v>
      </c>
      <c r="BD8" s="10">
        <v>237</v>
      </c>
      <c r="BE8" s="10">
        <v>62</v>
      </c>
      <c r="BF8" s="10">
        <v>12</v>
      </c>
      <c r="BH8" s="10">
        <v>311</v>
      </c>
      <c r="BI8" s="10">
        <v>0</v>
      </c>
      <c r="BJ8" s="10">
        <v>0</v>
      </c>
    </row>
    <row r="9" spans="2:62" ht="32" customHeight="1" x14ac:dyDescent="0.35">
      <c r="B9" s="11" t="s">
        <v>126</v>
      </c>
      <c r="C9" s="12">
        <v>0.47192636198100002</v>
      </c>
      <c r="D9" s="12">
        <v>0.43532466647000001</v>
      </c>
      <c r="E9" s="12">
        <v>0.51402489633299997</v>
      </c>
      <c r="F9" s="12">
        <v>0.45600608721899999</v>
      </c>
      <c r="G9" s="12">
        <v>0</v>
      </c>
      <c r="I9" s="12">
        <v>0.55326990354500005</v>
      </c>
      <c r="J9" s="12">
        <v>0.54549480834599995</v>
      </c>
      <c r="K9" s="12">
        <v>0.41107189663900001</v>
      </c>
      <c r="L9" s="12">
        <v>0.49610953191399998</v>
      </c>
      <c r="M9" s="12">
        <v>0.42948278531700002</v>
      </c>
      <c r="N9" s="12">
        <v>0.29603173153000001</v>
      </c>
      <c r="P9" s="12">
        <v>0.378628914441</v>
      </c>
      <c r="Q9" s="12">
        <v>0.53196192852900004</v>
      </c>
      <c r="R9" s="12">
        <v>0.41010745184199998</v>
      </c>
      <c r="S9" s="12">
        <v>0.54561334136399997</v>
      </c>
      <c r="T9" s="12">
        <v>0.48326881861999998</v>
      </c>
      <c r="V9" s="12">
        <v>0.43064708917299999</v>
      </c>
      <c r="W9" s="12">
        <v>0.474101778877</v>
      </c>
      <c r="X9" s="12">
        <v>0.50774921190800004</v>
      </c>
      <c r="Y9" s="12">
        <v>0.41126128886699997</v>
      </c>
      <c r="Z9" s="12">
        <v>0.36970304567700002</v>
      </c>
      <c r="AA9" s="12">
        <v>0.63577805133200005</v>
      </c>
      <c r="AB9" s="12">
        <v>0.535285031031</v>
      </c>
      <c r="AC9" s="12">
        <v>0.39678544958500001</v>
      </c>
      <c r="AE9" s="12">
        <v>0.51162889455799998</v>
      </c>
      <c r="AF9" s="12">
        <v>0.52525843231900005</v>
      </c>
      <c r="AG9" s="12">
        <v>0.33949259434099999</v>
      </c>
      <c r="AH9" s="12">
        <v>0.54053418526100006</v>
      </c>
      <c r="AI9" s="12">
        <v>0.58868795504000004</v>
      </c>
      <c r="AJ9" s="12">
        <v>0.478092836119</v>
      </c>
      <c r="AK9" s="12">
        <v>0.35206866274600002</v>
      </c>
      <c r="AL9" s="12">
        <v>0.33781450516400002</v>
      </c>
      <c r="AM9" s="12">
        <v>0.56548627700800003</v>
      </c>
      <c r="AN9" s="12">
        <v>0.37839653390200001</v>
      </c>
      <c r="AO9" s="12">
        <v>0.55463631961000004</v>
      </c>
      <c r="AP9" s="12">
        <v>0.54655089342700003</v>
      </c>
      <c r="AR9" s="12">
        <v>0.476781655242</v>
      </c>
      <c r="AS9" s="12">
        <v>0.437978016794</v>
      </c>
      <c r="AT9" s="12">
        <v>0.48124717184900001</v>
      </c>
      <c r="AU9" s="12">
        <v>1</v>
      </c>
      <c r="AW9" s="12">
        <v>0.490701242293</v>
      </c>
      <c r="AX9" s="12">
        <v>0.49050896999100002</v>
      </c>
      <c r="AY9" s="12">
        <v>0.49926401128699999</v>
      </c>
      <c r="AZ9" s="12">
        <v>0.45852001237599999</v>
      </c>
      <c r="BA9" s="12">
        <v>0.48763779512900002</v>
      </c>
      <c r="BB9" s="12">
        <v>0.52214862600400003</v>
      </c>
      <c r="BD9" s="12">
        <v>0.486330946742</v>
      </c>
      <c r="BE9" s="12">
        <v>0.42470883291700001</v>
      </c>
      <c r="BF9" s="12">
        <v>0.43244339353599998</v>
      </c>
      <c r="BH9" s="12">
        <v>0.47192636198100002</v>
      </c>
    </row>
    <row r="10" spans="2:62" ht="32" customHeight="1" x14ac:dyDescent="0.35">
      <c r="B10" s="11" t="s">
        <v>127</v>
      </c>
      <c r="C10" s="12">
        <v>0.52807363801899998</v>
      </c>
      <c r="D10" s="12">
        <v>0.56467533352999999</v>
      </c>
      <c r="E10" s="12">
        <v>0.48597510366699997</v>
      </c>
      <c r="F10" s="12">
        <v>0.54399391278099996</v>
      </c>
      <c r="G10" s="12">
        <v>1</v>
      </c>
      <c r="I10" s="12">
        <v>0.446730096455</v>
      </c>
      <c r="J10" s="12">
        <v>0.454505191654</v>
      </c>
      <c r="K10" s="12">
        <v>0.58892810336099999</v>
      </c>
      <c r="L10" s="12">
        <v>0.50389046808600002</v>
      </c>
      <c r="M10" s="12">
        <v>0.57051721468299998</v>
      </c>
      <c r="N10" s="12">
        <v>0.70396826847000005</v>
      </c>
      <c r="P10" s="12">
        <v>0.621371085559</v>
      </c>
      <c r="Q10" s="12">
        <v>0.46803807147100002</v>
      </c>
      <c r="R10" s="12">
        <v>0.58989254815799996</v>
      </c>
      <c r="S10" s="12">
        <v>0.45438665863599997</v>
      </c>
      <c r="T10" s="12">
        <v>0.51673118137999996</v>
      </c>
      <c r="V10" s="12">
        <v>0.56935291082700001</v>
      </c>
      <c r="W10" s="12">
        <v>0.525898221123</v>
      </c>
      <c r="X10" s="12">
        <v>0.49225078809200001</v>
      </c>
      <c r="Y10" s="12">
        <v>0.58873871113300003</v>
      </c>
      <c r="Z10" s="12">
        <v>0.63029695432300004</v>
      </c>
      <c r="AA10" s="12">
        <v>0.36422194866800001</v>
      </c>
      <c r="AB10" s="12">
        <v>0.464714968969</v>
      </c>
      <c r="AC10" s="12">
        <v>0.60321455041500005</v>
      </c>
      <c r="AE10" s="12">
        <v>0.48837110544200002</v>
      </c>
      <c r="AF10" s="12">
        <v>0.47474156768100001</v>
      </c>
      <c r="AG10" s="12">
        <v>0.66050740565900001</v>
      </c>
      <c r="AH10" s="12">
        <v>0.459465814739</v>
      </c>
      <c r="AI10" s="12">
        <v>0.41131204496000001</v>
      </c>
      <c r="AJ10" s="12">
        <v>0.521907163881</v>
      </c>
      <c r="AK10" s="12">
        <v>0.64793133725399998</v>
      </c>
      <c r="AL10" s="12">
        <v>0.66218549483599998</v>
      </c>
      <c r="AM10" s="12">
        <v>0.43451372299199997</v>
      </c>
      <c r="AN10" s="12">
        <v>0.62160346609799999</v>
      </c>
      <c r="AO10" s="12">
        <v>0.44536368039000002</v>
      </c>
      <c r="AP10" s="12">
        <v>0.45344910657300003</v>
      </c>
      <c r="AR10" s="12">
        <v>0.523218344758</v>
      </c>
      <c r="AS10" s="12">
        <v>0.56202198320600005</v>
      </c>
      <c r="AT10" s="12">
        <v>0.51875282815099999</v>
      </c>
      <c r="AU10" s="12">
        <v>0</v>
      </c>
      <c r="AW10" s="12">
        <v>0.50929875770699995</v>
      </c>
      <c r="AX10" s="12">
        <v>0.50949103000899998</v>
      </c>
      <c r="AY10" s="12">
        <v>0.50073598871299996</v>
      </c>
      <c r="AZ10" s="12">
        <v>0.54147998762399996</v>
      </c>
      <c r="BA10" s="12">
        <v>0.51236220487100004</v>
      </c>
      <c r="BB10" s="12">
        <v>0.47785137399599997</v>
      </c>
      <c r="BD10" s="12">
        <v>0.51366905325800005</v>
      </c>
      <c r="BE10" s="12">
        <v>0.57529116708299999</v>
      </c>
      <c r="BF10" s="12">
        <v>0.56755660646399997</v>
      </c>
      <c r="BH10" s="12">
        <v>0.52807363801899998</v>
      </c>
    </row>
    <row r="12" spans="2:62" x14ac:dyDescent="0.35">
      <c r="B12" t="s">
        <v>260</v>
      </c>
    </row>
    <row r="13" spans="2:62" x14ac:dyDescent="0.35">
      <c r="B13" t="s">
        <v>9</v>
      </c>
    </row>
    <row r="15" spans="2:62" x14ac:dyDescent="0.35">
      <c r="B15"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J15"/>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194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316</v>
      </c>
      <c r="D7" s="15">
        <v>143</v>
      </c>
      <c r="E7" s="15">
        <v>161</v>
      </c>
      <c r="F7" s="15">
        <v>9</v>
      </c>
      <c r="G7" s="15">
        <v>3</v>
      </c>
      <c r="I7" s="15">
        <v>44</v>
      </c>
      <c r="J7" s="15">
        <v>44</v>
      </c>
      <c r="K7" s="15">
        <v>95</v>
      </c>
      <c r="L7" s="15">
        <v>80</v>
      </c>
      <c r="M7" s="15">
        <v>47</v>
      </c>
      <c r="N7" s="15">
        <v>6</v>
      </c>
      <c r="P7" s="15">
        <v>42</v>
      </c>
      <c r="Q7" s="15">
        <v>88</v>
      </c>
      <c r="R7" s="15">
        <v>100</v>
      </c>
      <c r="S7" s="15">
        <v>84</v>
      </c>
      <c r="T7" s="15">
        <v>2</v>
      </c>
      <c r="V7" s="15">
        <v>23</v>
      </c>
      <c r="W7" s="15">
        <v>56</v>
      </c>
      <c r="X7" s="15">
        <v>73</v>
      </c>
      <c r="Y7" s="15">
        <v>45</v>
      </c>
      <c r="Z7" s="15">
        <v>44</v>
      </c>
      <c r="AA7" s="15">
        <v>29</v>
      </c>
      <c r="AB7" s="15">
        <v>32</v>
      </c>
      <c r="AC7" s="15">
        <v>14</v>
      </c>
      <c r="AE7" s="15">
        <v>27</v>
      </c>
      <c r="AF7" s="15">
        <v>41</v>
      </c>
      <c r="AG7" s="15">
        <v>25</v>
      </c>
      <c r="AH7" s="15">
        <v>26</v>
      </c>
      <c r="AI7" s="15">
        <v>37</v>
      </c>
      <c r="AJ7" s="15">
        <v>26</v>
      </c>
      <c r="AK7" s="15">
        <v>35</v>
      </c>
      <c r="AL7" s="15">
        <v>30</v>
      </c>
      <c r="AM7" s="15">
        <v>28</v>
      </c>
      <c r="AN7" s="15">
        <v>19</v>
      </c>
      <c r="AO7" s="15">
        <v>7</v>
      </c>
      <c r="AP7" s="15">
        <v>15</v>
      </c>
      <c r="AR7" s="15">
        <v>248</v>
      </c>
      <c r="AS7" s="15">
        <v>56</v>
      </c>
      <c r="AT7" s="15">
        <v>11</v>
      </c>
      <c r="AU7" s="15">
        <v>1</v>
      </c>
      <c r="AW7" s="15">
        <v>273</v>
      </c>
      <c r="AX7" s="15">
        <v>258</v>
      </c>
      <c r="AY7" s="15">
        <v>233</v>
      </c>
      <c r="AZ7" s="15">
        <v>264</v>
      </c>
      <c r="BA7" s="15">
        <v>264</v>
      </c>
      <c r="BB7" s="15">
        <v>253</v>
      </c>
      <c r="BD7" s="15">
        <v>242</v>
      </c>
      <c r="BE7" s="15">
        <v>63</v>
      </c>
      <c r="BF7" s="15">
        <v>11</v>
      </c>
      <c r="BH7" s="15">
        <v>316</v>
      </c>
      <c r="BI7" s="15">
        <v>0</v>
      </c>
      <c r="BJ7" s="15">
        <v>0</v>
      </c>
    </row>
    <row r="8" spans="2:62" x14ac:dyDescent="0.35">
      <c r="B8" s="6" t="s">
        <v>75</v>
      </c>
      <c r="C8" s="10">
        <v>311</v>
      </c>
      <c r="D8" s="10">
        <v>137</v>
      </c>
      <c r="E8" s="10">
        <v>162</v>
      </c>
      <c r="F8" s="10">
        <v>9</v>
      </c>
      <c r="G8" s="10">
        <v>4</v>
      </c>
      <c r="I8" s="10">
        <v>44</v>
      </c>
      <c r="J8" s="10">
        <v>43</v>
      </c>
      <c r="K8" s="10">
        <v>90</v>
      </c>
      <c r="L8" s="10">
        <v>79</v>
      </c>
      <c r="M8" s="10">
        <v>48</v>
      </c>
      <c r="N8" s="10">
        <v>6</v>
      </c>
      <c r="P8" s="10">
        <v>54</v>
      </c>
      <c r="Q8" s="10">
        <v>83</v>
      </c>
      <c r="R8" s="10">
        <v>94</v>
      </c>
      <c r="S8" s="10">
        <v>79</v>
      </c>
      <c r="T8" s="10">
        <v>2</v>
      </c>
      <c r="V8" s="10">
        <v>26</v>
      </c>
      <c r="W8" s="10">
        <v>59</v>
      </c>
      <c r="X8" s="10">
        <v>72</v>
      </c>
      <c r="Y8" s="10">
        <v>43</v>
      </c>
      <c r="Z8" s="10">
        <v>41</v>
      </c>
      <c r="AA8" s="10">
        <v>27</v>
      </c>
      <c r="AB8" s="10">
        <v>29</v>
      </c>
      <c r="AC8" s="10">
        <v>15</v>
      </c>
      <c r="AE8" s="10">
        <v>26</v>
      </c>
      <c r="AF8" s="10">
        <v>39</v>
      </c>
      <c r="AG8" s="10">
        <v>24</v>
      </c>
      <c r="AH8" s="10">
        <v>24</v>
      </c>
      <c r="AI8" s="10">
        <v>35</v>
      </c>
      <c r="AJ8" s="10">
        <v>24</v>
      </c>
      <c r="AK8" s="10">
        <v>33</v>
      </c>
      <c r="AL8" s="10">
        <v>29</v>
      </c>
      <c r="AM8" s="10">
        <v>26</v>
      </c>
      <c r="AN8" s="10">
        <v>26</v>
      </c>
      <c r="AO8" s="10">
        <v>11</v>
      </c>
      <c r="AP8" s="10">
        <v>14</v>
      </c>
      <c r="AR8" s="10">
        <v>244</v>
      </c>
      <c r="AS8" s="10">
        <v>53</v>
      </c>
      <c r="AT8" s="10">
        <v>12</v>
      </c>
      <c r="AU8" s="10">
        <v>1</v>
      </c>
      <c r="AW8" s="10">
        <v>269</v>
      </c>
      <c r="AX8" s="10">
        <v>252</v>
      </c>
      <c r="AY8" s="10">
        <v>228</v>
      </c>
      <c r="AZ8" s="10">
        <v>260</v>
      </c>
      <c r="BA8" s="10">
        <v>259</v>
      </c>
      <c r="BB8" s="10">
        <v>248</v>
      </c>
      <c r="BD8" s="10">
        <v>237</v>
      </c>
      <c r="BE8" s="10">
        <v>62</v>
      </c>
      <c r="BF8" s="10">
        <v>12</v>
      </c>
      <c r="BH8" s="10">
        <v>311</v>
      </c>
      <c r="BI8" s="10">
        <v>0</v>
      </c>
      <c r="BJ8" s="10">
        <v>0</v>
      </c>
    </row>
    <row r="9" spans="2:62" ht="32" customHeight="1" x14ac:dyDescent="0.35">
      <c r="B9" s="11" t="s">
        <v>126</v>
      </c>
      <c r="C9" s="12">
        <v>0.39999228973200002</v>
      </c>
      <c r="D9" s="12">
        <v>0.35899817668400003</v>
      </c>
      <c r="E9" s="12">
        <v>0.41663056168000001</v>
      </c>
      <c r="F9" s="12">
        <v>0.58656252040199997</v>
      </c>
      <c r="G9" s="12">
        <v>0.74633368585799997</v>
      </c>
      <c r="I9" s="12">
        <v>0.458202396495</v>
      </c>
      <c r="J9" s="12">
        <v>0.48635704443400002</v>
      </c>
      <c r="K9" s="12">
        <v>0.33429670138399997</v>
      </c>
      <c r="L9" s="12">
        <v>0.36270021758900001</v>
      </c>
      <c r="M9" s="12">
        <v>0.45071463871299999</v>
      </c>
      <c r="N9" s="12">
        <v>0.42752962029699998</v>
      </c>
      <c r="P9" s="12">
        <v>0.42153299594400001</v>
      </c>
      <c r="Q9" s="12">
        <v>0.36433252641899999</v>
      </c>
      <c r="R9" s="12">
        <v>0.40292131509899998</v>
      </c>
      <c r="S9" s="12">
        <v>0.42946902382399998</v>
      </c>
      <c r="T9" s="12">
        <v>0</v>
      </c>
      <c r="V9" s="12">
        <v>0.447226670514</v>
      </c>
      <c r="W9" s="12">
        <v>0.42818297754200002</v>
      </c>
      <c r="X9" s="12">
        <v>0.43421879513700001</v>
      </c>
      <c r="Y9" s="12">
        <v>0.31083946810200003</v>
      </c>
      <c r="Z9" s="12">
        <v>0.29670315216699999</v>
      </c>
      <c r="AA9" s="12">
        <v>0.590581896035</v>
      </c>
      <c r="AB9" s="12">
        <v>0.31515264169599999</v>
      </c>
      <c r="AC9" s="12">
        <v>0.39522995722400001</v>
      </c>
      <c r="AE9" s="12">
        <v>0.34485740901900003</v>
      </c>
      <c r="AF9" s="12">
        <v>0.391154616086</v>
      </c>
      <c r="AG9" s="12">
        <v>0.27947331769400002</v>
      </c>
      <c r="AH9" s="12">
        <v>0.26272484020300002</v>
      </c>
      <c r="AI9" s="12">
        <v>0.49028102896600001</v>
      </c>
      <c r="AJ9" s="12">
        <v>0.38469161171499999</v>
      </c>
      <c r="AK9" s="12">
        <v>0.49575672828700001</v>
      </c>
      <c r="AL9" s="12">
        <v>0.29687774548099999</v>
      </c>
      <c r="AM9" s="12">
        <v>0.38781958768899999</v>
      </c>
      <c r="AN9" s="12">
        <v>0.51618453924800001</v>
      </c>
      <c r="AO9" s="12">
        <v>0.54607334930200002</v>
      </c>
      <c r="AP9" s="12">
        <v>0.43549198334799999</v>
      </c>
      <c r="AR9" s="12">
        <v>0.40344825112499999</v>
      </c>
      <c r="AS9" s="12">
        <v>0.36208814358300001</v>
      </c>
      <c r="AT9" s="12">
        <v>0.528996959938</v>
      </c>
      <c r="AU9" s="12">
        <v>0</v>
      </c>
      <c r="AW9" s="12">
        <v>0.41022686905</v>
      </c>
      <c r="AX9" s="12">
        <v>0.407179564592</v>
      </c>
      <c r="AY9" s="12">
        <v>0.389087342876</v>
      </c>
      <c r="AZ9" s="12">
        <v>0.41191933525000002</v>
      </c>
      <c r="BA9" s="12">
        <v>0.40558648791399998</v>
      </c>
      <c r="BB9" s="12">
        <v>0.39970229062000001</v>
      </c>
      <c r="BD9" s="12">
        <v>0.41435371587600001</v>
      </c>
      <c r="BE9" s="12">
        <v>0.34066552018700003</v>
      </c>
      <c r="BF9" s="12">
        <v>0.425627914429</v>
      </c>
      <c r="BH9" s="12">
        <v>0.39999228973200002</v>
      </c>
    </row>
    <row r="10" spans="2:62" ht="32" customHeight="1" x14ac:dyDescent="0.35">
      <c r="B10" s="11" t="s">
        <v>127</v>
      </c>
      <c r="C10" s="12">
        <v>0.60000771026800004</v>
      </c>
      <c r="D10" s="12">
        <v>0.64100182331599997</v>
      </c>
      <c r="E10" s="12">
        <v>0.58336943831999999</v>
      </c>
      <c r="F10" s="12">
        <v>0.41343747959799998</v>
      </c>
      <c r="G10" s="12">
        <v>0.25366631414200003</v>
      </c>
      <c r="I10" s="12">
        <v>0.54179760350499995</v>
      </c>
      <c r="J10" s="12">
        <v>0.51364295556600004</v>
      </c>
      <c r="K10" s="12">
        <v>0.66570329861599997</v>
      </c>
      <c r="L10" s="12">
        <v>0.63729978241100005</v>
      </c>
      <c r="M10" s="12">
        <v>0.54928536128700001</v>
      </c>
      <c r="N10" s="12">
        <v>0.57247037970299997</v>
      </c>
      <c r="P10" s="12">
        <v>0.57846700405600004</v>
      </c>
      <c r="Q10" s="12">
        <v>0.63566747358099995</v>
      </c>
      <c r="R10" s="12">
        <v>0.59707868490100002</v>
      </c>
      <c r="S10" s="12">
        <v>0.57053097617600002</v>
      </c>
      <c r="T10" s="12">
        <v>1</v>
      </c>
      <c r="V10" s="12">
        <v>0.552773329486</v>
      </c>
      <c r="W10" s="12">
        <v>0.57181702245800003</v>
      </c>
      <c r="X10" s="12">
        <v>0.56578120486299999</v>
      </c>
      <c r="Y10" s="12">
        <v>0.68916053189799997</v>
      </c>
      <c r="Z10" s="12">
        <v>0.70329684783299995</v>
      </c>
      <c r="AA10" s="12">
        <v>0.409418103965</v>
      </c>
      <c r="AB10" s="12">
        <v>0.68484735830400001</v>
      </c>
      <c r="AC10" s="12">
        <v>0.60477004277599999</v>
      </c>
      <c r="AE10" s="12">
        <v>0.65514259098100003</v>
      </c>
      <c r="AF10" s="12">
        <v>0.608845383914</v>
      </c>
      <c r="AG10" s="12">
        <v>0.72052668230600003</v>
      </c>
      <c r="AH10" s="12">
        <v>0.73727515979699998</v>
      </c>
      <c r="AI10" s="12">
        <v>0.50971897103399999</v>
      </c>
      <c r="AJ10" s="12">
        <v>0.61530838828500001</v>
      </c>
      <c r="AK10" s="12">
        <v>0.50424327171299999</v>
      </c>
      <c r="AL10" s="12">
        <v>0.70312225451900001</v>
      </c>
      <c r="AM10" s="12">
        <v>0.61218041231099996</v>
      </c>
      <c r="AN10" s="12">
        <v>0.48381546075199999</v>
      </c>
      <c r="AO10" s="12">
        <v>0.45392665069799998</v>
      </c>
      <c r="AP10" s="12">
        <v>0.56450801665200001</v>
      </c>
      <c r="AR10" s="12">
        <v>0.59655174887499995</v>
      </c>
      <c r="AS10" s="12">
        <v>0.63791185641699999</v>
      </c>
      <c r="AT10" s="12">
        <v>0.471003040062</v>
      </c>
      <c r="AU10" s="12">
        <v>1</v>
      </c>
      <c r="AW10" s="12">
        <v>0.58977313094999995</v>
      </c>
      <c r="AX10" s="12">
        <v>0.592820435408</v>
      </c>
      <c r="AY10" s="12">
        <v>0.610912657124</v>
      </c>
      <c r="AZ10" s="12">
        <v>0.58808066474999998</v>
      </c>
      <c r="BA10" s="12">
        <v>0.59441351208600002</v>
      </c>
      <c r="BB10" s="12">
        <v>0.60029770938000004</v>
      </c>
      <c r="BD10" s="12">
        <v>0.58564628412399999</v>
      </c>
      <c r="BE10" s="12">
        <v>0.65933447981299997</v>
      </c>
      <c r="BF10" s="12">
        <v>0.57437208557099995</v>
      </c>
      <c r="BH10" s="12">
        <v>0.60000771026800004</v>
      </c>
    </row>
    <row r="12" spans="2:62" x14ac:dyDescent="0.35">
      <c r="B12" t="s">
        <v>260</v>
      </c>
    </row>
    <row r="13" spans="2:62" x14ac:dyDescent="0.35">
      <c r="B13" t="s">
        <v>9</v>
      </c>
    </row>
    <row r="15" spans="2:62" x14ac:dyDescent="0.35">
      <c r="B15"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J15"/>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195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316</v>
      </c>
      <c r="D7" s="15">
        <v>143</v>
      </c>
      <c r="E7" s="15">
        <v>161</v>
      </c>
      <c r="F7" s="15">
        <v>9</v>
      </c>
      <c r="G7" s="15">
        <v>3</v>
      </c>
      <c r="I7" s="15">
        <v>44</v>
      </c>
      <c r="J7" s="15">
        <v>44</v>
      </c>
      <c r="K7" s="15">
        <v>95</v>
      </c>
      <c r="L7" s="15">
        <v>80</v>
      </c>
      <c r="M7" s="15">
        <v>47</v>
      </c>
      <c r="N7" s="15">
        <v>6</v>
      </c>
      <c r="P7" s="15">
        <v>42</v>
      </c>
      <c r="Q7" s="15">
        <v>88</v>
      </c>
      <c r="R7" s="15">
        <v>100</v>
      </c>
      <c r="S7" s="15">
        <v>84</v>
      </c>
      <c r="T7" s="15">
        <v>2</v>
      </c>
      <c r="V7" s="15">
        <v>23</v>
      </c>
      <c r="W7" s="15">
        <v>56</v>
      </c>
      <c r="X7" s="15">
        <v>73</v>
      </c>
      <c r="Y7" s="15">
        <v>45</v>
      </c>
      <c r="Z7" s="15">
        <v>44</v>
      </c>
      <c r="AA7" s="15">
        <v>29</v>
      </c>
      <c r="AB7" s="15">
        <v>32</v>
      </c>
      <c r="AC7" s="15">
        <v>14</v>
      </c>
      <c r="AE7" s="15">
        <v>27</v>
      </c>
      <c r="AF7" s="15">
        <v>41</v>
      </c>
      <c r="AG7" s="15">
        <v>25</v>
      </c>
      <c r="AH7" s="15">
        <v>26</v>
      </c>
      <c r="AI7" s="15">
        <v>37</v>
      </c>
      <c r="AJ7" s="15">
        <v>26</v>
      </c>
      <c r="AK7" s="15">
        <v>35</v>
      </c>
      <c r="AL7" s="15">
        <v>30</v>
      </c>
      <c r="AM7" s="15">
        <v>28</v>
      </c>
      <c r="AN7" s="15">
        <v>19</v>
      </c>
      <c r="AO7" s="15">
        <v>7</v>
      </c>
      <c r="AP7" s="15">
        <v>15</v>
      </c>
      <c r="AR7" s="15">
        <v>248</v>
      </c>
      <c r="AS7" s="15">
        <v>56</v>
      </c>
      <c r="AT7" s="15">
        <v>11</v>
      </c>
      <c r="AU7" s="15">
        <v>1</v>
      </c>
      <c r="AW7" s="15">
        <v>273</v>
      </c>
      <c r="AX7" s="15">
        <v>258</v>
      </c>
      <c r="AY7" s="15">
        <v>233</v>
      </c>
      <c r="AZ7" s="15">
        <v>264</v>
      </c>
      <c r="BA7" s="15">
        <v>264</v>
      </c>
      <c r="BB7" s="15">
        <v>253</v>
      </c>
      <c r="BD7" s="15">
        <v>242</v>
      </c>
      <c r="BE7" s="15">
        <v>63</v>
      </c>
      <c r="BF7" s="15">
        <v>11</v>
      </c>
      <c r="BH7" s="15">
        <v>316</v>
      </c>
      <c r="BI7" s="15">
        <v>0</v>
      </c>
      <c r="BJ7" s="15">
        <v>0</v>
      </c>
    </row>
    <row r="8" spans="2:62" x14ac:dyDescent="0.35">
      <c r="B8" s="6" t="s">
        <v>75</v>
      </c>
      <c r="C8" s="10">
        <v>311</v>
      </c>
      <c r="D8" s="10">
        <v>137</v>
      </c>
      <c r="E8" s="10">
        <v>162</v>
      </c>
      <c r="F8" s="10">
        <v>9</v>
      </c>
      <c r="G8" s="10">
        <v>4</v>
      </c>
      <c r="I8" s="10">
        <v>44</v>
      </c>
      <c r="J8" s="10">
        <v>43</v>
      </c>
      <c r="K8" s="10">
        <v>90</v>
      </c>
      <c r="L8" s="10">
        <v>79</v>
      </c>
      <c r="M8" s="10">
        <v>48</v>
      </c>
      <c r="N8" s="10">
        <v>6</v>
      </c>
      <c r="P8" s="10">
        <v>54</v>
      </c>
      <c r="Q8" s="10">
        <v>83</v>
      </c>
      <c r="R8" s="10">
        <v>94</v>
      </c>
      <c r="S8" s="10">
        <v>79</v>
      </c>
      <c r="T8" s="10">
        <v>2</v>
      </c>
      <c r="V8" s="10">
        <v>26</v>
      </c>
      <c r="W8" s="10">
        <v>59</v>
      </c>
      <c r="X8" s="10">
        <v>72</v>
      </c>
      <c r="Y8" s="10">
        <v>43</v>
      </c>
      <c r="Z8" s="10">
        <v>41</v>
      </c>
      <c r="AA8" s="10">
        <v>27</v>
      </c>
      <c r="AB8" s="10">
        <v>29</v>
      </c>
      <c r="AC8" s="10">
        <v>15</v>
      </c>
      <c r="AE8" s="10">
        <v>26</v>
      </c>
      <c r="AF8" s="10">
        <v>39</v>
      </c>
      <c r="AG8" s="10">
        <v>24</v>
      </c>
      <c r="AH8" s="10">
        <v>24</v>
      </c>
      <c r="AI8" s="10">
        <v>35</v>
      </c>
      <c r="AJ8" s="10">
        <v>24</v>
      </c>
      <c r="AK8" s="10">
        <v>33</v>
      </c>
      <c r="AL8" s="10">
        <v>29</v>
      </c>
      <c r="AM8" s="10">
        <v>26</v>
      </c>
      <c r="AN8" s="10">
        <v>26</v>
      </c>
      <c r="AO8" s="10">
        <v>11</v>
      </c>
      <c r="AP8" s="10">
        <v>14</v>
      </c>
      <c r="AR8" s="10">
        <v>244</v>
      </c>
      <c r="AS8" s="10">
        <v>53</v>
      </c>
      <c r="AT8" s="10">
        <v>12</v>
      </c>
      <c r="AU8" s="10">
        <v>1</v>
      </c>
      <c r="AW8" s="10">
        <v>269</v>
      </c>
      <c r="AX8" s="10">
        <v>252</v>
      </c>
      <c r="AY8" s="10">
        <v>228</v>
      </c>
      <c r="AZ8" s="10">
        <v>260</v>
      </c>
      <c r="BA8" s="10">
        <v>259</v>
      </c>
      <c r="BB8" s="10">
        <v>248</v>
      </c>
      <c r="BD8" s="10">
        <v>237</v>
      </c>
      <c r="BE8" s="10">
        <v>62</v>
      </c>
      <c r="BF8" s="10">
        <v>12</v>
      </c>
      <c r="BH8" s="10">
        <v>311</v>
      </c>
      <c r="BI8" s="10">
        <v>0</v>
      </c>
      <c r="BJ8" s="10">
        <v>0</v>
      </c>
    </row>
    <row r="9" spans="2:62" ht="32" customHeight="1" x14ac:dyDescent="0.35">
      <c r="B9" s="11" t="s">
        <v>126</v>
      </c>
      <c r="C9" s="12">
        <v>0.52387436440199997</v>
      </c>
      <c r="D9" s="12">
        <v>0.55494083114000003</v>
      </c>
      <c r="E9" s="12">
        <v>0.49629890714800001</v>
      </c>
      <c r="F9" s="12">
        <v>0.65402866718999997</v>
      </c>
      <c r="G9" s="12">
        <v>0.251142573353</v>
      </c>
      <c r="I9" s="12">
        <v>0.47733018176600001</v>
      </c>
      <c r="J9" s="12">
        <v>0.53864644401200001</v>
      </c>
      <c r="K9" s="12">
        <v>0.538647433043</v>
      </c>
      <c r="L9" s="12">
        <v>0.53969668700100004</v>
      </c>
      <c r="M9" s="12">
        <v>0.48927372430600002</v>
      </c>
      <c r="N9" s="12">
        <v>0.60705697881599996</v>
      </c>
      <c r="P9" s="12">
        <v>0.36881197489799999</v>
      </c>
      <c r="Q9" s="12">
        <v>0.50021767831099995</v>
      </c>
      <c r="R9" s="12">
        <v>0.56909972760000005</v>
      </c>
      <c r="S9" s="12">
        <v>0.61379689533399995</v>
      </c>
      <c r="T9" s="12">
        <v>0</v>
      </c>
      <c r="V9" s="12">
        <v>0.40563805830299998</v>
      </c>
      <c r="W9" s="12">
        <v>0.52040873275300004</v>
      </c>
      <c r="X9" s="12">
        <v>0.468457545787</v>
      </c>
      <c r="Y9" s="12">
        <v>0.51916517292999997</v>
      </c>
      <c r="Z9" s="12">
        <v>0.59947294975099996</v>
      </c>
      <c r="AA9" s="12">
        <v>0.68261021338000005</v>
      </c>
      <c r="AB9" s="12">
        <v>0.66297401608399997</v>
      </c>
      <c r="AC9" s="12">
        <v>0.26436616515900002</v>
      </c>
      <c r="AE9" s="12">
        <v>0.58227421025899995</v>
      </c>
      <c r="AF9" s="12">
        <v>0.594590697492</v>
      </c>
      <c r="AG9" s="12">
        <v>0.38296509231300002</v>
      </c>
      <c r="AH9" s="12">
        <v>0.48975754023000001</v>
      </c>
      <c r="AI9" s="12">
        <v>0.52673473703999996</v>
      </c>
      <c r="AJ9" s="12">
        <v>0.64513198329200006</v>
      </c>
      <c r="AK9" s="12">
        <v>0.62645080304800005</v>
      </c>
      <c r="AL9" s="12">
        <v>0.36324328791900001</v>
      </c>
      <c r="AM9" s="12">
        <v>0.61340348651900001</v>
      </c>
      <c r="AN9" s="12">
        <v>0.41027040057000003</v>
      </c>
      <c r="AO9" s="12">
        <v>0.392254908051</v>
      </c>
      <c r="AP9" s="12">
        <v>0.53385038308800004</v>
      </c>
      <c r="AR9" s="12">
        <v>0.52371976512399998</v>
      </c>
      <c r="AS9" s="12">
        <v>0.60278287392700003</v>
      </c>
      <c r="AT9" s="12">
        <v>0.22064625932500001</v>
      </c>
      <c r="AU9" s="12">
        <v>0</v>
      </c>
      <c r="AW9" s="12">
        <v>0.55925532721799998</v>
      </c>
      <c r="AX9" s="12">
        <v>0.54519604349499995</v>
      </c>
      <c r="AY9" s="12">
        <v>0.58381477177600005</v>
      </c>
      <c r="AZ9" s="12">
        <v>0.51457061079099997</v>
      </c>
      <c r="BA9" s="12">
        <v>0.53567215039299998</v>
      </c>
      <c r="BB9" s="12">
        <v>0.54558060105200001</v>
      </c>
      <c r="BD9" s="12">
        <v>0.55416316305699997</v>
      </c>
      <c r="BE9" s="12">
        <v>0.43400440992</v>
      </c>
      <c r="BF9" s="12">
        <v>0.39089694024600002</v>
      </c>
      <c r="BH9" s="12">
        <v>0.52387436440199997</v>
      </c>
    </row>
    <row r="10" spans="2:62" ht="32" customHeight="1" x14ac:dyDescent="0.35">
      <c r="B10" s="11" t="s">
        <v>127</v>
      </c>
      <c r="C10" s="12">
        <v>0.47612563559799997</v>
      </c>
      <c r="D10" s="12">
        <v>0.44505916885899999</v>
      </c>
      <c r="E10" s="12">
        <v>0.50370109285200004</v>
      </c>
      <c r="F10" s="12">
        <v>0.34597133280999998</v>
      </c>
      <c r="G10" s="12">
        <v>0.74885742664699995</v>
      </c>
      <c r="I10" s="12">
        <v>0.52266981823400005</v>
      </c>
      <c r="J10" s="12">
        <v>0.46135355598799999</v>
      </c>
      <c r="K10" s="12">
        <v>0.461352566957</v>
      </c>
      <c r="L10" s="12">
        <v>0.46030331299900001</v>
      </c>
      <c r="M10" s="12">
        <v>0.51072627569399998</v>
      </c>
      <c r="N10" s="12">
        <v>0.39294302118399999</v>
      </c>
      <c r="P10" s="12">
        <v>0.63118802510200001</v>
      </c>
      <c r="Q10" s="12">
        <v>0.499782321689</v>
      </c>
      <c r="R10" s="12">
        <v>0.43090027240000001</v>
      </c>
      <c r="S10" s="12">
        <v>0.386203104666</v>
      </c>
      <c r="T10" s="12">
        <v>1</v>
      </c>
      <c r="V10" s="12">
        <v>0.59436194169699996</v>
      </c>
      <c r="W10" s="12">
        <v>0.47959126724700002</v>
      </c>
      <c r="X10" s="12">
        <v>0.53154245421299995</v>
      </c>
      <c r="Y10" s="12">
        <v>0.48083482707000003</v>
      </c>
      <c r="Z10" s="12">
        <v>0.40052705024899998</v>
      </c>
      <c r="AA10" s="12">
        <v>0.31738978662</v>
      </c>
      <c r="AB10" s="12">
        <v>0.33702598391600003</v>
      </c>
      <c r="AC10" s="12">
        <v>0.73563383484099998</v>
      </c>
      <c r="AE10" s="12">
        <v>0.417725789741</v>
      </c>
      <c r="AF10" s="12">
        <v>0.405409302508</v>
      </c>
      <c r="AG10" s="12">
        <v>0.61703490768699998</v>
      </c>
      <c r="AH10" s="12">
        <v>0.51024245977000005</v>
      </c>
      <c r="AI10" s="12">
        <v>0.47326526295999999</v>
      </c>
      <c r="AJ10" s="12">
        <v>0.354868016708</v>
      </c>
      <c r="AK10" s="12">
        <v>0.37354919695200001</v>
      </c>
      <c r="AL10" s="12">
        <v>0.63675671208100004</v>
      </c>
      <c r="AM10" s="12">
        <v>0.38659651348099999</v>
      </c>
      <c r="AN10" s="12">
        <v>0.58972959943000003</v>
      </c>
      <c r="AO10" s="12">
        <v>0.60774509194899995</v>
      </c>
      <c r="AP10" s="12">
        <v>0.46614961691200002</v>
      </c>
      <c r="AR10" s="12">
        <v>0.47628023487600002</v>
      </c>
      <c r="AS10" s="12">
        <v>0.39721712607300003</v>
      </c>
      <c r="AT10" s="12">
        <v>0.77935374067499996</v>
      </c>
      <c r="AU10" s="12">
        <v>1</v>
      </c>
      <c r="AW10" s="12">
        <v>0.44074467278200002</v>
      </c>
      <c r="AX10" s="12">
        <v>0.454803956505</v>
      </c>
      <c r="AY10" s="12">
        <v>0.416185228224</v>
      </c>
      <c r="AZ10" s="12">
        <v>0.48542938920899997</v>
      </c>
      <c r="BA10" s="12">
        <v>0.46432784960700002</v>
      </c>
      <c r="BB10" s="12">
        <v>0.45441939894799999</v>
      </c>
      <c r="BD10" s="12">
        <v>0.44583683694300003</v>
      </c>
      <c r="BE10" s="12">
        <v>0.56599559008</v>
      </c>
      <c r="BF10" s="12">
        <v>0.60910305975400003</v>
      </c>
      <c r="BH10" s="12">
        <v>0.47612563559799997</v>
      </c>
    </row>
    <row r="12" spans="2:62" x14ac:dyDescent="0.35">
      <c r="B12" t="s">
        <v>260</v>
      </c>
    </row>
    <row r="13" spans="2:62" x14ac:dyDescent="0.35">
      <c r="B13" t="s">
        <v>9</v>
      </c>
    </row>
    <row r="15" spans="2:62" x14ac:dyDescent="0.35">
      <c r="B15"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J15"/>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196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316</v>
      </c>
      <c r="D7" s="15">
        <v>143</v>
      </c>
      <c r="E7" s="15">
        <v>161</v>
      </c>
      <c r="F7" s="15">
        <v>9</v>
      </c>
      <c r="G7" s="15">
        <v>3</v>
      </c>
      <c r="I7" s="15">
        <v>44</v>
      </c>
      <c r="J7" s="15">
        <v>44</v>
      </c>
      <c r="K7" s="15">
        <v>95</v>
      </c>
      <c r="L7" s="15">
        <v>80</v>
      </c>
      <c r="M7" s="15">
        <v>47</v>
      </c>
      <c r="N7" s="15">
        <v>6</v>
      </c>
      <c r="P7" s="15">
        <v>42</v>
      </c>
      <c r="Q7" s="15">
        <v>88</v>
      </c>
      <c r="R7" s="15">
        <v>100</v>
      </c>
      <c r="S7" s="15">
        <v>84</v>
      </c>
      <c r="T7" s="15">
        <v>2</v>
      </c>
      <c r="V7" s="15">
        <v>23</v>
      </c>
      <c r="W7" s="15">
        <v>56</v>
      </c>
      <c r="X7" s="15">
        <v>73</v>
      </c>
      <c r="Y7" s="15">
        <v>45</v>
      </c>
      <c r="Z7" s="15">
        <v>44</v>
      </c>
      <c r="AA7" s="15">
        <v>29</v>
      </c>
      <c r="AB7" s="15">
        <v>32</v>
      </c>
      <c r="AC7" s="15">
        <v>14</v>
      </c>
      <c r="AE7" s="15">
        <v>27</v>
      </c>
      <c r="AF7" s="15">
        <v>41</v>
      </c>
      <c r="AG7" s="15">
        <v>25</v>
      </c>
      <c r="AH7" s="15">
        <v>26</v>
      </c>
      <c r="AI7" s="15">
        <v>37</v>
      </c>
      <c r="AJ7" s="15">
        <v>26</v>
      </c>
      <c r="AK7" s="15">
        <v>35</v>
      </c>
      <c r="AL7" s="15">
        <v>30</v>
      </c>
      <c r="AM7" s="15">
        <v>28</v>
      </c>
      <c r="AN7" s="15">
        <v>19</v>
      </c>
      <c r="AO7" s="15">
        <v>7</v>
      </c>
      <c r="AP7" s="15">
        <v>15</v>
      </c>
      <c r="AR7" s="15">
        <v>248</v>
      </c>
      <c r="AS7" s="15">
        <v>56</v>
      </c>
      <c r="AT7" s="15">
        <v>11</v>
      </c>
      <c r="AU7" s="15">
        <v>1</v>
      </c>
      <c r="AW7" s="15">
        <v>273</v>
      </c>
      <c r="AX7" s="15">
        <v>258</v>
      </c>
      <c r="AY7" s="15">
        <v>233</v>
      </c>
      <c r="AZ7" s="15">
        <v>264</v>
      </c>
      <c r="BA7" s="15">
        <v>264</v>
      </c>
      <c r="BB7" s="15">
        <v>253</v>
      </c>
      <c r="BD7" s="15">
        <v>242</v>
      </c>
      <c r="BE7" s="15">
        <v>63</v>
      </c>
      <c r="BF7" s="15">
        <v>11</v>
      </c>
      <c r="BH7" s="15">
        <v>316</v>
      </c>
      <c r="BI7" s="15">
        <v>0</v>
      </c>
      <c r="BJ7" s="15">
        <v>0</v>
      </c>
    </row>
    <row r="8" spans="2:62" x14ac:dyDescent="0.35">
      <c r="B8" s="6" t="s">
        <v>75</v>
      </c>
      <c r="C8" s="10">
        <v>311</v>
      </c>
      <c r="D8" s="10">
        <v>137</v>
      </c>
      <c r="E8" s="10">
        <v>162</v>
      </c>
      <c r="F8" s="10">
        <v>9</v>
      </c>
      <c r="G8" s="10">
        <v>4</v>
      </c>
      <c r="I8" s="10">
        <v>44</v>
      </c>
      <c r="J8" s="10">
        <v>43</v>
      </c>
      <c r="K8" s="10">
        <v>90</v>
      </c>
      <c r="L8" s="10">
        <v>79</v>
      </c>
      <c r="M8" s="10">
        <v>48</v>
      </c>
      <c r="N8" s="10">
        <v>6</v>
      </c>
      <c r="P8" s="10">
        <v>54</v>
      </c>
      <c r="Q8" s="10">
        <v>83</v>
      </c>
      <c r="R8" s="10">
        <v>94</v>
      </c>
      <c r="S8" s="10">
        <v>79</v>
      </c>
      <c r="T8" s="10">
        <v>2</v>
      </c>
      <c r="V8" s="10">
        <v>26</v>
      </c>
      <c r="W8" s="10">
        <v>59</v>
      </c>
      <c r="X8" s="10">
        <v>72</v>
      </c>
      <c r="Y8" s="10">
        <v>43</v>
      </c>
      <c r="Z8" s="10">
        <v>41</v>
      </c>
      <c r="AA8" s="10">
        <v>27</v>
      </c>
      <c r="AB8" s="10">
        <v>29</v>
      </c>
      <c r="AC8" s="10">
        <v>15</v>
      </c>
      <c r="AE8" s="10">
        <v>26</v>
      </c>
      <c r="AF8" s="10">
        <v>39</v>
      </c>
      <c r="AG8" s="10">
        <v>24</v>
      </c>
      <c r="AH8" s="10">
        <v>24</v>
      </c>
      <c r="AI8" s="10">
        <v>35</v>
      </c>
      <c r="AJ8" s="10">
        <v>24</v>
      </c>
      <c r="AK8" s="10">
        <v>33</v>
      </c>
      <c r="AL8" s="10">
        <v>29</v>
      </c>
      <c r="AM8" s="10">
        <v>26</v>
      </c>
      <c r="AN8" s="10">
        <v>26</v>
      </c>
      <c r="AO8" s="10">
        <v>11</v>
      </c>
      <c r="AP8" s="10">
        <v>14</v>
      </c>
      <c r="AR8" s="10">
        <v>244</v>
      </c>
      <c r="AS8" s="10">
        <v>53</v>
      </c>
      <c r="AT8" s="10">
        <v>12</v>
      </c>
      <c r="AU8" s="10">
        <v>1</v>
      </c>
      <c r="AW8" s="10">
        <v>269</v>
      </c>
      <c r="AX8" s="10">
        <v>252</v>
      </c>
      <c r="AY8" s="10">
        <v>228</v>
      </c>
      <c r="AZ8" s="10">
        <v>260</v>
      </c>
      <c r="BA8" s="10">
        <v>259</v>
      </c>
      <c r="BB8" s="10">
        <v>248</v>
      </c>
      <c r="BD8" s="10">
        <v>237</v>
      </c>
      <c r="BE8" s="10">
        <v>62</v>
      </c>
      <c r="BF8" s="10">
        <v>12</v>
      </c>
      <c r="BH8" s="10">
        <v>311</v>
      </c>
      <c r="BI8" s="10">
        <v>0</v>
      </c>
      <c r="BJ8" s="10">
        <v>0</v>
      </c>
    </row>
    <row r="9" spans="2:62" ht="32" customHeight="1" x14ac:dyDescent="0.35">
      <c r="B9" s="11" t="s">
        <v>126</v>
      </c>
      <c r="C9" s="12">
        <v>1.04423894612E-2</v>
      </c>
      <c r="D9" s="12">
        <v>2.3765867986499999E-2</v>
      </c>
      <c r="E9" s="12">
        <v>0</v>
      </c>
      <c r="F9" s="12">
        <v>0</v>
      </c>
      <c r="G9" s="12">
        <v>0</v>
      </c>
      <c r="I9" s="12">
        <v>2.69784463292E-2</v>
      </c>
      <c r="J9" s="12">
        <v>0</v>
      </c>
      <c r="K9" s="12">
        <v>1.30793371715E-2</v>
      </c>
      <c r="L9" s="12">
        <v>0</v>
      </c>
      <c r="M9" s="12">
        <v>1.7967086798799999E-2</v>
      </c>
      <c r="N9" s="12">
        <v>0</v>
      </c>
      <c r="P9" s="12">
        <v>4.4356316317000002E-2</v>
      </c>
      <c r="Q9" s="12">
        <v>1.04762848523E-2</v>
      </c>
      <c r="R9" s="12">
        <v>0</v>
      </c>
      <c r="S9" s="12">
        <v>0</v>
      </c>
      <c r="T9" s="12">
        <v>0</v>
      </c>
      <c r="V9" s="12">
        <v>0</v>
      </c>
      <c r="W9" s="12">
        <v>4.0584656888400003E-2</v>
      </c>
      <c r="X9" s="12">
        <v>0</v>
      </c>
      <c r="Y9" s="12">
        <v>0</v>
      </c>
      <c r="Z9" s="12">
        <v>2.1334272716999999E-2</v>
      </c>
      <c r="AA9" s="12">
        <v>0</v>
      </c>
      <c r="AB9" s="12">
        <v>0</v>
      </c>
      <c r="AC9" s="12">
        <v>0</v>
      </c>
      <c r="AE9" s="12">
        <v>0</v>
      </c>
      <c r="AF9" s="12">
        <v>0</v>
      </c>
      <c r="AG9" s="12">
        <v>0</v>
      </c>
      <c r="AH9" s="12">
        <v>3.65012180465E-2</v>
      </c>
      <c r="AI9" s="12">
        <v>3.4015177420299997E-2</v>
      </c>
      <c r="AJ9" s="12">
        <v>0</v>
      </c>
      <c r="AK9" s="12">
        <v>0</v>
      </c>
      <c r="AL9" s="12">
        <v>4.1441916446200003E-2</v>
      </c>
      <c r="AM9" s="12">
        <v>0</v>
      </c>
      <c r="AN9" s="12">
        <v>0</v>
      </c>
      <c r="AO9" s="12">
        <v>0</v>
      </c>
      <c r="AP9" s="12">
        <v>0</v>
      </c>
      <c r="AR9" s="12">
        <v>1.32717945568E-2</v>
      </c>
      <c r="AS9" s="12">
        <v>0</v>
      </c>
      <c r="AT9" s="12">
        <v>0</v>
      </c>
      <c r="AU9" s="12">
        <v>0</v>
      </c>
      <c r="AW9" s="12">
        <v>8.8416834888300003E-3</v>
      </c>
      <c r="AX9" s="12">
        <v>8.1922837504599996E-3</v>
      </c>
      <c r="AY9" s="12">
        <v>9.0252859359000008E-3</v>
      </c>
      <c r="AZ9" s="12">
        <v>1.24565592254E-2</v>
      </c>
      <c r="BA9" s="12">
        <v>1.2521077476800001E-2</v>
      </c>
      <c r="BB9" s="12">
        <v>1.309858107E-2</v>
      </c>
      <c r="BD9" s="12">
        <v>8.6641195331499995E-3</v>
      </c>
      <c r="BE9" s="12">
        <v>1.91582218212E-2</v>
      </c>
      <c r="BF9" s="12">
        <v>0</v>
      </c>
      <c r="BH9" s="12">
        <v>1.04423894612E-2</v>
      </c>
    </row>
    <row r="10" spans="2:62" ht="32" customHeight="1" x14ac:dyDescent="0.35">
      <c r="B10" s="11" t="s">
        <v>127</v>
      </c>
      <c r="C10" s="12">
        <v>0.98955761053900004</v>
      </c>
      <c r="D10" s="12">
        <v>0.976234132014</v>
      </c>
      <c r="E10" s="12">
        <v>1</v>
      </c>
      <c r="F10" s="12">
        <v>1</v>
      </c>
      <c r="G10" s="12">
        <v>1</v>
      </c>
      <c r="I10" s="12">
        <v>0.97302155367099996</v>
      </c>
      <c r="J10" s="12">
        <v>1</v>
      </c>
      <c r="K10" s="12">
        <v>0.98692066282799995</v>
      </c>
      <c r="L10" s="12">
        <v>1</v>
      </c>
      <c r="M10" s="12">
        <v>0.98203291320099995</v>
      </c>
      <c r="N10" s="12">
        <v>1</v>
      </c>
      <c r="P10" s="12">
        <v>0.95564368368300001</v>
      </c>
      <c r="Q10" s="12">
        <v>0.98952371514799997</v>
      </c>
      <c r="R10" s="12">
        <v>1</v>
      </c>
      <c r="S10" s="12">
        <v>1</v>
      </c>
      <c r="T10" s="12">
        <v>1</v>
      </c>
      <c r="V10" s="12">
        <v>1</v>
      </c>
      <c r="W10" s="12">
        <v>0.95941534311200005</v>
      </c>
      <c r="X10" s="12">
        <v>1</v>
      </c>
      <c r="Y10" s="12">
        <v>1</v>
      </c>
      <c r="Z10" s="12">
        <v>0.97866572728300005</v>
      </c>
      <c r="AA10" s="12">
        <v>1</v>
      </c>
      <c r="AB10" s="12">
        <v>1</v>
      </c>
      <c r="AC10" s="12">
        <v>1</v>
      </c>
      <c r="AE10" s="12">
        <v>1</v>
      </c>
      <c r="AF10" s="12">
        <v>1</v>
      </c>
      <c r="AG10" s="12">
        <v>1</v>
      </c>
      <c r="AH10" s="12">
        <v>0.96349878195399996</v>
      </c>
      <c r="AI10" s="12">
        <v>0.96598482257999996</v>
      </c>
      <c r="AJ10" s="12">
        <v>1</v>
      </c>
      <c r="AK10" s="12">
        <v>1</v>
      </c>
      <c r="AL10" s="12">
        <v>0.95855808355399996</v>
      </c>
      <c r="AM10" s="12">
        <v>1</v>
      </c>
      <c r="AN10" s="12">
        <v>1</v>
      </c>
      <c r="AO10" s="12">
        <v>1</v>
      </c>
      <c r="AP10" s="12">
        <v>1</v>
      </c>
      <c r="AR10" s="12">
        <v>0.98672820544299999</v>
      </c>
      <c r="AS10" s="12">
        <v>1</v>
      </c>
      <c r="AT10" s="12">
        <v>1</v>
      </c>
      <c r="AU10" s="12">
        <v>1</v>
      </c>
      <c r="AW10" s="12">
        <v>0.99115831651099995</v>
      </c>
      <c r="AX10" s="12">
        <v>0.99180771624999997</v>
      </c>
      <c r="AY10" s="12">
        <v>0.99097471406399995</v>
      </c>
      <c r="AZ10" s="12">
        <v>0.987543440775</v>
      </c>
      <c r="BA10" s="12">
        <v>0.98747892252299996</v>
      </c>
      <c r="BB10" s="12">
        <v>0.98690141893000005</v>
      </c>
      <c r="BD10" s="12">
        <v>0.99133588046700005</v>
      </c>
      <c r="BE10" s="12">
        <v>0.98084177817899998</v>
      </c>
      <c r="BF10" s="12">
        <v>1</v>
      </c>
      <c r="BH10" s="12">
        <v>0.98955761053900004</v>
      </c>
    </row>
    <row r="12" spans="2:62" x14ac:dyDescent="0.35">
      <c r="B12" t="s">
        <v>260</v>
      </c>
    </row>
    <row r="13" spans="2:62" x14ac:dyDescent="0.35">
      <c r="B13" t="s">
        <v>9</v>
      </c>
    </row>
    <row r="15" spans="2:62" x14ac:dyDescent="0.35">
      <c r="B15"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J15"/>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197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316</v>
      </c>
      <c r="D7" s="15">
        <v>143</v>
      </c>
      <c r="E7" s="15">
        <v>161</v>
      </c>
      <c r="F7" s="15">
        <v>9</v>
      </c>
      <c r="G7" s="15">
        <v>3</v>
      </c>
      <c r="I7" s="15">
        <v>44</v>
      </c>
      <c r="J7" s="15">
        <v>44</v>
      </c>
      <c r="K7" s="15">
        <v>95</v>
      </c>
      <c r="L7" s="15">
        <v>80</v>
      </c>
      <c r="M7" s="15">
        <v>47</v>
      </c>
      <c r="N7" s="15">
        <v>6</v>
      </c>
      <c r="P7" s="15">
        <v>42</v>
      </c>
      <c r="Q7" s="15">
        <v>88</v>
      </c>
      <c r="R7" s="15">
        <v>100</v>
      </c>
      <c r="S7" s="15">
        <v>84</v>
      </c>
      <c r="T7" s="15">
        <v>2</v>
      </c>
      <c r="V7" s="15">
        <v>23</v>
      </c>
      <c r="W7" s="15">
        <v>56</v>
      </c>
      <c r="X7" s="15">
        <v>73</v>
      </c>
      <c r="Y7" s="15">
        <v>45</v>
      </c>
      <c r="Z7" s="15">
        <v>44</v>
      </c>
      <c r="AA7" s="15">
        <v>29</v>
      </c>
      <c r="AB7" s="15">
        <v>32</v>
      </c>
      <c r="AC7" s="15">
        <v>14</v>
      </c>
      <c r="AE7" s="15">
        <v>27</v>
      </c>
      <c r="AF7" s="15">
        <v>41</v>
      </c>
      <c r="AG7" s="15">
        <v>25</v>
      </c>
      <c r="AH7" s="15">
        <v>26</v>
      </c>
      <c r="AI7" s="15">
        <v>37</v>
      </c>
      <c r="AJ7" s="15">
        <v>26</v>
      </c>
      <c r="AK7" s="15">
        <v>35</v>
      </c>
      <c r="AL7" s="15">
        <v>30</v>
      </c>
      <c r="AM7" s="15">
        <v>28</v>
      </c>
      <c r="AN7" s="15">
        <v>19</v>
      </c>
      <c r="AO7" s="15">
        <v>7</v>
      </c>
      <c r="AP7" s="15">
        <v>15</v>
      </c>
      <c r="AR7" s="15">
        <v>248</v>
      </c>
      <c r="AS7" s="15">
        <v>56</v>
      </c>
      <c r="AT7" s="15">
        <v>11</v>
      </c>
      <c r="AU7" s="15">
        <v>1</v>
      </c>
      <c r="AW7" s="15">
        <v>273</v>
      </c>
      <c r="AX7" s="15">
        <v>258</v>
      </c>
      <c r="AY7" s="15">
        <v>233</v>
      </c>
      <c r="AZ7" s="15">
        <v>264</v>
      </c>
      <c r="BA7" s="15">
        <v>264</v>
      </c>
      <c r="BB7" s="15">
        <v>253</v>
      </c>
      <c r="BD7" s="15">
        <v>242</v>
      </c>
      <c r="BE7" s="15">
        <v>63</v>
      </c>
      <c r="BF7" s="15">
        <v>11</v>
      </c>
      <c r="BH7" s="15">
        <v>316</v>
      </c>
      <c r="BI7" s="15">
        <v>0</v>
      </c>
      <c r="BJ7" s="15">
        <v>0</v>
      </c>
    </row>
    <row r="8" spans="2:62" x14ac:dyDescent="0.35">
      <c r="B8" s="6" t="s">
        <v>75</v>
      </c>
      <c r="C8" s="10">
        <v>311</v>
      </c>
      <c r="D8" s="10">
        <v>137</v>
      </c>
      <c r="E8" s="10">
        <v>162</v>
      </c>
      <c r="F8" s="10">
        <v>9</v>
      </c>
      <c r="G8" s="10">
        <v>4</v>
      </c>
      <c r="I8" s="10">
        <v>44</v>
      </c>
      <c r="J8" s="10">
        <v>43</v>
      </c>
      <c r="K8" s="10">
        <v>90</v>
      </c>
      <c r="L8" s="10">
        <v>79</v>
      </c>
      <c r="M8" s="10">
        <v>48</v>
      </c>
      <c r="N8" s="10">
        <v>6</v>
      </c>
      <c r="P8" s="10">
        <v>54</v>
      </c>
      <c r="Q8" s="10">
        <v>83</v>
      </c>
      <c r="R8" s="10">
        <v>94</v>
      </c>
      <c r="S8" s="10">
        <v>79</v>
      </c>
      <c r="T8" s="10">
        <v>2</v>
      </c>
      <c r="V8" s="10">
        <v>26</v>
      </c>
      <c r="W8" s="10">
        <v>59</v>
      </c>
      <c r="X8" s="10">
        <v>72</v>
      </c>
      <c r="Y8" s="10">
        <v>43</v>
      </c>
      <c r="Z8" s="10">
        <v>41</v>
      </c>
      <c r="AA8" s="10">
        <v>27</v>
      </c>
      <c r="AB8" s="10">
        <v>29</v>
      </c>
      <c r="AC8" s="10">
        <v>15</v>
      </c>
      <c r="AE8" s="10">
        <v>26</v>
      </c>
      <c r="AF8" s="10">
        <v>39</v>
      </c>
      <c r="AG8" s="10">
        <v>24</v>
      </c>
      <c r="AH8" s="10">
        <v>24</v>
      </c>
      <c r="AI8" s="10">
        <v>35</v>
      </c>
      <c r="AJ8" s="10">
        <v>24</v>
      </c>
      <c r="AK8" s="10">
        <v>33</v>
      </c>
      <c r="AL8" s="10">
        <v>29</v>
      </c>
      <c r="AM8" s="10">
        <v>26</v>
      </c>
      <c r="AN8" s="10">
        <v>26</v>
      </c>
      <c r="AO8" s="10">
        <v>11</v>
      </c>
      <c r="AP8" s="10">
        <v>14</v>
      </c>
      <c r="AR8" s="10">
        <v>244</v>
      </c>
      <c r="AS8" s="10">
        <v>53</v>
      </c>
      <c r="AT8" s="10">
        <v>12</v>
      </c>
      <c r="AU8" s="10">
        <v>1</v>
      </c>
      <c r="AW8" s="10">
        <v>269</v>
      </c>
      <c r="AX8" s="10">
        <v>252</v>
      </c>
      <c r="AY8" s="10">
        <v>228</v>
      </c>
      <c r="AZ8" s="10">
        <v>260</v>
      </c>
      <c r="BA8" s="10">
        <v>259</v>
      </c>
      <c r="BB8" s="10">
        <v>248</v>
      </c>
      <c r="BD8" s="10">
        <v>237</v>
      </c>
      <c r="BE8" s="10">
        <v>62</v>
      </c>
      <c r="BF8" s="10">
        <v>12</v>
      </c>
      <c r="BH8" s="10">
        <v>311</v>
      </c>
      <c r="BI8" s="10">
        <v>0</v>
      </c>
      <c r="BJ8" s="10">
        <v>0</v>
      </c>
    </row>
    <row r="9" spans="2:62" ht="32" customHeight="1" x14ac:dyDescent="0.35">
      <c r="B9" s="11" t="s">
        <v>126</v>
      </c>
      <c r="C9" s="12">
        <v>7.9008172134100007E-3</v>
      </c>
      <c r="D9" s="12">
        <v>8.4511838613499993E-3</v>
      </c>
      <c r="E9" s="12">
        <v>8.0501894712800004E-3</v>
      </c>
      <c r="F9" s="12">
        <v>0</v>
      </c>
      <c r="G9" s="12">
        <v>0</v>
      </c>
      <c r="I9" s="12">
        <v>0</v>
      </c>
      <c r="J9" s="12">
        <v>2.70556527892E-2</v>
      </c>
      <c r="K9" s="12">
        <v>0</v>
      </c>
      <c r="L9" s="12">
        <v>0</v>
      </c>
      <c r="M9" s="12">
        <v>2.6949074367799999E-2</v>
      </c>
      <c r="N9" s="12">
        <v>0</v>
      </c>
      <c r="P9" s="12">
        <v>4.5807186353899999E-2</v>
      </c>
      <c r="Q9" s="12">
        <v>0</v>
      </c>
      <c r="R9" s="12">
        <v>0</v>
      </c>
      <c r="S9" s="12">
        <v>0</v>
      </c>
      <c r="T9" s="12">
        <v>0</v>
      </c>
      <c r="V9" s="12">
        <v>4.4562446380000002E-2</v>
      </c>
      <c r="W9" s="12">
        <v>2.2213721183299999E-2</v>
      </c>
      <c r="X9" s="12">
        <v>0</v>
      </c>
      <c r="Y9" s="12">
        <v>0</v>
      </c>
      <c r="Z9" s="12">
        <v>0</v>
      </c>
      <c r="AA9" s="12">
        <v>0</v>
      </c>
      <c r="AB9" s="12">
        <v>0</v>
      </c>
      <c r="AC9" s="12">
        <v>0</v>
      </c>
      <c r="AE9" s="12">
        <v>0</v>
      </c>
      <c r="AF9" s="12">
        <v>3.3278149294999997E-2</v>
      </c>
      <c r="AG9" s="12">
        <v>4.8706034127699999E-2</v>
      </c>
      <c r="AH9" s="12">
        <v>0</v>
      </c>
      <c r="AI9" s="12">
        <v>0</v>
      </c>
      <c r="AJ9" s="12">
        <v>0</v>
      </c>
      <c r="AK9" s="12">
        <v>0</v>
      </c>
      <c r="AL9" s="12">
        <v>0</v>
      </c>
      <c r="AM9" s="12">
        <v>0</v>
      </c>
      <c r="AN9" s="12">
        <v>0</v>
      </c>
      <c r="AO9" s="12">
        <v>0</v>
      </c>
      <c r="AP9" s="12">
        <v>0</v>
      </c>
      <c r="AR9" s="12">
        <v>1.00415736529E-2</v>
      </c>
      <c r="AS9" s="12">
        <v>0</v>
      </c>
      <c r="AT9" s="12">
        <v>0</v>
      </c>
      <c r="AU9" s="12">
        <v>0</v>
      </c>
      <c r="AW9" s="12">
        <v>9.1308899584999995E-3</v>
      </c>
      <c r="AX9" s="12">
        <v>9.7529690861399999E-3</v>
      </c>
      <c r="AY9" s="12">
        <v>1.0744663809E-2</v>
      </c>
      <c r="AZ9" s="12">
        <v>9.42475837681E-3</v>
      </c>
      <c r="BA9" s="12">
        <v>9.4735735366999994E-3</v>
      </c>
      <c r="BB9" s="12">
        <v>9.9105185813999994E-3</v>
      </c>
      <c r="BD9" s="12">
        <v>5.4990255899899998E-3</v>
      </c>
      <c r="BE9" s="12">
        <v>1.8503620907400001E-2</v>
      </c>
      <c r="BF9" s="12">
        <v>0</v>
      </c>
      <c r="BH9" s="12">
        <v>7.9008172134100007E-3</v>
      </c>
    </row>
    <row r="10" spans="2:62" ht="32" customHeight="1" x14ac:dyDescent="0.35">
      <c r="B10" s="11" t="s">
        <v>127</v>
      </c>
      <c r="C10" s="12">
        <v>0.99209918278700004</v>
      </c>
      <c r="D10" s="12">
        <v>0.99154881613900003</v>
      </c>
      <c r="E10" s="12">
        <v>0.991949810529</v>
      </c>
      <c r="F10" s="12">
        <v>1</v>
      </c>
      <c r="G10" s="12">
        <v>1</v>
      </c>
      <c r="I10" s="12">
        <v>1</v>
      </c>
      <c r="J10" s="12">
        <v>0.97294434721099998</v>
      </c>
      <c r="K10" s="12">
        <v>1</v>
      </c>
      <c r="L10" s="12">
        <v>1</v>
      </c>
      <c r="M10" s="12">
        <v>0.97305092563200002</v>
      </c>
      <c r="N10" s="12">
        <v>1</v>
      </c>
      <c r="P10" s="12">
        <v>0.95419281364599995</v>
      </c>
      <c r="Q10" s="12">
        <v>1</v>
      </c>
      <c r="R10" s="12">
        <v>1</v>
      </c>
      <c r="S10" s="12">
        <v>1</v>
      </c>
      <c r="T10" s="12">
        <v>1</v>
      </c>
      <c r="V10" s="12">
        <v>0.95543755362000005</v>
      </c>
      <c r="W10" s="12">
        <v>0.97778627881699998</v>
      </c>
      <c r="X10" s="12">
        <v>1</v>
      </c>
      <c r="Y10" s="12">
        <v>1</v>
      </c>
      <c r="Z10" s="12">
        <v>1</v>
      </c>
      <c r="AA10" s="12">
        <v>1</v>
      </c>
      <c r="AB10" s="12">
        <v>1</v>
      </c>
      <c r="AC10" s="12">
        <v>1</v>
      </c>
      <c r="AE10" s="12">
        <v>1</v>
      </c>
      <c r="AF10" s="12">
        <v>0.96672185070500005</v>
      </c>
      <c r="AG10" s="12">
        <v>0.95129396587199999</v>
      </c>
      <c r="AH10" s="12">
        <v>1</v>
      </c>
      <c r="AI10" s="12">
        <v>1</v>
      </c>
      <c r="AJ10" s="12">
        <v>1</v>
      </c>
      <c r="AK10" s="12">
        <v>1</v>
      </c>
      <c r="AL10" s="12">
        <v>1</v>
      </c>
      <c r="AM10" s="12">
        <v>1</v>
      </c>
      <c r="AN10" s="12">
        <v>1</v>
      </c>
      <c r="AO10" s="12">
        <v>1</v>
      </c>
      <c r="AP10" s="12">
        <v>1</v>
      </c>
      <c r="AR10" s="12">
        <v>0.98995842634700004</v>
      </c>
      <c r="AS10" s="12">
        <v>1</v>
      </c>
      <c r="AT10" s="12">
        <v>1</v>
      </c>
      <c r="AU10" s="12">
        <v>1</v>
      </c>
      <c r="AW10" s="12">
        <v>0.99086911004099998</v>
      </c>
      <c r="AX10" s="12">
        <v>0.99024703091400001</v>
      </c>
      <c r="AY10" s="12">
        <v>0.98925533619100003</v>
      </c>
      <c r="AZ10" s="12">
        <v>0.99057524162300004</v>
      </c>
      <c r="BA10" s="12">
        <v>0.99052642646300004</v>
      </c>
      <c r="BB10" s="12">
        <v>0.99008948141899999</v>
      </c>
      <c r="BD10" s="12">
        <v>0.99450097440999996</v>
      </c>
      <c r="BE10" s="12">
        <v>0.98149637909300003</v>
      </c>
      <c r="BF10" s="12">
        <v>1</v>
      </c>
      <c r="BH10" s="12">
        <v>0.99209918278700004</v>
      </c>
    </row>
    <row r="12" spans="2:62" x14ac:dyDescent="0.35">
      <c r="B12" t="s">
        <v>260</v>
      </c>
    </row>
    <row r="13" spans="2:62" x14ac:dyDescent="0.35">
      <c r="B13" t="s">
        <v>9</v>
      </c>
    </row>
    <row r="15" spans="2:62" x14ac:dyDescent="0.35">
      <c r="B15"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J17"/>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54" customHeight="1" x14ac:dyDescent="0.35">
      <c r="D2" s="22" t="s">
        <v>198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46" customHeight="1" x14ac:dyDescent="0.35">
      <c r="B9" s="11" t="s">
        <v>199</v>
      </c>
      <c r="C9" s="12">
        <v>0.14791708452999999</v>
      </c>
      <c r="D9" s="12">
        <v>0.16605734163499999</v>
      </c>
      <c r="E9" s="12">
        <v>0.119985677323</v>
      </c>
      <c r="F9" s="12">
        <v>0.16984653818100001</v>
      </c>
      <c r="G9" s="12">
        <v>0.39404857826299999</v>
      </c>
      <c r="I9" s="12">
        <v>0.18915907900100001</v>
      </c>
      <c r="J9" s="12">
        <v>0.19072981789999999</v>
      </c>
      <c r="K9" s="12">
        <v>0.1231295516</v>
      </c>
      <c r="L9" s="12">
        <v>0.12932257229800001</v>
      </c>
      <c r="M9" s="12">
        <v>0.15368983806700001</v>
      </c>
      <c r="N9" s="12">
        <v>0.104593641778</v>
      </c>
      <c r="P9" s="12">
        <v>0.24527041545600001</v>
      </c>
      <c r="Q9" s="12">
        <v>0.15835957188800001</v>
      </c>
      <c r="R9" s="12">
        <v>7.8148386311900006E-2</v>
      </c>
      <c r="S9" s="12">
        <v>0.1040031315</v>
      </c>
      <c r="T9" s="12">
        <v>0.51673118137999996</v>
      </c>
      <c r="V9" s="12">
        <v>0.19511783076899999</v>
      </c>
      <c r="W9" s="12">
        <v>0.16943657942400001</v>
      </c>
      <c r="X9" s="12">
        <v>0.16132715088499999</v>
      </c>
      <c r="Y9" s="12">
        <v>9.4605327114800006E-2</v>
      </c>
      <c r="Z9" s="12">
        <v>9.4235964323899996E-2</v>
      </c>
      <c r="AA9" s="12">
        <v>4.94866954658E-2</v>
      </c>
      <c r="AB9" s="12">
        <v>0.14508790787799999</v>
      </c>
      <c r="AC9" s="12">
        <v>0.27665501073999998</v>
      </c>
      <c r="AE9" s="12">
        <v>0.17330518944199999</v>
      </c>
      <c r="AF9" s="12">
        <v>0.146280992621</v>
      </c>
      <c r="AG9" s="12">
        <v>5.2327351940699998E-2</v>
      </c>
      <c r="AH9" s="12">
        <v>0.190056473532</v>
      </c>
      <c r="AI9" s="12">
        <v>0.19354328285700001</v>
      </c>
      <c r="AJ9" s="12">
        <v>0.21706878489100001</v>
      </c>
      <c r="AK9" s="12">
        <v>0.138344955794</v>
      </c>
      <c r="AL9" s="12">
        <v>0.14387974796299999</v>
      </c>
      <c r="AM9" s="12">
        <v>4.8261257422199999E-2</v>
      </c>
      <c r="AN9" s="12">
        <v>0.23095439416499999</v>
      </c>
      <c r="AO9" s="12">
        <v>0.119973955565</v>
      </c>
      <c r="AP9" s="12">
        <v>0</v>
      </c>
      <c r="AR9" s="12">
        <v>0.15680927247400001</v>
      </c>
      <c r="AS9" s="12">
        <v>0.101515332194</v>
      </c>
      <c r="AT9" s="12">
        <v>0.18222305523499999</v>
      </c>
      <c r="AU9" s="12">
        <v>0</v>
      </c>
      <c r="AW9" s="12">
        <v>0.121989802296</v>
      </c>
      <c r="AX9" s="12">
        <v>0.12625527977500001</v>
      </c>
      <c r="AY9" s="12">
        <v>0.120900558681</v>
      </c>
      <c r="AZ9" s="12">
        <v>0.141897030486</v>
      </c>
      <c r="BA9" s="12">
        <v>0.11572824575399999</v>
      </c>
      <c r="BB9" s="12">
        <v>0.113559559608</v>
      </c>
      <c r="BD9" s="12">
        <v>0.117177945206</v>
      </c>
      <c r="BE9" s="12">
        <v>0.20537930524799999</v>
      </c>
      <c r="BF9" s="12">
        <v>0.184351263233</v>
      </c>
      <c r="BH9" s="12">
        <v>0.12437164077600001</v>
      </c>
      <c r="BI9" s="12">
        <v>0.15505558082000001</v>
      </c>
      <c r="BJ9" s="12">
        <v>0.31953056152499998</v>
      </c>
    </row>
    <row r="10" spans="2:62" ht="46" customHeight="1" x14ac:dyDescent="0.35">
      <c r="B10" s="11" t="s">
        <v>200</v>
      </c>
      <c r="C10" s="12">
        <v>0.46967987598599997</v>
      </c>
      <c r="D10" s="12">
        <v>0.43305544805399998</v>
      </c>
      <c r="E10" s="12">
        <v>0.49843513552699997</v>
      </c>
      <c r="F10" s="12">
        <v>0.54868119070700005</v>
      </c>
      <c r="G10" s="12">
        <v>0.60595142173700001</v>
      </c>
      <c r="I10" s="12">
        <v>0.45146815833300002</v>
      </c>
      <c r="J10" s="12">
        <v>0.416248822643</v>
      </c>
      <c r="K10" s="12">
        <v>0.42203173724100002</v>
      </c>
      <c r="L10" s="12">
        <v>0.58074071934000004</v>
      </c>
      <c r="M10" s="12">
        <v>0.46489027284700002</v>
      </c>
      <c r="N10" s="12">
        <v>0.41749385183499998</v>
      </c>
      <c r="P10" s="12">
        <v>0.44418195379300002</v>
      </c>
      <c r="Q10" s="12">
        <v>0.52445699468899998</v>
      </c>
      <c r="R10" s="12">
        <v>0.48022728350600002</v>
      </c>
      <c r="S10" s="12">
        <v>0.43735007586399999</v>
      </c>
      <c r="T10" s="12">
        <v>0</v>
      </c>
      <c r="V10" s="12">
        <v>0.53784832563700002</v>
      </c>
      <c r="W10" s="12">
        <v>0.46587532523000003</v>
      </c>
      <c r="X10" s="12">
        <v>0.54752007665299995</v>
      </c>
      <c r="Y10" s="12">
        <v>0.45663264772500001</v>
      </c>
      <c r="Z10" s="12">
        <v>0.46741863120600002</v>
      </c>
      <c r="AA10" s="12">
        <v>0.41407218122</v>
      </c>
      <c r="AB10" s="12">
        <v>0.28966329897799997</v>
      </c>
      <c r="AC10" s="12">
        <v>0.42347800908599997</v>
      </c>
      <c r="AE10" s="12">
        <v>0.57021250033899995</v>
      </c>
      <c r="AF10" s="12">
        <v>0.52895275917499995</v>
      </c>
      <c r="AG10" s="12">
        <v>0.645160873563</v>
      </c>
      <c r="AH10" s="12">
        <v>0.40932130474200001</v>
      </c>
      <c r="AI10" s="12">
        <v>0.49413228024299999</v>
      </c>
      <c r="AJ10" s="12">
        <v>0.44734732318800002</v>
      </c>
      <c r="AK10" s="12">
        <v>0.33895799305399998</v>
      </c>
      <c r="AL10" s="12">
        <v>0.45756476037600002</v>
      </c>
      <c r="AM10" s="12">
        <v>0.54321458810000001</v>
      </c>
      <c r="AN10" s="12">
        <v>0.33138974576399999</v>
      </c>
      <c r="AO10" s="12">
        <v>0.261841747721</v>
      </c>
      <c r="AP10" s="12">
        <v>0.49456125899300002</v>
      </c>
      <c r="AR10" s="12">
        <v>0.46483845777900001</v>
      </c>
      <c r="AS10" s="12">
        <v>0.51268340014500002</v>
      </c>
      <c r="AT10" s="12">
        <v>0.42877066308799999</v>
      </c>
      <c r="AU10" s="12">
        <v>0</v>
      </c>
      <c r="AW10" s="12">
        <v>0.47825807539499998</v>
      </c>
      <c r="AX10" s="12">
        <v>0.46878813325699997</v>
      </c>
      <c r="AY10" s="12">
        <v>0.469250458747</v>
      </c>
      <c r="AZ10" s="12">
        <v>0.47728463539600002</v>
      </c>
      <c r="BA10" s="12">
        <v>0.46711187314699998</v>
      </c>
      <c r="BB10" s="12">
        <v>0.46599082946999998</v>
      </c>
      <c r="BD10" s="12">
        <v>0.48165623337699998</v>
      </c>
      <c r="BE10" s="12">
        <v>0.45868905334600002</v>
      </c>
      <c r="BF10" s="12">
        <v>0.360200611462</v>
      </c>
      <c r="BH10" s="12">
        <v>0.45729471868499999</v>
      </c>
      <c r="BI10" s="12">
        <v>0.52676146150900005</v>
      </c>
      <c r="BJ10" s="12">
        <v>0.40682156351600002</v>
      </c>
    </row>
    <row r="11" spans="2:62" ht="46" customHeight="1" x14ac:dyDescent="0.35">
      <c r="B11" s="11" t="s">
        <v>201</v>
      </c>
      <c r="C11" s="12">
        <v>0.34100552957199998</v>
      </c>
      <c r="D11" s="12">
        <v>0.36073474446300002</v>
      </c>
      <c r="E11" s="12">
        <v>0.347447708799</v>
      </c>
      <c r="F11" s="12">
        <v>0.161791691411</v>
      </c>
      <c r="G11" s="12">
        <v>0</v>
      </c>
      <c r="I11" s="12">
        <v>0.25320905171500002</v>
      </c>
      <c r="J11" s="12">
        <v>0.34552298875199999</v>
      </c>
      <c r="K11" s="12">
        <v>0.432575301222</v>
      </c>
      <c r="L11" s="12">
        <v>0.27969829755100001</v>
      </c>
      <c r="M11" s="12">
        <v>0.317912045546</v>
      </c>
      <c r="N11" s="12">
        <v>0.477912506387</v>
      </c>
      <c r="P11" s="12">
        <v>0.22135027962100001</v>
      </c>
      <c r="Q11" s="12">
        <v>0.294528803108</v>
      </c>
      <c r="R11" s="12">
        <v>0.41728152048200001</v>
      </c>
      <c r="S11" s="12">
        <v>0.42859077706100002</v>
      </c>
      <c r="T11" s="12">
        <v>0.48326881861999998</v>
      </c>
      <c r="V11" s="12">
        <v>0.15105239693200001</v>
      </c>
      <c r="W11" s="12">
        <v>0.307156272221</v>
      </c>
      <c r="X11" s="12">
        <v>0.269910239607</v>
      </c>
      <c r="Y11" s="12">
        <v>0.41727431319899999</v>
      </c>
      <c r="Z11" s="12">
        <v>0.422119232766</v>
      </c>
      <c r="AA11" s="12">
        <v>0.51302697125800001</v>
      </c>
      <c r="AB11" s="12">
        <v>0.56524879314400001</v>
      </c>
      <c r="AC11" s="12">
        <v>0.26289805010299999</v>
      </c>
      <c r="AE11" s="12">
        <v>0.22518462391899999</v>
      </c>
      <c r="AF11" s="12">
        <v>0.28012911783200001</v>
      </c>
      <c r="AG11" s="12">
        <v>0.27449900468299998</v>
      </c>
      <c r="AH11" s="12">
        <v>0.37865238938000001</v>
      </c>
      <c r="AI11" s="12">
        <v>0.24697530313800001</v>
      </c>
      <c r="AJ11" s="12">
        <v>0.33558389192100002</v>
      </c>
      <c r="AK11" s="12">
        <v>0.472235243877</v>
      </c>
      <c r="AL11" s="12">
        <v>0.36095231056400001</v>
      </c>
      <c r="AM11" s="12">
        <v>0.408524154478</v>
      </c>
      <c r="AN11" s="12">
        <v>0.36594079954300002</v>
      </c>
      <c r="AO11" s="12">
        <v>0.48536589704700001</v>
      </c>
      <c r="AP11" s="12">
        <v>0.45253688124300001</v>
      </c>
      <c r="AR11" s="12">
        <v>0.33598650173900002</v>
      </c>
      <c r="AS11" s="12">
        <v>0.34985115687000001</v>
      </c>
      <c r="AT11" s="12">
        <v>0.38900628167700002</v>
      </c>
      <c r="AU11" s="12">
        <v>0.50032009876399997</v>
      </c>
      <c r="AW11" s="12">
        <v>0.36070101914300001</v>
      </c>
      <c r="AX11" s="12">
        <v>0.36180738330099999</v>
      </c>
      <c r="AY11" s="12">
        <v>0.36868318910800002</v>
      </c>
      <c r="AZ11" s="12">
        <v>0.33818829171199999</v>
      </c>
      <c r="BA11" s="12">
        <v>0.37595130239899999</v>
      </c>
      <c r="BB11" s="12">
        <v>0.38002433605199998</v>
      </c>
      <c r="BD11" s="12">
        <v>0.37209145574199998</v>
      </c>
      <c r="BE11" s="12">
        <v>0.282535742378</v>
      </c>
      <c r="BF11" s="12">
        <v>0.30716417874899998</v>
      </c>
      <c r="BH11" s="12">
        <v>0.39901374481599999</v>
      </c>
      <c r="BI11" s="12">
        <v>0.24072836299700001</v>
      </c>
      <c r="BJ11" s="12">
        <v>0.15565365302199999</v>
      </c>
    </row>
    <row r="12" spans="2:62" ht="32" customHeight="1" x14ac:dyDescent="0.35">
      <c r="B12" s="11" t="s">
        <v>42</v>
      </c>
      <c r="C12" s="12">
        <v>4.1397509911699999E-2</v>
      </c>
      <c r="D12" s="12">
        <v>4.0152465848000002E-2</v>
      </c>
      <c r="E12" s="12">
        <v>3.4131478351300003E-2</v>
      </c>
      <c r="F12" s="12">
        <v>0.119680579701</v>
      </c>
      <c r="G12" s="12">
        <v>0</v>
      </c>
      <c r="I12" s="12">
        <v>0.10616371095</v>
      </c>
      <c r="J12" s="12">
        <v>4.7498370704800001E-2</v>
      </c>
      <c r="K12" s="12">
        <v>2.22634099371E-2</v>
      </c>
      <c r="L12" s="12">
        <v>1.02384108121E-2</v>
      </c>
      <c r="M12" s="12">
        <v>6.3507843540100001E-2</v>
      </c>
      <c r="N12" s="12">
        <v>0</v>
      </c>
      <c r="P12" s="12">
        <v>8.9197351130400004E-2</v>
      </c>
      <c r="Q12" s="12">
        <v>2.2654630315799999E-2</v>
      </c>
      <c r="R12" s="12">
        <v>2.4342809700099999E-2</v>
      </c>
      <c r="S12" s="12">
        <v>3.00560155758E-2</v>
      </c>
      <c r="T12" s="12">
        <v>0</v>
      </c>
      <c r="V12" s="12">
        <v>0.11598144666100001</v>
      </c>
      <c r="W12" s="12">
        <v>5.7531823125300002E-2</v>
      </c>
      <c r="X12" s="12">
        <v>2.1242532855399999E-2</v>
      </c>
      <c r="Y12" s="12">
        <v>3.1487711961400003E-2</v>
      </c>
      <c r="Z12" s="12">
        <v>1.6226171704900001E-2</v>
      </c>
      <c r="AA12" s="12">
        <v>2.3414152056799999E-2</v>
      </c>
      <c r="AB12" s="12">
        <v>0</v>
      </c>
      <c r="AC12" s="12">
        <v>3.6968930071899997E-2</v>
      </c>
      <c r="AE12" s="12">
        <v>3.1297686299899999E-2</v>
      </c>
      <c r="AF12" s="12">
        <v>4.4637130371500001E-2</v>
      </c>
      <c r="AG12" s="12">
        <v>2.8012769812600001E-2</v>
      </c>
      <c r="AH12" s="12">
        <v>2.1969832345700002E-2</v>
      </c>
      <c r="AI12" s="12">
        <v>6.5349133762399994E-2</v>
      </c>
      <c r="AJ12" s="12">
        <v>0</v>
      </c>
      <c r="AK12" s="12">
        <v>5.0461807275300002E-2</v>
      </c>
      <c r="AL12" s="12">
        <v>3.7603181096599998E-2</v>
      </c>
      <c r="AM12" s="12">
        <v>0</v>
      </c>
      <c r="AN12" s="12">
        <v>7.1715060528299998E-2</v>
      </c>
      <c r="AO12" s="12">
        <v>0.13281839966699999</v>
      </c>
      <c r="AP12" s="12">
        <v>5.2901859763799998E-2</v>
      </c>
      <c r="AR12" s="12">
        <v>4.2365768007499999E-2</v>
      </c>
      <c r="AS12" s="12">
        <v>3.59501107901E-2</v>
      </c>
      <c r="AT12" s="12">
        <v>0</v>
      </c>
      <c r="AU12" s="12">
        <v>0.49967990123599998</v>
      </c>
      <c r="AW12" s="12">
        <v>3.9051103166400002E-2</v>
      </c>
      <c r="AX12" s="12">
        <v>4.3149203667099997E-2</v>
      </c>
      <c r="AY12" s="12">
        <v>4.1165793463700001E-2</v>
      </c>
      <c r="AZ12" s="12">
        <v>4.2630042405999997E-2</v>
      </c>
      <c r="BA12" s="12">
        <v>4.1208578700399998E-2</v>
      </c>
      <c r="BB12" s="12">
        <v>4.0425274870100003E-2</v>
      </c>
      <c r="BD12" s="12">
        <v>2.9074365675300001E-2</v>
      </c>
      <c r="BE12" s="12">
        <v>5.3395899027600002E-2</v>
      </c>
      <c r="BF12" s="12">
        <v>0.148283946556</v>
      </c>
      <c r="BH12" s="12">
        <v>1.9319895722500001E-2</v>
      </c>
      <c r="BI12" s="12">
        <v>7.74545946741E-2</v>
      </c>
      <c r="BJ12" s="12">
        <v>0.11799422193799999</v>
      </c>
    </row>
    <row r="14" spans="2:62" x14ac:dyDescent="0.35">
      <c r="B14" t="s">
        <v>260</v>
      </c>
    </row>
    <row r="15" spans="2:62" x14ac:dyDescent="0.35">
      <c r="B15" t="s">
        <v>9</v>
      </c>
    </row>
    <row r="17" spans="2:2" x14ac:dyDescent="0.35">
      <c r="B17"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M17"/>
  <sheetViews>
    <sheetView showGridLines="0" workbookViewId="0"/>
  </sheetViews>
  <sheetFormatPr defaultColWidth="8.81640625" defaultRowHeight="14.5" x14ac:dyDescent="0.35"/>
  <cols>
    <col min="1" max="1" width="5" customWidth="1"/>
    <col min="2" max="2" width="25" customWidth="1"/>
    <col min="3" max="13" width="10" customWidth="1"/>
  </cols>
  <sheetData>
    <row r="2" spans="2:13" ht="54" customHeight="1" x14ac:dyDescent="0.35">
      <c r="D2" s="22" t="s">
        <v>310</v>
      </c>
      <c r="E2" s="23"/>
      <c r="F2" s="23"/>
      <c r="G2" s="23"/>
      <c r="H2" s="23"/>
      <c r="I2" s="23"/>
      <c r="J2" s="23"/>
      <c r="K2" s="23"/>
      <c r="L2" s="23"/>
      <c r="M2" s="23"/>
    </row>
    <row r="6" spans="2:13" ht="32" customHeight="1" x14ac:dyDescent="0.35">
      <c r="C6" s="14" t="s">
        <v>311</v>
      </c>
      <c r="D6" s="14" t="s">
        <v>312</v>
      </c>
      <c r="E6" s="14" t="s">
        <v>313</v>
      </c>
      <c r="F6" s="14" t="s">
        <v>314</v>
      </c>
      <c r="G6" s="14" t="s">
        <v>315</v>
      </c>
      <c r="H6" s="14" t="s">
        <v>316</v>
      </c>
      <c r="I6" s="14" t="s">
        <v>317</v>
      </c>
      <c r="J6" s="14" t="s">
        <v>318</v>
      </c>
      <c r="K6" s="14" t="s">
        <v>319</v>
      </c>
      <c r="L6" s="14" t="s">
        <v>320</v>
      </c>
      <c r="M6" s="14" t="s">
        <v>321</v>
      </c>
    </row>
    <row r="7" spans="2:13" ht="28" customHeight="1" x14ac:dyDescent="0.35">
      <c r="B7" s="11" t="s">
        <v>203</v>
      </c>
      <c r="C7" s="12">
        <v>0.28629628912299998</v>
      </c>
      <c r="D7" s="12">
        <v>0.24449241145100001</v>
      </c>
      <c r="E7" s="12">
        <v>0.26159819886800001</v>
      </c>
      <c r="F7" s="12">
        <v>0.290380478582</v>
      </c>
      <c r="G7" s="12">
        <v>0.224684132935</v>
      </c>
      <c r="H7" s="12">
        <v>0.254505104569</v>
      </c>
      <c r="I7" s="12">
        <v>0.24592418251100001</v>
      </c>
      <c r="J7" s="12">
        <v>0.228542009494</v>
      </c>
      <c r="K7" s="12">
        <v>0.226311013295</v>
      </c>
      <c r="L7" s="12">
        <v>0.24934825115000001</v>
      </c>
      <c r="M7" s="12">
        <v>0.20902349899799999</v>
      </c>
    </row>
    <row r="8" spans="2:13" ht="28" customHeight="1" x14ac:dyDescent="0.35">
      <c r="B8" s="11" t="s">
        <v>204</v>
      </c>
      <c r="C8" s="12">
        <v>0.41111062095799999</v>
      </c>
      <c r="D8" s="12">
        <v>0.40740267699900001</v>
      </c>
      <c r="E8" s="12">
        <v>0.38823920862200001</v>
      </c>
      <c r="F8" s="12">
        <v>0.41832866085600001</v>
      </c>
      <c r="G8" s="12">
        <v>0.38085417532400001</v>
      </c>
      <c r="H8" s="12">
        <v>0.37437795172499999</v>
      </c>
      <c r="I8" s="12">
        <v>0.41349425097699999</v>
      </c>
      <c r="J8" s="12">
        <v>0.35326182248900001</v>
      </c>
      <c r="K8" s="12">
        <v>0.39589848760099999</v>
      </c>
      <c r="L8" s="12">
        <v>0.33620061853299998</v>
      </c>
      <c r="M8" s="12">
        <v>0.35514504256899998</v>
      </c>
    </row>
    <row r="9" spans="2:13" ht="28" customHeight="1" x14ac:dyDescent="0.35">
      <c r="B9" s="11" t="s">
        <v>205</v>
      </c>
      <c r="C9" s="12">
        <v>0.24789148973</v>
      </c>
      <c r="D9" s="12">
        <v>0.23255920905300001</v>
      </c>
      <c r="E9" s="12">
        <v>0.26439761264700001</v>
      </c>
      <c r="F9" s="12">
        <v>0.242307209212</v>
      </c>
      <c r="G9" s="12">
        <v>0.28606162710299998</v>
      </c>
      <c r="H9" s="12">
        <v>0.30403541183900001</v>
      </c>
      <c r="I9" s="12">
        <v>0.25027587982999999</v>
      </c>
      <c r="J9" s="12">
        <v>0.33604011933299999</v>
      </c>
      <c r="K9" s="12">
        <v>0.27769132298400001</v>
      </c>
      <c r="L9" s="12">
        <v>0.29958490253999998</v>
      </c>
      <c r="M9" s="12">
        <v>0.34398988359100002</v>
      </c>
    </row>
    <row r="10" spans="2:13" ht="28" customHeight="1" x14ac:dyDescent="0.35">
      <c r="B10" s="11" t="s">
        <v>206</v>
      </c>
      <c r="C10" s="12">
        <v>2.8310614754299999E-2</v>
      </c>
      <c r="D10" s="12">
        <v>7.6629716724699995E-2</v>
      </c>
      <c r="E10" s="12">
        <v>5.54625205089E-2</v>
      </c>
      <c r="F10" s="12">
        <v>3.91982873122E-2</v>
      </c>
      <c r="G10" s="12">
        <v>7.3408554985299995E-2</v>
      </c>
      <c r="H10" s="12">
        <v>3.6186288072799999E-2</v>
      </c>
      <c r="I10" s="12">
        <v>6.0432764307899997E-2</v>
      </c>
      <c r="J10" s="12">
        <v>4.1103343251799998E-2</v>
      </c>
      <c r="K10" s="12">
        <v>7.18252292056E-2</v>
      </c>
      <c r="L10" s="12">
        <v>8.0231067024E-2</v>
      </c>
      <c r="M10" s="12">
        <v>5.3281113369299998E-2</v>
      </c>
    </row>
    <row r="11" spans="2:13" ht="28" customHeight="1" x14ac:dyDescent="0.35">
      <c r="B11" s="11" t="s">
        <v>207</v>
      </c>
      <c r="C11" s="12">
        <v>5.6846270588599996E-3</v>
      </c>
      <c r="D11" s="12">
        <v>2.6597369954699999E-2</v>
      </c>
      <c r="E11" s="12">
        <v>2.0513725335899999E-2</v>
      </c>
      <c r="F11" s="12">
        <v>1.9294577396100001E-3</v>
      </c>
      <c r="G11" s="12">
        <v>2.2711940395500001E-2</v>
      </c>
      <c r="H11" s="12">
        <v>1.24211305375E-2</v>
      </c>
      <c r="I11" s="12">
        <v>1.14672120577E-2</v>
      </c>
      <c r="J11" s="12">
        <v>7.76874583845E-3</v>
      </c>
      <c r="K11" s="12">
        <v>9.8278544780299997E-3</v>
      </c>
      <c r="L11" s="12">
        <v>1.0290001857899999E-2</v>
      </c>
      <c r="M11" s="12">
        <v>1.0371525297899999E-2</v>
      </c>
    </row>
    <row r="12" spans="2:13" ht="28" customHeight="1" x14ac:dyDescent="0.35">
      <c r="B12" s="11" t="s">
        <v>42</v>
      </c>
      <c r="C12" s="12">
        <v>2.07063583759E-2</v>
      </c>
      <c r="D12" s="12">
        <v>1.23186158175E-2</v>
      </c>
      <c r="E12" s="12">
        <v>9.7887340180400004E-3</v>
      </c>
      <c r="F12" s="12">
        <v>7.8559062984300005E-3</v>
      </c>
      <c r="G12" s="12">
        <v>1.2279569257499999E-2</v>
      </c>
      <c r="H12" s="12">
        <v>1.8474113256299999E-2</v>
      </c>
      <c r="I12" s="12">
        <v>1.8405710316299999E-2</v>
      </c>
      <c r="J12" s="12">
        <v>3.3283959593300001E-2</v>
      </c>
      <c r="K12" s="12">
        <v>1.84460924363E-2</v>
      </c>
      <c r="L12" s="12">
        <v>2.43451588951E-2</v>
      </c>
      <c r="M12" s="12">
        <v>2.8188936174399999E-2</v>
      </c>
    </row>
    <row r="14" spans="2:13" x14ac:dyDescent="0.35">
      <c r="B14" t="s">
        <v>260</v>
      </c>
    </row>
    <row r="15" spans="2:13" x14ac:dyDescent="0.35">
      <c r="B15" t="s">
        <v>9</v>
      </c>
    </row>
    <row r="17" spans="2:2" x14ac:dyDescent="0.35">
      <c r="B17" s="4" t="str">
        <f>HYPERLINK("#Contents!A1","Return to Contents")</f>
        <v>Return to Contents</v>
      </c>
    </row>
  </sheetData>
  <mergeCells count="1">
    <mergeCell ref="D2:M2"/>
  </mergeCells>
  <pageMargins left="0.7" right="0.7" top="0.75" bottom="0.75" header="0.3" footer="0.3"/>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202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203</v>
      </c>
      <c r="C9" s="12">
        <v>0.28629628912299998</v>
      </c>
      <c r="D9" s="12">
        <v>0.27230690489999998</v>
      </c>
      <c r="E9" s="12">
        <v>0.31611106479399997</v>
      </c>
      <c r="F9" s="12">
        <v>0.183326708935</v>
      </c>
      <c r="G9" s="12">
        <v>0.20424949416099999</v>
      </c>
      <c r="I9" s="12">
        <v>0.20183670144599999</v>
      </c>
      <c r="J9" s="12">
        <v>0.35156416525200002</v>
      </c>
      <c r="K9" s="12">
        <v>0.34427729079000002</v>
      </c>
      <c r="L9" s="12">
        <v>0.236342714919</v>
      </c>
      <c r="M9" s="12">
        <v>0.26831531798899999</v>
      </c>
      <c r="N9" s="12">
        <v>0.31351998089499999</v>
      </c>
      <c r="P9" s="12">
        <v>0.160439142989</v>
      </c>
      <c r="Q9" s="12">
        <v>0.27279214553300002</v>
      </c>
      <c r="R9" s="12">
        <v>0.34245326184300001</v>
      </c>
      <c r="S9" s="12">
        <v>0.37407032960699999</v>
      </c>
      <c r="T9" s="12">
        <v>0</v>
      </c>
      <c r="V9" s="12">
        <v>0.189770517587</v>
      </c>
      <c r="W9" s="12">
        <v>0.21177749489600001</v>
      </c>
      <c r="X9" s="12">
        <v>0.27626264056900002</v>
      </c>
      <c r="Y9" s="12">
        <v>0.33784647674599999</v>
      </c>
      <c r="Z9" s="12">
        <v>0.30636066713799998</v>
      </c>
      <c r="AA9" s="12">
        <v>0.47659495462200002</v>
      </c>
      <c r="AB9" s="12">
        <v>0.428597066267</v>
      </c>
      <c r="AC9" s="12">
        <v>0.20074228851699999</v>
      </c>
      <c r="AE9" s="12">
        <v>0.30993613294599998</v>
      </c>
      <c r="AF9" s="12">
        <v>0.27685586783799998</v>
      </c>
      <c r="AG9" s="12">
        <v>0.27721798659000002</v>
      </c>
      <c r="AH9" s="12">
        <v>0.237834448473</v>
      </c>
      <c r="AI9" s="12">
        <v>0.19182620900700001</v>
      </c>
      <c r="AJ9" s="12">
        <v>0.27386282592400002</v>
      </c>
      <c r="AK9" s="12">
        <v>0.35610526713899998</v>
      </c>
      <c r="AL9" s="12">
        <v>0.26302459714199999</v>
      </c>
      <c r="AM9" s="12">
        <v>0.32737403151400002</v>
      </c>
      <c r="AN9" s="12">
        <v>0.35308440083800002</v>
      </c>
      <c r="AO9" s="12">
        <v>0.400379764581</v>
      </c>
      <c r="AP9" s="12">
        <v>0.305083312188</v>
      </c>
      <c r="AR9" s="12">
        <v>0.28873718231200002</v>
      </c>
      <c r="AS9" s="12">
        <v>0.28220767821699999</v>
      </c>
      <c r="AT9" s="12">
        <v>0.28264849061699998</v>
      </c>
      <c r="AU9" s="12">
        <v>0</v>
      </c>
      <c r="AW9" s="12">
        <v>0.31567116321700001</v>
      </c>
      <c r="AX9" s="12">
        <v>0.317963524281</v>
      </c>
      <c r="AY9" s="12">
        <v>0.33250238505399998</v>
      </c>
      <c r="AZ9" s="12">
        <v>0.28109942066400001</v>
      </c>
      <c r="BA9" s="12">
        <v>0.30546361540599998</v>
      </c>
      <c r="BB9" s="12">
        <v>0.30267539182300002</v>
      </c>
      <c r="BD9" s="12">
        <v>0.32274506670199998</v>
      </c>
      <c r="BE9" s="12">
        <v>0.22457767257700001</v>
      </c>
      <c r="BF9" s="12">
        <v>0.18944719430400001</v>
      </c>
      <c r="BH9" s="12">
        <v>0.325494507283</v>
      </c>
      <c r="BI9" s="12">
        <v>0.21099923431000001</v>
      </c>
      <c r="BJ9" s="12">
        <v>0.18268781004500001</v>
      </c>
    </row>
    <row r="10" spans="2:62" ht="32" customHeight="1" x14ac:dyDescent="0.35">
      <c r="B10" s="11" t="s">
        <v>204</v>
      </c>
      <c r="C10" s="12">
        <v>0.41111062095799999</v>
      </c>
      <c r="D10" s="12">
        <v>0.41147713887199999</v>
      </c>
      <c r="E10" s="12">
        <v>0.41371423925099998</v>
      </c>
      <c r="F10" s="12">
        <v>0.32267052184799999</v>
      </c>
      <c r="G10" s="12">
        <v>0.79575050583899998</v>
      </c>
      <c r="I10" s="12">
        <v>0.31576197579999998</v>
      </c>
      <c r="J10" s="12">
        <v>0.33727565749799998</v>
      </c>
      <c r="K10" s="12">
        <v>0.41384311375299998</v>
      </c>
      <c r="L10" s="12">
        <v>0.46008520540699999</v>
      </c>
      <c r="M10" s="12">
        <v>0.50287032542800003</v>
      </c>
      <c r="N10" s="12">
        <v>0.15071636738499999</v>
      </c>
      <c r="P10" s="12">
        <v>0.33494982694499997</v>
      </c>
      <c r="Q10" s="12">
        <v>0.40900964507600002</v>
      </c>
      <c r="R10" s="12">
        <v>0.50483248994700003</v>
      </c>
      <c r="S10" s="12">
        <v>0.40221247157500001</v>
      </c>
      <c r="T10" s="12">
        <v>0</v>
      </c>
      <c r="V10" s="12">
        <v>0.30438683548500001</v>
      </c>
      <c r="W10" s="12">
        <v>0.44218218312099999</v>
      </c>
      <c r="X10" s="12">
        <v>0.45473043400699997</v>
      </c>
      <c r="Y10" s="12">
        <v>0.381730546565</v>
      </c>
      <c r="Z10" s="12">
        <v>0.51926931787800001</v>
      </c>
      <c r="AA10" s="12">
        <v>0.40059683179700001</v>
      </c>
      <c r="AB10" s="12">
        <v>0.40329346174800002</v>
      </c>
      <c r="AC10" s="12">
        <v>0.23948009071699999</v>
      </c>
      <c r="AE10" s="12">
        <v>0.48365484262899999</v>
      </c>
      <c r="AF10" s="12">
        <v>0.40474134692399999</v>
      </c>
      <c r="AG10" s="12">
        <v>0.41744674525800002</v>
      </c>
      <c r="AH10" s="12">
        <v>0.454221304193</v>
      </c>
      <c r="AI10" s="12">
        <v>0.35742865438799998</v>
      </c>
      <c r="AJ10" s="12">
        <v>0.34652750294000001</v>
      </c>
      <c r="AK10" s="12">
        <v>0.44984429642500001</v>
      </c>
      <c r="AL10" s="12">
        <v>0.47288275343699998</v>
      </c>
      <c r="AM10" s="12">
        <v>0.43415680225600001</v>
      </c>
      <c r="AN10" s="12">
        <v>0.32903431879</v>
      </c>
      <c r="AO10" s="12">
        <v>0.37838974504900003</v>
      </c>
      <c r="AP10" s="12">
        <v>0.38801109292699998</v>
      </c>
      <c r="AR10" s="12">
        <v>0.38161816201600002</v>
      </c>
      <c r="AS10" s="12">
        <v>0.53514419351800002</v>
      </c>
      <c r="AT10" s="12">
        <v>0.51523718265200003</v>
      </c>
      <c r="AU10" s="12">
        <v>0</v>
      </c>
      <c r="AW10" s="12">
        <v>0.43247849665900001</v>
      </c>
      <c r="AX10" s="12">
        <v>0.42450784626299998</v>
      </c>
      <c r="AY10" s="12">
        <v>0.40085259072399998</v>
      </c>
      <c r="AZ10" s="12">
        <v>0.42148621575700002</v>
      </c>
      <c r="BA10" s="12">
        <v>0.415946933879</v>
      </c>
      <c r="BB10" s="12">
        <v>0.42767138997499998</v>
      </c>
      <c r="BD10" s="12">
        <v>0.436099607808</v>
      </c>
      <c r="BE10" s="12">
        <v>0.36007101458500002</v>
      </c>
      <c r="BF10" s="12">
        <v>0.41766228216599999</v>
      </c>
      <c r="BH10" s="12">
        <v>0.42260514777800001</v>
      </c>
      <c r="BI10" s="12">
        <v>0.39615275219500001</v>
      </c>
      <c r="BJ10" s="12">
        <v>0.360276442192</v>
      </c>
    </row>
    <row r="11" spans="2:62" ht="32" customHeight="1" x14ac:dyDescent="0.35">
      <c r="B11" s="11" t="s">
        <v>205</v>
      </c>
      <c r="C11" s="12">
        <v>0.24789148973</v>
      </c>
      <c r="D11" s="12">
        <v>0.27089674934000002</v>
      </c>
      <c r="E11" s="12">
        <v>0.209008660264</v>
      </c>
      <c r="F11" s="12">
        <v>0.39681116112300002</v>
      </c>
      <c r="G11" s="12">
        <v>0</v>
      </c>
      <c r="I11" s="12">
        <v>0.41220957788700002</v>
      </c>
      <c r="J11" s="12">
        <v>0.189774890221</v>
      </c>
      <c r="K11" s="12">
        <v>0.205460357451</v>
      </c>
      <c r="L11" s="12">
        <v>0.27681601777199999</v>
      </c>
      <c r="M11" s="12">
        <v>0.164023842862</v>
      </c>
      <c r="N11" s="12">
        <v>0.53576365171999996</v>
      </c>
      <c r="P11" s="12">
        <v>0.392932473196</v>
      </c>
      <c r="Q11" s="12">
        <v>0.264791183953</v>
      </c>
      <c r="R11" s="12">
        <v>0.137741526349</v>
      </c>
      <c r="S11" s="12">
        <v>0.18409598168300001</v>
      </c>
      <c r="T11" s="12">
        <v>1</v>
      </c>
      <c r="V11" s="12">
        <v>0.38332695590499999</v>
      </c>
      <c r="W11" s="12">
        <v>0.25891627454100002</v>
      </c>
      <c r="X11" s="12">
        <v>0.24784979532400001</v>
      </c>
      <c r="Y11" s="12">
        <v>0.264206979186</v>
      </c>
      <c r="Z11" s="12">
        <v>0.17437001498499999</v>
      </c>
      <c r="AA11" s="12">
        <v>0.12280821358000001</v>
      </c>
      <c r="AB11" s="12">
        <v>0.118576803759</v>
      </c>
      <c r="AC11" s="12">
        <v>0.38084383713800002</v>
      </c>
      <c r="AE11" s="12">
        <v>0.14957796556</v>
      </c>
      <c r="AF11" s="12">
        <v>0.214324631918</v>
      </c>
      <c r="AG11" s="12">
        <v>0.30533526815200002</v>
      </c>
      <c r="AH11" s="12">
        <v>0.23121872654</v>
      </c>
      <c r="AI11" s="12">
        <v>0.420417968644</v>
      </c>
      <c r="AJ11" s="12">
        <v>0.30593429988199999</v>
      </c>
      <c r="AK11" s="12">
        <v>0.16576799865700001</v>
      </c>
      <c r="AL11" s="12">
        <v>0.17020069485799999</v>
      </c>
      <c r="AM11" s="12">
        <v>0.215801180914</v>
      </c>
      <c r="AN11" s="12">
        <v>0.24613930727899999</v>
      </c>
      <c r="AO11" s="12">
        <v>0.221230490369</v>
      </c>
      <c r="AP11" s="12">
        <v>0.30690559488500002</v>
      </c>
      <c r="AR11" s="12">
        <v>0.272708761548</v>
      </c>
      <c r="AS11" s="12">
        <v>0.157288285379</v>
      </c>
      <c r="AT11" s="12">
        <v>0.110087675912</v>
      </c>
      <c r="AU11" s="12">
        <v>0.50032009876399997</v>
      </c>
      <c r="AW11" s="12">
        <v>0.20070862796200001</v>
      </c>
      <c r="AX11" s="12">
        <v>0.21393677214500001</v>
      </c>
      <c r="AY11" s="12">
        <v>0.22149214180900001</v>
      </c>
      <c r="AZ11" s="12">
        <v>0.247805277879</v>
      </c>
      <c r="BA11" s="12">
        <v>0.23276271184899999</v>
      </c>
      <c r="BB11" s="12">
        <v>0.228046031978</v>
      </c>
      <c r="BD11" s="12">
        <v>0.18874769539799999</v>
      </c>
      <c r="BE11" s="12">
        <v>0.35549895043399998</v>
      </c>
      <c r="BF11" s="12">
        <v>0.34268095800499998</v>
      </c>
      <c r="BH11" s="12">
        <v>0.21240242843500001</v>
      </c>
      <c r="BI11" s="12">
        <v>0.30885432153499998</v>
      </c>
      <c r="BJ11" s="12">
        <v>0.36239732138199998</v>
      </c>
    </row>
    <row r="12" spans="2:62" ht="32" customHeight="1" x14ac:dyDescent="0.35">
      <c r="B12" s="11" t="s">
        <v>206</v>
      </c>
      <c r="C12" s="12">
        <v>2.8310614754299999E-2</v>
      </c>
      <c r="D12" s="12">
        <v>1.2670335897600001E-2</v>
      </c>
      <c r="E12" s="12">
        <v>4.3950468637700003E-2</v>
      </c>
      <c r="F12" s="12">
        <v>4.8633870819299999E-2</v>
      </c>
      <c r="G12" s="12">
        <v>0</v>
      </c>
      <c r="I12" s="12">
        <v>2.8285458555899999E-2</v>
      </c>
      <c r="J12" s="12">
        <v>7.0703392664299994E-2</v>
      </c>
      <c r="K12" s="12">
        <v>1.4195849832800001E-2</v>
      </c>
      <c r="L12" s="12">
        <v>1.9569453161300002E-2</v>
      </c>
      <c r="M12" s="12">
        <v>3.3829798794900001E-2</v>
      </c>
      <c r="N12" s="12">
        <v>0</v>
      </c>
      <c r="P12" s="12">
        <v>4.9916805855299999E-2</v>
      </c>
      <c r="Q12" s="12">
        <v>3.1002642214099999E-2</v>
      </c>
      <c r="R12" s="12">
        <v>7.5243522472899999E-3</v>
      </c>
      <c r="S12" s="12">
        <v>2.52505390764E-2</v>
      </c>
      <c r="T12" s="12">
        <v>0</v>
      </c>
      <c r="V12" s="12">
        <v>7.02247890924E-2</v>
      </c>
      <c r="W12" s="12">
        <v>4.13815214876E-2</v>
      </c>
      <c r="X12" s="12">
        <v>9.4752512830599996E-3</v>
      </c>
      <c r="Y12" s="12">
        <v>1.6215997502399999E-2</v>
      </c>
      <c r="Z12" s="12">
        <v>0</v>
      </c>
      <c r="AA12" s="12">
        <v>0</v>
      </c>
      <c r="AB12" s="12">
        <v>3.0712805415199999E-2</v>
      </c>
      <c r="AC12" s="12">
        <v>6.9006389319700004E-2</v>
      </c>
      <c r="AE12" s="12">
        <v>3.1297686299899999E-2</v>
      </c>
      <c r="AF12" s="12">
        <v>5.29748967498E-2</v>
      </c>
      <c r="AG12" s="12">
        <v>0</v>
      </c>
      <c r="AH12" s="12">
        <v>7.6725520794099999E-2</v>
      </c>
      <c r="AI12" s="12">
        <v>3.0327167960100002E-2</v>
      </c>
      <c r="AJ12" s="12">
        <v>5.1725335992E-2</v>
      </c>
      <c r="AK12" s="12">
        <v>0</v>
      </c>
      <c r="AL12" s="12">
        <v>1.76619593121E-2</v>
      </c>
      <c r="AM12" s="12">
        <v>0</v>
      </c>
      <c r="AN12" s="12">
        <v>3.2238940901399997E-2</v>
      </c>
      <c r="AO12" s="12">
        <v>0</v>
      </c>
      <c r="AP12" s="12">
        <v>0</v>
      </c>
      <c r="AR12" s="12">
        <v>3.3430181373699998E-2</v>
      </c>
      <c r="AS12" s="12">
        <v>0</v>
      </c>
      <c r="AT12" s="12">
        <v>4.9333651216699997E-2</v>
      </c>
      <c r="AU12" s="12">
        <v>0</v>
      </c>
      <c r="AW12" s="12">
        <v>2.40642132456E-2</v>
      </c>
      <c r="AX12" s="12">
        <v>1.7697854794499999E-2</v>
      </c>
      <c r="AY12" s="12">
        <v>1.9747276042100002E-2</v>
      </c>
      <c r="AZ12" s="12">
        <v>2.1613260372199999E-2</v>
      </c>
      <c r="BA12" s="12">
        <v>2.5785807310900001E-2</v>
      </c>
      <c r="BB12" s="12">
        <v>2.4721026580799998E-2</v>
      </c>
      <c r="BD12" s="12">
        <v>3.7575979723299999E-2</v>
      </c>
      <c r="BE12" s="12">
        <v>1.30631294082E-2</v>
      </c>
      <c r="BF12" s="12">
        <v>0</v>
      </c>
      <c r="BH12" s="12">
        <v>2.58219414289E-2</v>
      </c>
      <c r="BI12" s="12">
        <v>4.5241053747E-2</v>
      </c>
      <c r="BJ12" s="12">
        <v>0</v>
      </c>
    </row>
    <row r="13" spans="2:62" ht="32" customHeight="1" x14ac:dyDescent="0.35">
      <c r="B13" s="11" t="s">
        <v>207</v>
      </c>
      <c r="C13" s="12">
        <v>5.6846270588599996E-3</v>
      </c>
      <c r="D13" s="12">
        <v>1.1470861072E-2</v>
      </c>
      <c r="E13" s="12">
        <v>0</v>
      </c>
      <c r="F13" s="12">
        <v>0</v>
      </c>
      <c r="G13" s="12">
        <v>0</v>
      </c>
      <c r="I13" s="12">
        <v>0</v>
      </c>
      <c r="J13" s="12">
        <v>0</v>
      </c>
      <c r="K13" s="12">
        <v>0</v>
      </c>
      <c r="L13" s="12">
        <v>0</v>
      </c>
      <c r="M13" s="12">
        <v>3.0960714927000001E-2</v>
      </c>
      <c r="N13" s="12">
        <v>0</v>
      </c>
      <c r="P13" s="12">
        <v>2.2829243502999998E-2</v>
      </c>
      <c r="Q13" s="12">
        <v>0</v>
      </c>
      <c r="R13" s="12">
        <v>0</v>
      </c>
      <c r="S13" s="12">
        <v>0</v>
      </c>
      <c r="T13" s="12">
        <v>0</v>
      </c>
      <c r="V13" s="12">
        <v>0</v>
      </c>
      <c r="W13" s="12">
        <v>1.5867702469599999E-2</v>
      </c>
      <c r="X13" s="12">
        <v>1.16818788163E-2</v>
      </c>
      <c r="Y13" s="12">
        <v>0</v>
      </c>
      <c r="Z13" s="12">
        <v>0</v>
      </c>
      <c r="AA13" s="12">
        <v>0</v>
      </c>
      <c r="AB13" s="12">
        <v>0</v>
      </c>
      <c r="AC13" s="12">
        <v>0</v>
      </c>
      <c r="AE13" s="12">
        <v>0</v>
      </c>
      <c r="AF13" s="12">
        <v>0</v>
      </c>
      <c r="AG13" s="12">
        <v>0</v>
      </c>
      <c r="AH13" s="12">
        <v>0</v>
      </c>
      <c r="AI13" s="12">
        <v>0</v>
      </c>
      <c r="AJ13" s="12">
        <v>0</v>
      </c>
      <c r="AK13" s="12">
        <v>0</v>
      </c>
      <c r="AL13" s="12">
        <v>2.1649253682900001E-2</v>
      </c>
      <c r="AM13" s="12">
        <v>0</v>
      </c>
      <c r="AN13" s="12">
        <v>3.9503032190899998E-2</v>
      </c>
      <c r="AO13" s="12">
        <v>0</v>
      </c>
      <c r="AP13" s="12">
        <v>0</v>
      </c>
      <c r="AR13" s="12">
        <v>7.2005105229899996E-3</v>
      </c>
      <c r="AS13" s="12">
        <v>0</v>
      </c>
      <c r="AT13" s="12">
        <v>0</v>
      </c>
      <c r="AU13" s="12">
        <v>0</v>
      </c>
      <c r="AW13" s="12">
        <v>7.0421614771699996E-3</v>
      </c>
      <c r="AX13" s="12">
        <v>7.3772861238800003E-3</v>
      </c>
      <c r="AY13" s="12">
        <v>8.2046913924600003E-3</v>
      </c>
      <c r="AZ13" s="12">
        <v>2.8698459977900001E-3</v>
      </c>
      <c r="BA13" s="12">
        <v>2.9662220070700001E-3</v>
      </c>
      <c r="BB13" s="12">
        <v>7.4350037059999997E-3</v>
      </c>
      <c r="BD13" s="12">
        <v>3.6816885045199998E-3</v>
      </c>
      <c r="BE13" s="12">
        <v>1.0392738070300001E-2</v>
      </c>
      <c r="BF13" s="12">
        <v>0</v>
      </c>
      <c r="BH13" s="12">
        <v>0</v>
      </c>
      <c r="BI13" s="12">
        <v>2.3816664269899999E-2</v>
      </c>
      <c r="BJ13" s="12">
        <v>0</v>
      </c>
    </row>
    <row r="14" spans="2:62" ht="32" customHeight="1" x14ac:dyDescent="0.35">
      <c r="B14" s="11" t="s">
        <v>42</v>
      </c>
      <c r="C14" s="12">
        <v>2.07063583759E-2</v>
      </c>
      <c r="D14" s="12">
        <v>2.1178009918699999E-2</v>
      </c>
      <c r="E14" s="12">
        <v>1.7215567053400001E-2</v>
      </c>
      <c r="F14" s="12">
        <v>4.8557737274700002E-2</v>
      </c>
      <c r="G14" s="12">
        <v>0</v>
      </c>
      <c r="I14" s="12">
        <v>4.1906286311100001E-2</v>
      </c>
      <c r="J14" s="12">
        <v>5.0681894364299998E-2</v>
      </c>
      <c r="K14" s="12">
        <v>2.22233881731E-2</v>
      </c>
      <c r="L14" s="12">
        <v>7.1866087401699997E-3</v>
      </c>
      <c r="M14" s="12">
        <v>0</v>
      </c>
      <c r="N14" s="12">
        <v>0</v>
      </c>
      <c r="P14" s="12">
        <v>3.8932507512400003E-2</v>
      </c>
      <c r="Q14" s="12">
        <v>2.2404383223799999E-2</v>
      </c>
      <c r="R14" s="12">
        <v>7.4483696127999998E-3</v>
      </c>
      <c r="S14" s="12">
        <v>1.43706780582E-2</v>
      </c>
      <c r="T14" s="12">
        <v>0</v>
      </c>
      <c r="V14" s="12">
        <v>5.2290901930699997E-2</v>
      </c>
      <c r="W14" s="12">
        <v>2.9874823484100001E-2</v>
      </c>
      <c r="X14" s="12">
        <v>0</v>
      </c>
      <c r="Y14" s="12">
        <v>0</v>
      </c>
      <c r="Z14" s="12">
        <v>0</v>
      </c>
      <c r="AA14" s="12">
        <v>0</v>
      </c>
      <c r="AB14" s="12">
        <v>1.8819862811599999E-2</v>
      </c>
      <c r="AC14" s="12">
        <v>0.109927394309</v>
      </c>
      <c r="AE14" s="12">
        <v>2.55333725654E-2</v>
      </c>
      <c r="AF14" s="12">
        <v>5.1103256570300001E-2</v>
      </c>
      <c r="AG14" s="12">
        <v>0</v>
      </c>
      <c r="AH14" s="12">
        <v>0</v>
      </c>
      <c r="AI14" s="12">
        <v>0</v>
      </c>
      <c r="AJ14" s="12">
        <v>2.1950035261599998E-2</v>
      </c>
      <c r="AK14" s="12">
        <v>2.8282437778200002E-2</v>
      </c>
      <c r="AL14" s="12">
        <v>5.4580741567199997E-2</v>
      </c>
      <c r="AM14" s="12">
        <v>2.2667985315499999E-2</v>
      </c>
      <c r="AN14" s="12">
        <v>0</v>
      </c>
      <c r="AO14" s="12">
        <v>0</v>
      </c>
      <c r="AP14" s="12">
        <v>0</v>
      </c>
      <c r="AR14" s="12">
        <v>1.6305202227499999E-2</v>
      </c>
      <c r="AS14" s="12">
        <v>2.5359842886399999E-2</v>
      </c>
      <c r="AT14" s="12">
        <v>4.2692999602299997E-2</v>
      </c>
      <c r="AU14" s="12">
        <v>0.49967990123599998</v>
      </c>
      <c r="AW14" s="12">
        <v>2.0035337439699999E-2</v>
      </c>
      <c r="AX14" s="12">
        <v>1.85167163931E-2</v>
      </c>
      <c r="AY14" s="12">
        <v>1.7200914978800001E-2</v>
      </c>
      <c r="AZ14" s="12">
        <v>2.5125979330699998E-2</v>
      </c>
      <c r="BA14" s="12">
        <v>1.70747095479E-2</v>
      </c>
      <c r="BB14" s="12">
        <v>9.4511559369100002E-3</v>
      </c>
      <c r="BD14" s="12">
        <v>1.11499618653E-2</v>
      </c>
      <c r="BE14" s="12">
        <v>3.6396494926099997E-2</v>
      </c>
      <c r="BF14" s="12">
        <v>5.02095655248E-2</v>
      </c>
      <c r="BH14" s="12">
        <v>1.36759750746E-2</v>
      </c>
      <c r="BI14" s="12">
        <v>1.49359739427E-2</v>
      </c>
      <c r="BJ14" s="12">
        <v>9.4638426381800006E-2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208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203</v>
      </c>
      <c r="C9" s="12">
        <v>0.24449241145100001</v>
      </c>
      <c r="D9" s="12">
        <v>0.25753009202499999</v>
      </c>
      <c r="E9" s="12">
        <v>0.236109963374</v>
      </c>
      <c r="F9" s="12">
        <v>0.199712292993</v>
      </c>
      <c r="G9" s="12">
        <v>0.20424949416099999</v>
      </c>
      <c r="I9" s="12">
        <v>0.18414683892</v>
      </c>
      <c r="J9" s="12">
        <v>0.27203064931999998</v>
      </c>
      <c r="K9" s="12">
        <v>0.26600447817</v>
      </c>
      <c r="L9" s="12">
        <v>0.20245100739999999</v>
      </c>
      <c r="M9" s="12">
        <v>0.26998080274000003</v>
      </c>
      <c r="N9" s="12">
        <v>0.38692519908799999</v>
      </c>
      <c r="P9" s="12">
        <v>0.127544443901</v>
      </c>
      <c r="Q9" s="12">
        <v>0.25191205961899998</v>
      </c>
      <c r="R9" s="12">
        <v>0.248841307112</v>
      </c>
      <c r="S9" s="12">
        <v>0.35357430528200001</v>
      </c>
      <c r="T9" s="12">
        <v>0</v>
      </c>
      <c r="V9" s="12">
        <v>0.119067797064</v>
      </c>
      <c r="W9" s="12">
        <v>0.24463085122299999</v>
      </c>
      <c r="X9" s="12">
        <v>0.24928051768699999</v>
      </c>
      <c r="Y9" s="12">
        <v>0.19155937073900001</v>
      </c>
      <c r="Z9" s="12">
        <v>0.27840560658800001</v>
      </c>
      <c r="AA9" s="12">
        <v>0.469163667447</v>
      </c>
      <c r="AB9" s="12">
        <v>0.32985799522800002</v>
      </c>
      <c r="AC9" s="12">
        <v>0.12983009987300001</v>
      </c>
      <c r="AE9" s="12">
        <v>0.21324013931300001</v>
      </c>
      <c r="AF9" s="12">
        <v>0.24063609208600001</v>
      </c>
      <c r="AG9" s="12">
        <v>0.11293492021400001</v>
      </c>
      <c r="AH9" s="12">
        <v>0.27860755196499998</v>
      </c>
      <c r="AI9" s="12">
        <v>0.200648137404</v>
      </c>
      <c r="AJ9" s="12">
        <v>0.21979614959400001</v>
      </c>
      <c r="AK9" s="12">
        <v>0.27215438366200001</v>
      </c>
      <c r="AL9" s="12">
        <v>0.195853337387</v>
      </c>
      <c r="AM9" s="12">
        <v>0.23473644063999999</v>
      </c>
      <c r="AN9" s="12">
        <v>0.37193932250200001</v>
      </c>
      <c r="AO9" s="12">
        <v>0.400379764581</v>
      </c>
      <c r="AP9" s="12">
        <v>0.34238040685299997</v>
      </c>
      <c r="AR9" s="12">
        <v>0.24290685769699999</v>
      </c>
      <c r="AS9" s="12">
        <v>0.25491939426799998</v>
      </c>
      <c r="AT9" s="12">
        <v>0.25582653053100002</v>
      </c>
      <c r="AU9" s="12">
        <v>0</v>
      </c>
      <c r="AW9" s="12">
        <v>0.26656930657200001</v>
      </c>
      <c r="AX9" s="12">
        <v>0.26267320983499998</v>
      </c>
      <c r="AY9" s="12">
        <v>0.27146674526499998</v>
      </c>
      <c r="AZ9" s="12">
        <v>0.25131826600399998</v>
      </c>
      <c r="BA9" s="12">
        <v>0.26505518811200002</v>
      </c>
      <c r="BB9" s="12">
        <v>0.25376228440600002</v>
      </c>
      <c r="BD9" s="12">
        <v>0.27397561522399999</v>
      </c>
      <c r="BE9" s="12">
        <v>0.20892836939199999</v>
      </c>
      <c r="BF9" s="12">
        <v>4.6099412041600001E-2</v>
      </c>
      <c r="BH9" s="12">
        <v>0.26578010640799998</v>
      </c>
      <c r="BI9" s="12">
        <v>0.19743083725400001</v>
      </c>
      <c r="BJ9" s="12">
        <v>0.20594047370099999</v>
      </c>
    </row>
    <row r="10" spans="2:62" ht="32" customHeight="1" x14ac:dyDescent="0.35">
      <c r="B10" s="11" t="s">
        <v>204</v>
      </c>
      <c r="C10" s="12">
        <v>0.40740267699900001</v>
      </c>
      <c r="D10" s="12">
        <v>0.44360803621900002</v>
      </c>
      <c r="E10" s="12">
        <v>0.37244327200400001</v>
      </c>
      <c r="F10" s="12">
        <v>0.42826100518100002</v>
      </c>
      <c r="G10" s="12">
        <v>0</v>
      </c>
      <c r="I10" s="12">
        <v>0.37119188337199999</v>
      </c>
      <c r="J10" s="12">
        <v>0.402954802625</v>
      </c>
      <c r="K10" s="12">
        <v>0.42375319474700002</v>
      </c>
      <c r="L10" s="12">
        <v>0.43713650979399998</v>
      </c>
      <c r="M10" s="12">
        <v>0.38386044920099999</v>
      </c>
      <c r="N10" s="12">
        <v>0.33015013895200002</v>
      </c>
      <c r="P10" s="12">
        <v>0.42242137042</v>
      </c>
      <c r="Q10" s="12">
        <v>0.43256368627899999</v>
      </c>
      <c r="R10" s="12">
        <v>0.41796541013499999</v>
      </c>
      <c r="S10" s="12">
        <v>0.35544930237400002</v>
      </c>
      <c r="T10" s="12">
        <v>0.48326881861999998</v>
      </c>
      <c r="V10" s="12">
        <v>0.43999272431300002</v>
      </c>
      <c r="W10" s="12">
        <v>0.35949423354900001</v>
      </c>
      <c r="X10" s="12">
        <v>0.50413646327100003</v>
      </c>
      <c r="Y10" s="12">
        <v>0.430370941831</v>
      </c>
      <c r="Z10" s="12">
        <v>0.387805527215</v>
      </c>
      <c r="AA10" s="12">
        <v>0.36351492678199998</v>
      </c>
      <c r="AB10" s="12">
        <v>0.36378983104599999</v>
      </c>
      <c r="AC10" s="12">
        <v>0.26764097492700001</v>
      </c>
      <c r="AE10" s="12">
        <v>0.489864811628</v>
      </c>
      <c r="AF10" s="12">
        <v>0.40788807939100002</v>
      </c>
      <c r="AG10" s="12">
        <v>0.44050193491799999</v>
      </c>
      <c r="AH10" s="12">
        <v>0.43740310893599998</v>
      </c>
      <c r="AI10" s="12">
        <v>0.38337947771000003</v>
      </c>
      <c r="AJ10" s="12">
        <v>0.452445223954</v>
      </c>
      <c r="AK10" s="12">
        <v>0.47089639034500003</v>
      </c>
      <c r="AL10" s="12">
        <v>0.33300504907099998</v>
      </c>
      <c r="AM10" s="12">
        <v>0.35382970209300002</v>
      </c>
      <c r="AN10" s="12">
        <v>0.34887141004599997</v>
      </c>
      <c r="AO10" s="12">
        <v>0.37838974504900003</v>
      </c>
      <c r="AP10" s="12">
        <v>0.44931611959099998</v>
      </c>
      <c r="AR10" s="12">
        <v>0.43179866166500003</v>
      </c>
      <c r="AS10" s="12">
        <v>0.34253323425900001</v>
      </c>
      <c r="AT10" s="12">
        <v>0.18284958291699999</v>
      </c>
      <c r="AU10" s="12">
        <v>0.50032009876399997</v>
      </c>
      <c r="AW10" s="12">
        <v>0.403332052213</v>
      </c>
      <c r="AX10" s="12">
        <v>0.41186677020500001</v>
      </c>
      <c r="AY10" s="12">
        <v>0.40873002060899999</v>
      </c>
      <c r="AZ10" s="12">
        <v>0.406922665116</v>
      </c>
      <c r="BA10" s="12">
        <v>0.40256020359</v>
      </c>
      <c r="BB10" s="12">
        <v>0.40245363837499998</v>
      </c>
      <c r="BD10" s="12">
        <v>0.41588933265299999</v>
      </c>
      <c r="BE10" s="12">
        <v>0.40114049389200002</v>
      </c>
      <c r="BF10" s="12">
        <v>0.31706504059500001</v>
      </c>
      <c r="BH10" s="12">
        <v>0.43882404900999999</v>
      </c>
      <c r="BI10" s="12">
        <v>0.354210172431</v>
      </c>
      <c r="BJ10" s="12">
        <v>0.30377322118799999</v>
      </c>
    </row>
    <row r="11" spans="2:62" ht="32" customHeight="1" x14ac:dyDescent="0.35">
      <c r="B11" s="11" t="s">
        <v>205</v>
      </c>
      <c r="C11" s="12">
        <v>0.23255920905300001</v>
      </c>
      <c r="D11" s="12">
        <v>0.2349491172</v>
      </c>
      <c r="E11" s="12">
        <v>0.22387949205999999</v>
      </c>
      <c r="F11" s="12">
        <v>0.28745177697399998</v>
      </c>
      <c r="G11" s="12">
        <v>0.199846829783</v>
      </c>
      <c r="I11" s="12">
        <v>0.311948191077</v>
      </c>
      <c r="J11" s="12">
        <v>0.19831114373700001</v>
      </c>
      <c r="K11" s="12">
        <v>0.21404269560799999</v>
      </c>
      <c r="L11" s="12">
        <v>0.232439814237</v>
      </c>
      <c r="M11" s="12">
        <v>0.23524453695600001</v>
      </c>
      <c r="N11" s="12">
        <v>0.17833102018300001</v>
      </c>
      <c r="P11" s="12">
        <v>0.31785661757900002</v>
      </c>
      <c r="Q11" s="12">
        <v>0.224772294165</v>
      </c>
      <c r="R11" s="12">
        <v>0.201999879248</v>
      </c>
      <c r="S11" s="12">
        <v>0.18932004321699999</v>
      </c>
      <c r="T11" s="12">
        <v>0</v>
      </c>
      <c r="V11" s="12">
        <v>0.29396772118199999</v>
      </c>
      <c r="W11" s="12">
        <v>0.27720569635800002</v>
      </c>
      <c r="X11" s="12">
        <v>0.16495247869900001</v>
      </c>
      <c r="Y11" s="12">
        <v>0.22482056149499999</v>
      </c>
      <c r="Z11" s="12">
        <v>0.27128462776700002</v>
      </c>
      <c r="AA11" s="12">
        <v>0.11915532993400001</v>
      </c>
      <c r="AB11" s="12">
        <v>0.197018976598</v>
      </c>
      <c r="AC11" s="12">
        <v>0.30596146744899999</v>
      </c>
      <c r="AE11" s="12">
        <v>0.1818610229</v>
      </c>
      <c r="AF11" s="12">
        <v>0.207587703072</v>
      </c>
      <c r="AG11" s="12">
        <v>0.38564204908100003</v>
      </c>
      <c r="AH11" s="12">
        <v>0.21931882769700001</v>
      </c>
      <c r="AI11" s="12">
        <v>0.30633379379300002</v>
      </c>
      <c r="AJ11" s="12">
        <v>0.16019174453099999</v>
      </c>
      <c r="AK11" s="12">
        <v>0.133758733154</v>
      </c>
      <c r="AL11" s="12">
        <v>0.31598023864300001</v>
      </c>
      <c r="AM11" s="12">
        <v>0.27126736781400002</v>
      </c>
      <c r="AN11" s="12">
        <v>0.173175435524</v>
      </c>
      <c r="AO11" s="12">
        <v>0.221230490369</v>
      </c>
      <c r="AP11" s="12">
        <v>0.12533114254899999</v>
      </c>
      <c r="AR11" s="12">
        <v>0.23846736298900001</v>
      </c>
      <c r="AS11" s="12">
        <v>0.21300763593399999</v>
      </c>
      <c r="AT11" s="12">
        <v>0.219938227742</v>
      </c>
      <c r="AU11" s="12">
        <v>0</v>
      </c>
      <c r="AW11" s="12">
        <v>0.226728494276</v>
      </c>
      <c r="AX11" s="12">
        <v>0.219785505149</v>
      </c>
      <c r="AY11" s="12">
        <v>0.218877044331</v>
      </c>
      <c r="AZ11" s="12">
        <v>0.239235669092</v>
      </c>
      <c r="BA11" s="12">
        <v>0.23340881611100001</v>
      </c>
      <c r="BB11" s="12">
        <v>0.23397817281200001</v>
      </c>
      <c r="BD11" s="12">
        <v>0.208951833877</v>
      </c>
      <c r="BE11" s="12">
        <v>0.25461894343899999</v>
      </c>
      <c r="BF11" s="12">
        <v>0.44505847769099999</v>
      </c>
      <c r="BH11" s="12">
        <v>0.19718633406300001</v>
      </c>
      <c r="BI11" s="12">
        <v>0.29494270814700002</v>
      </c>
      <c r="BJ11" s="12">
        <v>0.34203757201000001</v>
      </c>
    </row>
    <row r="12" spans="2:62" ht="32" customHeight="1" x14ac:dyDescent="0.35">
      <c r="B12" s="11" t="s">
        <v>206</v>
      </c>
      <c r="C12" s="12">
        <v>7.6629716724699995E-2</v>
      </c>
      <c r="D12" s="12">
        <v>3.9524410762000001E-2</v>
      </c>
      <c r="E12" s="12">
        <v>0.116796730748</v>
      </c>
      <c r="F12" s="12">
        <v>3.6017187577499998E-2</v>
      </c>
      <c r="G12" s="12">
        <v>0.39404857826299999</v>
      </c>
      <c r="I12" s="12">
        <v>4.4391680774700001E-2</v>
      </c>
      <c r="J12" s="12">
        <v>6.5045636865099996E-2</v>
      </c>
      <c r="K12" s="12">
        <v>6.0323727871299998E-2</v>
      </c>
      <c r="L12" s="12">
        <v>0.104279570951</v>
      </c>
      <c r="M12" s="12">
        <v>9.6642105554599997E-2</v>
      </c>
      <c r="N12" s="12">
        <v>0.104593641778</v>
      </c>
      <c r="P12" s="12">
        <v>8.2999013238400005E-2</v>
      </c>
      <c r="Q12" s="12">
        <v>5.32669009905E-2</v>
      </c>
      <c r="R12" s="12">
        <v>0.10884574854700001</v>
      </c>
      <c r="S12" s="12">
        <v>5.4382516605099997E-2</v>
      </c>
      <c r="T12" s="12">
        <v>0.51673118137999996</v>
      </c>
      <c r="V12" s="12">
        <v>8.2337831380500007E-2</v>
      </c>
      <c r="W12" s="12">
        <v>4.8033781279200001E-2</v>
      </c>
      <c r="X12" s="12">
        <v>6.4599100604300005E-2</v>
      </c>
      <c r="Y12" s="12">
        <v>0.15324912593500001</v>
      </c>
      <c r="Z12" s="12">
        <v>6.2504238429700001E-2</v>
      </c>
      <c r="AA12" s="12">
        <v>4.8166075836699997E-2</v>
      </c>
      <c r="AB12" s="12">
        <v>6.9383897712000001E-2</v>
      </c>
      <c r="AC12" s="12">
        <v>0.13467662538200001</v>
      </c>
      <c r="AE12" s="12">
        <v>8.0385601053200001E-2</v>
      </c>
      <c r="AF12" s="12">
        <v>7.8517485274400001E-2</v>
      </c>
      <c r="AG12" s="12">
        <v>0</v>
      </c>
      <c r="AH12" s="12">
        <v>4.2700679056200001E-2</v>
      </c>
      <c r="AI12" s="12">
        <v>7.8712226558599996E-2</v>
      </c>
      <c r="AJ12" s="12">
        <v>0.123666811399</v>
      </c>
      <c r="AK12" s="12">
        <v>0.101011123343</v>
      </c>
      <c r="AL12" s="12">
        <v>0.10058063333099999</v>
      </c>
      <c r="AM12" s="12">
        <v>9.4822459428399994E-2</v>
      </c>
      <c r="AN12" s="12">
        <v>7.3774891026500006E-2</v>
      </c>
      <c r="AO12" s="12">
        <v>0</v>
      </c>
      <c r="AP12" s="12">
        <v>8.2972331006800001E-2</v>
      </c>
      <c r="AR12" s="12">
        <v>5.4253851875200002E-2</v>
      </c>
      <c r="AS12" s="12">
        <v>0.132199237867</v>
      </c>
      <c r="AT12" s="12">
        <v>0.29869265920799998</v>
      </c>
      <c r="AU12" s="12">
        <v>0</v>
      </c>
      <c r="AW12" s="12">
        <v>6.8640735088999996E-2</v>
      </c>
      <c r="AX12" s="12">
        <v>7.1255701589099996E-2</v>
      </c>
      <c r="AY12" s="12">
        <v>7.2182952965199998E-2</v>
      </c>
      <c r="AZ12" s="12">
        <v>6.4145145748300006E-2</v>
      </c>
      <c r="BA12" s="12">
        <v>5.9368461834999997E-2</v>
      </c>
      <c r="BB12" s="12">
        <v>7.91644937273E-2</v>
      </c>
      <c r="BD12" s="12">
        <v>7.0217165484899993E-2</v>
      </c>
      <c r="BE12" s="12">
        <v>8.7764467805899998E-2</v>
      </c>
      <c r="BF12" s="12">
        <v>9.1357938622400006E-2</v>
      </c>
      <c r="BH12" s="12">
        <v>6.8610402830100004E-2</v>
      </c>
      <c r="BI12" s="12">
        <v>0.10816737766499999</v>
      </c>
      <c r="BJ12" s="12">
        <v>5.1499665430000001E-2</v>
      </c>
    </row>
    <row r="13" spans="2:62" ht="32" customHeight="1" x14ac:dyDescent="0.35">
      <c r="B13" s="11" t="s">
        <v>207</v>
      </c>
      <c r="C13" s="12">
        <v>2.6597369954699999E-2</v>
      </c>
      <c r="D13" s="12">
        <v>1.62661362101E-2</v>
      </c>
      <c r="E13" s="12">
        <v>3.7893763046399999E-2</v>
      </c>
      <c r="F13" s="12">
        <v>0</v>
      </c>
      <c r="G13" s="12">
        <v>0.20185509779300001</v>
      </c>
      <c r="I13" s="12">
        <v>6.0602313081600002E-2</v>
      </c>
      <c r="J13" s="12">
        <v>2.8375399056199999E-2</v>
      </c>
      <c r="K13" s="12">
        <v>2.7737832518200001E-2</v>
      </c>
      <c r="L13" s="12">
        <v>1.6506488877499999E-2</v>
      </c>
      <c r="M13" s="12">
        <v>1.42721055476E-2</v>
      </c>
      <c r="N13" s="12">
        <v>0</v>
      </c>
      <c r="P13" s="12">
        <v>2.9230349219500001E-2</v>
      </c>
      <c r="Q13" s="12">
        <v>3.7485058947499997E-2</v>
      </c>
      <c r="R13" s="12">
        <v>1.48992853452E-2</v>
      </c>
      <c r="S13" s="12">
        <v>2.5199320708E-2</v>
      </c>
      <c r="T13" s="12">
        <v>0</v>
      </c>
      <c r="V13" s="12">
        <v>6.46339260596E-2</v>
      </c>
      <c r="W13" s="12">
        <v>4.68919303178E-2</v>
      </c>
      <c r="X13" s="12">
        <v>1.70314397384E-2</v>
      </c>
      <c r="Y13" s="12">
        <v>0</v>
      </c>
      <c r="Z13" s="12">
        <v>0</v>
      </c>
      <c r="AA13" s="12">
        <v>0</v>
      </c>
      <c r="AB13" s="12">
        <v>2.11294366046E-2</v>
      </c>
      <c r="AC13" s="12">
        <v>5.2209955963899997E-2</v>
      </c>
      <c r="AE13" s="12">
        <v>3.4648425104799999E-2</v>
      </c>
      <c r="AF13" s="12">
        <v>1.7482116392200001E-2</v>
      </c>
      <c r="AG13" s="12">
        <v>6.0921095787299998E-2</v>
      </c>
      <c r="AH13" s="12">
        <v>2.1969832345700002E-2</v>
      </c>
      <c r="AI13" s="12">
        <v>3.09263645354E-2</v>
      </c>
      <c r="AJ13" s="12">
        <v>2.1950035261599998E-2</v>
      </c>
      <c r="AK13" s="12">
        <v>2.2179369497100001E-2</v>
      </c>
      <c r="AL13" s="12">
        <v>1.5953927413700001E-2</v>
      </c>
      <c r="AM13" s="12">
        <v>4.5344030025000003E-2</v>
      </c>
      <c r="AN13" s="12">
        <v>3.2238940901399997E-2</v>
      </c>
      <c r="AO13" s="12">
        <v>0</v>
      </c>
      <c r="AP13" s="12">
        <v>0</v>
      </c>
      <c r="AR13" s="12">
        <v>2.39321853838E-2</v>
      </c>
      <c r="AS13" s="12">
        <v>4.5908488296300003E-2</v>
      </c>
      <c r="AT13" s="12">
        <v>0</v>
      </c>
      <c r="AU13" s="12">
        <v>0</v>
      </c>
      <c r="AW13" s="12">
        <v>2.5622456634E-2</v>
      </c>
      <c r="AX13" s="12">
        <v>2.1809211237400001E-2</v>
      </c>
      <c r="AY13" s="12">
        <v>1.8132892646400001E-2</v>
      </c>
      <c r="AZ13" s="12">
        <v>2.5758071241300001E-2</v>
      </c>
      <c r="BA13" s="12">
        <v>2.7123632059000001E-2</v>
      </c>
      <c r="BB13" s="12">
        <v>2.3452207188599999E-2</v>
      </c>
      <c r="BD13" s="12">
        <v>2.54945623472E-2</v>
      </c>
      <c r="BE13" s="12">
        <v>3.1996636557699999E-2</v>
      </c>
      <c r="BF13" s="12">
        <v>0</v>
      </c>
      <c r="BH13" s="12">
        <v>2.2274934179199998E-2</v>
      </c>
      <c r="BI13" s="12">
        <v>3.8293702837600002E-2</v>
      </c>
      <c r="BJ13" s="12">
        <v>2.8278647378299999E-2</v>
      </c>
    </row>
    <row r="14" spans="2:62" ht="32" customHeight="1" x14ac:dyDescent="0.35">
      <c r="B14" s="11" t="s">
        <v>42</v>
      </c>
      <c r="C14" s="12">
        <v>1.23186158175E-2</v>
      </c>
      <c r="D14" s="12">
        <v>8.1222075844E-3</v>
      </c>
      <c r="E14" s="12">
        <v>1.28767787668E-2</v>
      </c>
      <c r="F14" s="12">
        <v>4.8557737274700002E-2</v>
      </c>
      <c r="G14" s="12">
        <v>0</v>
      </c>
      <c r="I14" s="12">
        <v>2.77190927742E-2</v>
      </c>
      <c r="J14" s="12">
        <v>3.3282368397099998E-2</v>
      </c>
      <c r="K14" s="12">
        <v>8.1380710853499998E-3</v>
      </c>
      <c r="L14" s="12">
        <v>7.1866087401699997E-3</v>
      </c>
      <c r="M14" s="12">
        <v>0</v>
      </c>
      <c r="N14" s="12">
        <v>0</v>
      </c>
      <c r="P14" s="12">
        <v>1.99482056431E-2</v>
      </c>
      <c r="Q14" s="12">
        <v>0</v>
      </c>
      <c r="R14" s="12">
        <v>7.4483696127999998E-3</v>
      </c>
      <c r="S14" s="12">
        <v>2.20745118146E-2</v>
      </c>
      <c r="T14" s="12">
        <v>0</v>
      </c>
      <c r="V14" s="12">
        <v>0</v>
      </c>
      <c r="W14" s="12">
        <v>2.3743507272799998E-2</v>
      </c>
      <c r="X14" s="12">
        <v>0</v>
      </c>
      <c r="Y14" s="12">
        <v>0</v>
      </c>
      <c r="Z14" s="12">
        <v>0</v>
      </c>
      <c r="AA14" s="12">
        <v>0</v>
      </c>
      <c r="AB14" s="12">
        <v>1.8819862811599999E-2</v>
      </c>
      <c r="AC14" s="12">
        <v>0.109680876405</v>
      </c>
      <c r="AE14" s="12">
        <v>0</v>
      </c>
      <c r="AF14" s="12">
        <v>4.7888523784599998E-2</v>
      </c>
      <c r="AG14" s="12">
        <v>0</v>
      </c>
      <c r="AH14" s="12">
        <v>0</v>
      </c>
      <c r="AI14" s="12">
        <v>0</v>
      </c>
      <c r="AJ14" s="12">
        <v>2.1950035261599998E-2</v>
      </c>
      <c r="AK14" s="12">
        <v>0</v>
      </c>
      <c r="AL14" s="12">
        <v>3.86268141535E-2</v>
      </c>
      <c r="AM14" s="12">
        <v>0</v>
      </c>
      <c r="AN14" s="12">
        <v>0</v>
      </c>
      <c r="AO14" s="12">
        <v>0</v>
      </c>
      <c r="AP14" s="12">
        <v>0</v>
      </c>
      <c r="AR14" s="12">
        <v>8.6410803912800004E-3</v>
      </c>
      <c r="AS14" s="12">
        <v>1.14320093765E-2</v>
      </c>
      <c r="AT14" s="12">
        <v>4.2692999602299997E-2</v>
      </c>
      <c r="AU14" s="12">
        <v>0.49967990123599998</v>
      </c>
      <c r="AW14" s="12">
        <v>9.1069552157400004E-3</v>
      </c>
      <c r="AX14" s="12">
        <v>1.2609601984200001E-2</v>
      </c>
      <c r="AY14" s="12">
        <v>1.06103441837E-2</v>
      </c>
      <c r="AZ14" s="12">
        <v>1.26201827992E-2</v>
      </c>
      <c r="BA14" s="12">
        <v>1.24836982937E-2</v>
      </c>
      <c r="BB14" s="12">
        <v>7.1892034913600003E-3</v>
      </c>
      <c r="BD14" s="12">
        <v>5.4714904145900002E-3</v>
      </c>
      <c r="BE14" s="12">
        <v>1.5551088913400001E-2</v>
      </c>
      <c r="BF14" s="12">
        <v>0.10041913105</v>
      </c>
      <c r="BH14" s="12">
        <v>7.3241735089900001E-3</v>
      </c>
      <c r="BI14" s="12">
        <v>6.9552016650399999E-3</v>
      </c>
      <c r="BJ14" s="12">
        <v>6.8470420291700002E-2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209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203</v>
      </c>
      <c r="C9" s="12">
        <v>0.19823133702000001</v>
      </c>
      <c r="D9" s="12">
        <v>0.18994366279800001</v>
      </c>
      <c r="E9" s="12">
        <v>0.22301418013400001</v>
      </c>
      <c r="F9" s="12">
        <v>0.103240218887</v>
      </c>
      <c r="G9" s="12">
        <v>0</v>
      </c>
      <c r="I9" s="12">
        <v>0.112781829822</v>
      </c>
      <c r="J9" s="12">
        <v>0.18113660813599999</v>
      </c>
      <c r="K9" s="12">
        <v>0.22328517560899999</v>
      </c>
      <c r="L9" s="12">
        <v>0.18544034623899999</v>
      </c>
      <c r="M9" s="12">
        <v>0.26531686920800002</v>
      </c>
      <c r="N9" s="12">
        <v>8.0427713420300001E-2</v>
      </c>
      <c r="P9" s="12">
        <v>0.11511033799000001</v>
      </c>
      <c r="Q9" s="12">
        <v>0.18008952642100001</v>
      </c>
      <c r="R9" s="12">
        <v>0.239063409625</v>
      </c>
      <c r="S9" s="12">
        <v>0.261826147171</v>
      </c>
      <c r="T9" s="12">
        <v>0</v>
      </c>
      <c r="V9" s="12">
        <v>9.5093189742500001E-2</v>
      </c>
      <c r="W9" s="12">
        <v>0.151057688839</v>
      </c>
      <c r="X9" s="12">
        <v>0.20575863041</v>
      </c>
      <c r="Y9" s="12">
        <v>0.149886783632</v>
      </c>
      <c r="Z9" s="12">
        <v>0.28967792938699999</v>
      </c>
      <c r="AA9" s="12">
        <v>0.36773114110600003</v>
      </c>
      <c r="AB9" s="12">
        <v>0.34441412654100001</v>
      </c>
      <c r="AC9" s="12">
        <v>3.6968930071899997E-2</v>
      </c>
      <c r="AE9" s="12">
        <v>0.14203438788700001</v>
      </c>
      <c r="AF9" s="12">
        <v>0.266017688039</v>
      </c>
      <c r="AG9" s="12">
        <v>0.209537999325</v>
      </c>
      <c r="AH9" s="12">
        <v>0.17457500432299999</v>
      </c>
      <c r="AI9" s="12">
        <v>0.204705998217</v>
      </c>
      <c r="AJ9" s="12">
        <v>0.17215468627899999</v>
      </c>
      <c r="AK9" s="12">
        <v>0.130860014291</v>
      </c>
      <c r="AL9" s="12">
        <v>0.21346770713499999</v>
      </c>
      <c r="AM9" s="12">
        <v>0.20595148834300001</v>
      </c>
      <c r="AN9" s="12">
        <v>0.26800788966</v>
      </c>
      <c r="AO9" s="12">
        <v>9.4084771320799995E-2</v>
      </c>
      <c r="AP9" s="12">
        <v>0.16265744267000001</v>
      </c>
      <c r="AR9" s="12">
        <v>0.20171827351800001</v>
      </c>
      <c r="AS9" s="12">
        <v>0.20149773421600001</v>
      </c>
      <c r="AT9" s="12">
        <v>0.13291103486600001</v>
      </c>
      <c r="AU9" s="12">
        <v>0</v>
      </c>
      <c r="AW9" s="12">
        <v>0.221316153993</v>
      </c>
      <c r="AX9" s="12">
        <v>0.220007170142</v>
      </c>
      <c r="AY9" s="12">
        <v>0.22742052358000001</v>
      </c>
      <c r="AZ9" s="12">
        <v>0.206694252478</v>
      </c>
      <c r="BA9" s="12">
        <v>0.21507727076899999</v>
      </c>
      <c r="BB9" s="12">
        <v>0.21829121661199999</v>
      </c>
      <c r="BD9" s="12">
        <v>0.25547160203800001</v>
      </c>
      <c r="BE9" s="12">
        <v>0.100819370453</v>
      </c>
      <c r="BF9" s="12">
        <v>5.02095655248E-2</v>
      </c>
      <c r="BH9" s="12">
        <v>0.22258457230799999</v>
      </c>
      <c r="BI9" s="12">
        <v>0.157101792825</v>
      </c>
      <c r="BJ9" s="12">
        <v>0.117633085964</v>
      </c>
    </row>
    <row r="10" spans="2:62" ht="32" customHeight="1" x14ac:dyDescent="0.35">
      <c r="B10" s="11" t="s">
        <v>204</v>
      </c>
      <c r="C10" s="12">
        <v>0.40488444149899999</v>
      </c>
      <c r="D10" s="12">
        <v>0.42825187917099999</v>
      </c>
      <c r="E10" s="12">
        <v>0.38060443527499999</v>
      </c>
      <c r="F10" s="12">
        <v>0.38917371537899997</v>
      </c>
      <c r="G10" s="12">
        <v>0.40409632394400002</v>
      </c>
      <c r="I10" s="12">
        <v>0.309665749268</v>
      </c>
      <c r="J10" s="12">
        <v>0.38847031298599999</v>
      </c>
      <c r="K10" s="12">
        <v>0.42091529239699998</v>
      </c>
      <c r="L10" s="12">
        <v>0.43264756900700002</v>
      </c>
      <c r="M10" s="12">
        <v>0.405991655452</v>
      </c>
      <c r="N10" s="12">
        <v>0.57626883626299996</v>
      </c>
      <c r="P10" s="12">
        <v>0.36293310212500002</v>
      </c>
      <c r="Q10" s="12">
        <v>0.46784164104699999</v>
      </c>
      <c r="R10" s="12">
        <v>0.36706084950899998</v>
      </c>
      <c r="S10" s="12">
        <v>0.42816474370300001</v>
      </c>
      <c r="T10" s="12">
        <v>0</v>
      </c>
      <c r="V10" s="12">
        <v>0.38077038503900001</v>
      </c>
      <c r="W10" s="12">
        <v>0.39433075662099998</v>
      </c>
      <c r="X10" s="12">
        <v>0.423312078112</v>
      </c>
      <c r="Y10" s="12">
        <v>0.45047004045599998</v>
      </c>
      <c r="Z10" s="12">
        <v>0.43581100467599998</v>
      </c>
      <c r="AA10" s="12">
        <v>0.48558204817900003</v>
      </c>
      <c r="AB10" s="12">
        <v>0.385168186335</v>
      </c>
      <c r="AC10" s="12">
        <v>0.18131896554800001</v>
      </c>
      <c r="AE10" s="12">
        <v>0.49614955414599998</v>
      </c>
      <c r="AF10" s="12">
        <v>0.37366274304199998</v>
      </c>
      <c r="AG10" s="12">
        <v>0.35388897986399998</v>
      </c>
      <c r="AH10" s="12">
        <v>0.42206741972400003</v>
      </c>
      <c r="AI10" s="12">
        <v>0.45275656821999999</v>
      </c>
      <c r="AJ10" s="12">
        <v>0.25686854487100003</v>
      </c>
      <c r="AK10" s="12">
        <v>0.53976477111900001</v>
      </c>
      <c r="AL10" s="12">
        <v>0.41084921689199999</v>
      </c>
      <c r="AM10" s="12">
        <v>0.44918478552800001</v>
      </c>
      <c r="AN10" s="12">
        <v>0.196321516462</v>
      </c>
      <c r="AO10" s="12">
        <v>0.47972465027900002</v>
      </c>
      <c r="AP10" s="12">
        <v>0.49393961061000002</v>
      </c>
      <c r="AR10" s="12">
        <v>0.37280149303400001</v>
      </c>
      <c r="AS10" s="12">
        <v>0.52411385446600001</v>
      </c>
      <c r="AT10" s="12">
        <v>0.581723380347</v>
      </c>
      <c r="AU10" s="12">
        <v>0</v>
      </c>
      <c r="AW10" s="12">
        <v>0.42626106035900002</v>
      </c>
      <c r="AX10" s="12">
        <v>0.43443726609299999</v>
      </c>
      <c r="AY10" s="12">
        <v>0.42766090248100003</v>
      </c>
      <c r="AZ10" s="12">
        <v>0.38946563762800002</v>
      </c>
      <c r="BA10" s="12">
        <v>0.404308936442</v>
      </c>
      <c r="BB10" s="12">
        <v>0.41709290442399999</v>
      </c>
      <c r="BD10" s="12">
        <v>0.429625114556</v>
      </c>
      <c r="BE10" s="12">
        <v>0.35498935369899998</v>
      </c>
      <c r="BF10" s="12">
        <v>0.40604262321899998</v>
      </c>
      <c r="BH10" s="12">
        <v>0.44909633976800001</v>
      </c>
      <c r="BI10" s="12">
        <v>0.32823612742199998</v>
      </c>
      <c r="BJ10" s="12">
        <v>0.26424854758400002</v>
      </c>
    </row>
    <row r="11" spans="2:62" ht="32" customHeight="1" x14ac:dyDescent="0.35">
      <c r="B11" s="11" t="s">
        <v>205</v>
      </c>
      <c r="C11" s="12">
        <v>0.32188647233599998</v>
      </c>
      <c r="D11" s="12">
        <v>0.34453554549199999</v>
      </c>
      <c r="E11" s="12">
        <v>0.29276517717799999</v>
      </c>
      <c r="F11" s="12">
        <v>0.37245732409400001</v>
      </c>
      <c r="G11" s="12">
        <v>0.20185509779300001</v>
      </c>
      <c r="I11" s="12">
        <v>0.40569589129099998</v>
      </c>
      <c r="J11" s="12">
        <v>0.335126523698</v>
      </c>
      <c r="K11" s="12">
        <v>0.32000772566899999</v>
      </c>
      <c r="L11" s="12">
        <v>0.29729586168400002</v>
      </c>
      <c r="M11" s="12">
        <v>0.281207864305</v>
      </c>
      <c r="N11" s="12">
        <v>0.34330345031699999</v>
      </c>
      <c r="P11" s="12">
        <v>0.46030349283600003</v>
      </c>
      <c r="Q11" s="12">
        <v>0.28087461868199998</v>
      </c>
      <c r="R11" s="12">
        <v>0.32224477713999999</v>
      </c>
      <c r="S11" s="12">
        <v>0.22154709337199999</v>
      </c>
      <c r="T11" s="12">
        <v>0.48326881861999998</v>
      </c>
      <c r="V11" s="12">
        <v>0.462920688212</v>
      </c>
      <c r="W11" s="12">
        <v>0.34444006609700001</v>
      </c>
      <c r="X11" s="12">
        <v>0.32435621031200002</v>
      </c>
      <c r="Y11" s="12">
        <v>0.31893948733600003</v>
      </c>
      <c r="Z11" s="12">
        <v>0.19759956965200001</v>
      </c>
      <c r="AA11" s="12">
        <v>0.146686810715</v>
      </c>
      <c r="AB11" s="12">
        <v>0.23046838770700001</v>
      </c>
      <c r="AC11" s="12">
        <v>0.55251029696499998</v>
      </c>
      <c r="AE11" s="12">
        <v>0.31420797908800002</v>
      </c>
      <c r="AF11" s="12">
        <v>0.29954341476099999</v>
      </c>
      <c r="AG11" s="12">
        <v>0.37423563254499997</v>
      </c>
      <c r="AH11" s="12">
        <v>0.33567678486199998</v>
      </c>
      <c r="AI11" s="12">
        <v>0.32707425129500001</v>
      </c>
      <c r="AJ11" s="12">
        <v>0.471609969543</v>
      </c>
      <c r="AK11" s="12">
        <v>0.237495085258</v>
      </c>
      <c r="AL11" s="12">
        <v>0.301726063657</v>
      </c>
      <c r="AM11" s="12">
        <v>0.229461555023</v>
      </c>
      <c r="AN11" s="12">
        <v>0.33846778507500003</v>
      </c>
      <c r="AO11" s="12">
        <v>0.42619057840000002</v>
      </c>
      <c r="AP11" s="12">
        <v>0.30024439234599998</v>
      </c>
      <c r="AR11" s="12">
        <v>0.353632164162</v>
      </c>
      <c r="AS11" s="12">
        <v>0.21910566983599999</v>
      </c>
      <c r="AT11" s="12">
        <v>0.103270255192</v>
      </c>
      <c r="AU11" s="12">
        <v>0.50032009876399997</v>
      </c>
      <c r="AW11" s="12">
        <v>0.28440258073399999</v>
      </c>
      <c r="AX11" s="12">
        <v>0.29302911705899998</v>
      </c>
      <c r="AY11" s="12">
        <v>0.286558325675</v>
      </c>
      <c r="AZ11" s="12">
        <v>0.33361474707599997</v>
      </c>
      <c r="BA11" s="12">
        <v>0.30577155618099999</v>
      </c>
      <c r="BB11" s="12">
        <v>0.29956160357700001</v>
      </c>
      <c r="BD11" s="12">
        <v>0.25166129139600002</v>
      </c>
      <c r="BE11" s="12">
        <v>0.46518965290699998</v>
      </c>
      <c r="BF11" s="12">
        <v>0.30456680100200001</v>
      </c>
      <c r="BH11" s="12">
        <v>0.27412395501100001</v>
      </c>
      <c r="BI11" s="12">
        <v>0.41254292746400001</v>
      </c>
      <c r="BJ11" s="12">
        <v>0.45126782547599997</v>
      </c>
    </row>
    <row r="12" spans="2:62" ht="32" customHeight="1" x14ac:dyDescent="0.35">
      <c r="B12" s="11" t="s">
        <v>206</v>
      </c>
      <c r="C12" s="12">
        <v>5.1427916949700003E-2</v>
      </c>
      <c r="D12" s="12">
        <v>3.3919066770599998E-2</v>
      </c>
      <c r="E12" s="12">
        <v>7.3958886658999995E-2</v>
      </c>
      <c r="F12" s="12">
        <v>3.6017187577499998E-2</v>
      </c>
      <c r="G12" s="12">
        <v>0</v>
      </c>
      <c r="I12" s="12">
        <v>8.8530052502799994E-2</v>
      </c>
      <c r="J12" s="12">
        <v>7.6107810037399998E-2</v>
      </c>
      <c r="K12" s="12">
        <v>3.5791806325600001E-2</v>
      </c>
      <c r="L12" s="12">
        <v>4.2946327417600003E-2</v>
      </c>
      <c r="M12" s="12">
        <v>4.7483611035599997E-2</v>
      </c>
      <c r="N12" s="12">
        <v>0</v>
      </c>
      <c r="P12" s="12">
        <v>3.7185412931700003E-2</v>
      </c>
      <c r="Q12" s="12">
        <v>4.8449932654699997E-2</v>
      </c>
      <c r="R12" s="12">
        <v>5.7090514422199999E-2</v>
      </c>
      <c r="S12" s="12">
        <v>5.5558861289799998E-2</v>
      </c>
      <c r="T12" s="12">
        <v>0.51673118137999996</v>
      </c>
      <c r="V12" s="12">
        <v>2.78712496628E-2</v>
      </c>
      <c r="W12" s="12">
        <v>7.9401513710499999E-2</v>
      </c>
      <c r="X12" s="12">
        <v>3.7850250522299997E-2</v>
      </c>
      <c r="Y12" s="12">
        <v>8.07036885762E-2</v>
      </c>
      <c r="Z12" s="12">
        <v>7.6911496285800005E-2</v>
      </c>
      <c r="AA12" s="12">
        <v>0</v>
      </c>
      <c r="AB12" s="12">
        <v>2.11294366046E-2</v>
      </c>
      <c r="AC12" s="12">
        <v>5.2209955963899997E-2</v>
      </c>
      <c r="AE12" s="12">
        <v>4.7608078879000003E-2</v>
      </c>
      <c r="AF12" s="12">
        <v>2.7155013979300001E-2</v>
      </c>
      <c r="AG12" s="12">
        <v>6.2337388266799999E-2</v>
      </c>
      <c r="AH12" s="12">
        <v>4.4825311718900002E-2</v>
      </c>
      <c r="AI12" s="12">
        <v>1.54631822677E-2</v>
      </c>
      <c r="AJ12" s="12">
        <v>5.4066676330500003E-2</v>
      </c>
      <c r="AK12" s="12">
        <v>9.1880129331099999E-2</v>
      </c>
      <c r="AL12" s="12">
        <v>3.9317492533499997E-2</v>
      </c>
      <c r="AM12" s="12">
        <v>9.2726126397200001E-2</v>
      </c>
      <c r="AN12" s="12">
        <v>0.123427917776</v>
      </c>
      <c r="AO12" s="12">
        <v>0</v>
      </c>
      <c r="AP12" s="12">
        <v>0</v>
      </c>
      <c r="AR12" s="12">
        <v>5.0946819485200003E-2</v>
      </c>
      <c r="AS12" s="12">
        <v>5.5282741481999999E-2</v>
      </c>
      <c r="AT12" s="12">
        <v>4.9638145962000002E-2</v>
      </c>
      <c r="AU12" s="12">
        <v>0</v>
      </c>
      <c r="AW12" s="12">
        <v>4.42917521676E-2</v>
      </c>
      <c r="AX12" s="12">
        <v>3.5714356479299998E-2</v>
      </c>
      <c r="AY12" s="12">
        <v>3.7396891630700001E-2</v>
      </c>
      <c r="AZ12" s="12">
        <v>4.37676291585E-2</v>
      </c>
      <c r="BA12" s="12">
        <v>4.9658775672700002E-2</v>
      </c>
      <c r="BB12" s="12">
        <v>4.8164678415699998E-2</v>
      </c>
      <c r="BD12" s="12">
        <v>4.4834030479499999E-2</v>
      </c>
      <c r="BE12" s="12">
        <v>5.91646540028E-2</v>
      </c>
      <c r="BF12" s="12">
        <v>9.7613506107399994E-2</v>
      </c>
      <c r="BH12" s="12">
        <v>3.4256897110200003E-2</v>
      </c>
      <c r="BI12" s="12">
        <v>7.5829899170599999E-2</v>
      </c>
      <c r="BJ12" s="12">
        <v>0.121458694295</v>
      </c>
    </row>
    <row r="13" spans="2:62" ht="32" customHeight="1" x14ac:dyDescent="0.35">
      <c r="B13" s="11" t="s">
        <v>207</v>
      </c>
      <c r="C13" s="12">
        <v>7.5216092585000003E-3</v>
      </c>
      <c r="D13" s="12">
        <v>0</v>
      </c>
      <c r="E13" s="12">
        <v>1.7017925281000001E-2</v>
      </c>
      <c r="F13" s="12">
        <v>0</v>
      </c>
      <c r="G13" s="12">
        <v>0</v>
      </c>
      <c r="I13" s="12">
        <v>4.2284977357700003E-2</v>
      </c>
      <c r="J13" s="12">
        <v>0</v>
      </c>
      <c r="K13" s="12">
        <v>0</v>
      </c>
      <c r="L13" s="12">
        <v>7.6449965778499999E-3</v>
      </c>
      <c r="M13" s="12">
        <v>0</v>
      </c>
      <c r="N13" s="12">
        <v>0</v>
      </c>
      <c r="P13" s="12">
        <v>0</v>
      </c>
      <c r="Q13" s="12">
        <v>1.5461798262699999E-2</v>
      </c>
      <c r="R13" s="12">
        <v>7.0920796914400001E-3</v>
      </c>
      <c r="S13" s="12">
        <v>7.6526153880099998E-3</v>
      </c>
      <c r="T13" s="12">
        <v>0</v>
      </c>
      <c r="V13" s="12">
        <v>0</v>
      </c>
      <c r="W13" s="12">
        <v>1.8331450035199998E-2</v>
      </c>
      <c r="X13" s="12">
        <v>8.7228306435899999E-3</v>
      </c>
      <c r="Y13" s="12">
        <v>0</v>
      </c>
      <c r="Z13" s="12">
        <v>0</v>
      </c>
      <c r="AA13" s="12">
        <v>0</v>
      </c>
      <c r="AB13" s="12">
        <v>0</v>
      </c>
      <c r="AC13" s="12">
        <v>3.7013733638799999E-2</v>
      </c>
      <c r="AE13" s="12">
        <v>0</v>
      </c>
      <c r="AF13" s="12">
        <v>0</v>
      </c>
      <c r="AG13" s="12">
        <v>0</v>
      </c>
      <c r="AH13" s="12">
        <v>2.28554793731E-2</v>
      </c>
      <c r="AI13" s="12">
        <v>0</v>
      </c>
      <c r="AJ13" s="12">
        <v>2.3350087715299998E-2</v>
      </c>
      <c r="AK13" s="12">
        <v>0</v>
      </c>
      <c r="AL13" s="12">
        <v>1.76619593121E-2</v>
      </c>
      <c r="AM13" s="12">
        <v>2.26760447095E-2</v>
      </c>
      <c r="AN13" s="12">
        <v>0</v>
      </c>
      <c r="AO13" s="12">
        <v>0</v>
      </c>
      <c r="AP13" s="12">
        <v>0</v>
      </c>
      <c r="AR13" s="12">
        <v>9.5273491215600008E-3</v>
      </c>
      <c r="AS13" s="12">
        <v>0</v>
      </c>
      <c r="AT13" s="12">
        <v>0</v>
      </c>
      <c r="AU13" s="12">
        <v>0</v>
      </c>
      <c r="AW13" s="12">
        <v>9.3178297218100004E-3</v>
      </c>
      <c r="AX13" s="12">
        <v>9.7612496013099997E-3</v>
      </c>
      <c r="AY13" s="12">
        <v>8.0839636412000006E-3</v>
      </c>
      <c r="AZ13" s="12">
        <v>6.98413475451E-3</v>
      </c>
      <c r="BA13" s="12">
        <v>9.4335488092899995E-3</v>
      </c>
      <c r="BB13" s="12">
        <v>9.8376185689799996E-3</v>
      </c>
      <c r="BD13" s="12">
        <v>8.7191028456900001E-3</v>
      </c>
      <c r="BE13" s="12">
        <v>6.0129817223099997E-3</v>
      </c>
      <c r="BF13" s="12">
        <v>0</v>
      </c>
      <c r="BH13" s="12">
        <v>8.2808708847499999E-3</v>
      </c>
      <c r="BI13" s="12">
        <v>7.9836097679199993E-3</v>
      </c>
      <c r="BJ13" s="12">
        <v>0</v>
      </c>
    </row>
    <row r="14" spans="2:62" ht="32" customHeight="1" x14ac:dyDescent="0.35">
      <c r="B14" s="11" t="s">
        <v>42</v>
      </c>
      <c r="C14" s="12">
        <v>1.60482229368E-2</v>
      </c>
      <c r="D14" s="12">
        <v>3.3498457686300001E-3</v>
      </c>
      <c r="E14" s="12">
        <v>1.26393954727E-2</v>
      </c>
      <c r="F14" s="12">
        <v>9.9111554062599999E-2</v>
      </c>
      <c r="G14" s="12">
        <v>0.39404857826299999</v>
      </c>
      <c r="I14" s="12">
        <v>4.1041499758599997E-2</v>
      </c>
      <c r="J14" s="12">
        <v>1.9158745142899999E-2</v>
      </c>
      <c r="K14" s="12">
        <v>0</v>
      </c>
      <c r="L14" s="12">
        <v>3.4024899074199998E-2</v>
      </c>
      <c r="M14" s="12">
        <v>0</v>
      </c>
      <c r="N14" s="12">
        <v>0</v>
      </c>
      <c r="P14" s="12">
        <v>2.4467654117200002E-2</v>
      </c>
      <c r="Q14" s="12">
        <v>7.2824829323199997E-3</v>
      </c>
      <c r="R14" s="12">
        <v>7.4483696127999998E-3</v>
      </c>
      <c r="S14" s="12">
        <v>2.52505390764E-2</v>
      </c>
      <c r="T14" s="12">
        <v>0</v>
      </c>
      <c r="V14" s="12">
        <v>3.3344487344000001E-2</v>
      </c>
      <c r="W14" s="12">
        <v>1.2438524697899999E-2</v>
      </c>
      <c r="X14" s="12">
        <v>0</v>
      </c>
      <c r="Y14" s="12">
        <v>0</v>
      </c>
      <c r="Z14" s="12">
        <v>0</v>
      </c>
      <c r="AA14" s="12">
        <v>0</v>
      </c>
      <c r="AB14" s="12">
        <v>1.8819862811599999E-2</v>
      </c>
      <c r="AC14" s="12">
        <v>0.13997811781200001</v>
      </c>
      <c r="AE14" s="12">
        <v>0</v>
      </c>
      <c r="AF14" s="12">
        <v>3.3621140178100001E-2</v>
      </c>
      <c r="AG14" s="12">
        <v>0</v>
      </c>
      <c r="AH14" s="12">
        <v>0</v>
      </c>
      <c r="AI14" s="12">
        <v>0</v>
      </c>
      <c r="AJ14" s="12">
        <v>2.1950035261599998E-2</v>
      </c>
      <c r="AK14" s="12">
        <v>0</v>
      </c>
      <c r="AL14" s="12">
        <v>1.6977560470599999E-2</v>
      </c>
      <c r="AM14" s="12">
        <v>0</v>
      </c>
      <c r="AN14" s="12">
        <v>7.3774891026500006E-2</v>
      </c>
      <c r="AO14" s="12">
        <v>0</v>
      </c>
      <c r="AP14" s="12">
        <v>4.3158554373099997E-2</v>
      </c>
      <c r="AR14" s="12">
        <v>1.13739006785E-2</v>
      </c>
      <c r="AS14" s="12">
        <v>0</v>
      </c>
      <c r="AT14" s="12">
        <v>0.13245718363299999</v>
      </c>
      <c r="AU14" s="12">
        <v>0.49967990123599998</v>
      </c>
      <c r="AW14" s="12">
        <v>1.4410623024100001E-2</v>
      </c>
      <c r="AX14" s="12">
        <v>7.0508406255400001E-3</v>
      </c>
      <c r="AY14" s="12">
        <v>1.2879392991999999E-2</v>
      </c>
      <c r="AZ14" s="12">
        <v>1.94735989054E-2</v>
      </c>
      <c r="BA14" s="12">
        <v>1.5749912126499999E-2</v>
      </c>
      <c r="BB14" s="12">
        <v>7.0519784028900004E-3</v>
      </c>
      <c r="BD14" s="12">
        <v>9.6888586846699994E-3</v>
      </c>
      <c r="BE14" s="12">
        <v>1.3823987216799999E-2</v>
      </c>
      <c r="BF14" s="12">
        <v>0.14156750414700001</v>
      </c>
      <c r="BH14" s="12">
        <v>1.16573649182E-2</v>
      </c>
      <c r="BI14" s="12">
        <v>1.8305643350000001E-2</v>
      </c>
      <c r="BJ14" s="12">
        <v>4.5391846681399999E-2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54" customHeight="1" x14ac:dyDescent="0.35">
      <c r="D2" s="22" t="s">
        <v>210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203</v>
      </c>
      <c r="C9" s="12">
        <v>0.26159819886800001</v>
      </c>
      <c r="D9" s="12">
        <v>0.25084388537399999</v>
      </c>
      <c r="E9" s="12">
        <v>0.28820743546100003</v>
      </c>
      <c r="F9" s="12">
        <v>0.184828103652</v>
      </c>
      <c r="G9" s="12">
        <v>0</v>
      </c>
      <c r="I9" s="12">
        <v>0.27116834122900002</v>
      </c>
      <c r="J9" s="12">
        <v>0.29914093094900002</v>
      </c>
      <c r="K9" s="12">
        <v>0.24460340061999999</v>
      </c>
      <c r="L9" s="12">
        <v>0.26420624491400002</v>
      </c>
      <c r="M9" s="12">
        <v>0.25757110206799999</v>
      </c>
      <c r="N9" s="12">
        <v>0.20355310939499999</v>
      </c>
      <c r="P9" s="12">
        <v>0.13533390478099999</v>
      </c>
      <c r="Q9" s="12">
        <v>0.23528521405200001</v>
      </c>
      <c r="R9" s="12">
        <v>0.31068427015599998</v>
      </c>
      <c r="S9" s="12">
        <v>0.36926491093699998</v>
      </c>
      <c r="T9" s="12">
        <v>0</v>
      </c>
      <c r="V9" s="12">
        <v>0.14193552051399999</v>
      </c>
      <c r="W9" s="12">
        <v>0.21807307385800001</v>
      </c>
      <c r="X9" s="12">
        <v>0.31627905266700002</v>
      </c>
      <c r="Y9" s="12">
        <v>0.25269019568399997</v>
      </c>
      <c r="Z9" s="12">
        <v>0.26772228134199999</v>
      </c>
      <c r="AA9" s="12">
        <v>0.40708605720399998</v>
      </c>
      <c r="AB9" s="12">
        <v>0.3611736129</v>
      </c>
      <c r="AC9" s="12">
        <v>0.16589293579100001</v>
      </c>
      <c r="AE9" s="12">
        <v>0.38613381723500001</v>
      </c>
      <c r="AF9" s="12">
        <v>0.27475611224500002</v>
      </c>
      <c r="AG9" s="12">
        <v>0.199586890608</v>
      </c>
      <c r="AH9" s="12">
        <v>0.172278290044</v>
      </c>
      <c r="AI9" s="12">
        <v>0.30994277518199997</v>
      </c>
      <c r="AJ9" s="12">
        <v>0.225280074724</v>
      </c>
      <c r="AK9" s="12">
        <v>0.24653906980199999</v>
      </c>
      <c r="AL9" s="12">
        <v>0.20612389034299999</v>
      </c>
      <c r="AM9" s="12">
        <v>0.24222111198499999</v>
      </c>
      <c r="AN9" s="12">
        <v>0.31969893872999999</v>
      </c>
      <c r="AO9" s="12">
        <v>0.30250225143800002</v>
      </c>
      <c r="AP9" s="12">
        <v>0.25770648151999997</v>
      </c>
      <c r="AR9" s="12">
        <v>0.25985357688400001</v>
      </c>
      <c r="AS9" s="12">
        <v>0.29085889785699998</v>
      </c>
      <c r="AT9" s="12">
        <v>0.196575826323</v>
      </c>
      <c r="AU9" s="12">
        <v>0</v>
      </c>
      <c r="AW9" s="12">
        <v>0.28942889798900001</v>
      </c>
      <c r="AX9" s="12">
        <v>0.291612781549</v>
      </c>
      <c r="AY9" s="12">
        <v>0.285180878714</v>
      </c>
      <c r="AZ9" s="12">
        <v>0.27224184942599999</v>
      </c>
      <c r="BA9" s="12">
        <v>0.272285717772</v>
      </c>
      <c r="BB9" s="12">
        <v>0.301191766719</v>
      </c>
      <c r="BD9" s="12">
        <v>0.32891182434799998</v>
      </c>
      <c r="BE9" s="12">
        <v>0.151506941506</v>
      </c>
      <c r="BF9" s="12">
        <v>5.02095655248E-2</v>
      </c>
      <c r="BH9" s="12">
        <v>0.30076550450099998</v>
      </c>
      <c r="BI9" s="12">
        <v>0.15148047394899999</v>
      </c>
      <c r="BJ9" s="12">
        <v>0.25823037622400002</v>
      </c>
    </row>
    <row r="10" spans="2:62" ht="32" customHeight="1" x14ac:dyDescent="0.35">
      <c r="B10" s="11" t="s">
        <v>204</v>
      </c>
      <c r="C10" s="12">
        <v>0.38823920862200001</v>
      </c>
      <c r="D10" s="12">
        <v>0.40956224849599998</v>
      </c>
      <c r="E10" s="12">
        <v>0.35289990578500002</v>
      </c>
      <c r="F10" s="12">
        <v>0.512927552801</v>
      </c>
      <c r="G10" s="12">
        <v>0.20424949416099999</v>
      </c>
      <c r="I10" s="12">
        <v>0.42023666218299999</v>
      </c>
      <c r="J10" s="12">
        <v>0.41639385871500001</v>
      </c>
      <c r="K10" s="12">
        <v>0.38723245705100001</v>
      </c>
      <c r="L10" s="12">
        <v>0.32200160054299998</v>
      </c>
      <c r="M10" s="12">
        <v>0.43410895176800002</v>
      </c>
      <c r="N10" s="12">
        <v>0.34410481845000002</v>
      </c>
      <c r="P10" s="12">
        <v>0.35237859479400002</v>
      </c>
      <c r="Q10" s="12">
        <v>0.41218966749800001</v>
      </c>
      <c r="R10" s="12">
        <v>0.42019104958300002</v>
      </c>
      <c r="S10" s="12">
        <v>0.37439440983</v>
      </c>
      <c r="T10" s="12">
        <v>0</v>
      </c>
      <c r="V10" s="12">
        <v>0.40213020801900001</v>
      </c>
      <c r="W10" s="12">
        <v>0.304031823433</v>
      </c>
      <c r="X10" s="12">
        <v>0.40806362889100001</v>
      </c>
      <c r="Y10" s="12">
        <v>0.451907142348</v>
      </c>
      <c r="Z10" s="12">
        <v>0.35724146871000001</v>
      </c>
      <c r="AA10" s="12">
        <v>0.41492469337100002</v>
      </c>
      <c r="AB10" s="12">
        <v>0.42434401595600002</v>
      </c>
      <c r="AC10" s="12">
        <v>0.44110658769900002</v>
      </c>
      <c r="AE10" s="12">
        <v>0.30450190061900001</v>
      </c>
      <c r="AF10" s="12">
        <v>0.40734489957800002</v>
      </c>
      <c r="AG10" s="12">
        <v>0.409855591879</v>
      </c>
      <c r="AH10" s="12">
        <v>0.49640468905899998</v>
      </c>
      <c r="AI10" s="12">
        <v>0.31310198813700002</v>
      </c>
      <c r="AJ10" s="12">
        <v>0.414875430361</v>
      </c>
      <c r="AK10" s="12">
        <v>0.391400480838</v>
      </c>
      <c r="AL10" s="12">
        <v>0.32664304544</v>
      </c>
      <c r="AM10" s="12">
        <v>0.431271676775</v>
      </c>
      <c r="AN10" s="12">
        <v>0.43508631378000001</v>
      </c>
      <c r="AO10" s="12">
        <v>0.46680183575200002</v>
      </c>
      <c r="AP10" s="12">
        <v>0.31559567078599998</v>
      </c>
      <c r="AR10" s="12">
        <v>0.40588666096499998</v>
      </c>
      <c r="AS10" s="12">
        <v>0.341654679796</v>
      </c>
      <c r="AT10" s="12">
        <v>0.26930113499500002</v>
      </c>
      <c r="AU10" s="12">
        <v>0</v>
      </c>
      <c r="AW10" s="12">
        <v>0.38495985789600001</v>
      </c>
      <c r="AX10" s="12">
        <v>0.38274668162600001</v>
      </c>
      <c r="AY10" s="12">
        <v>0.38824936763500001</v>
      </c>
      <c r="AZ10" s="12">
        <v>0.38818501335700001</v>
      </c>
      <c r="BA10" s="12">
        <v>0.38903553766900001</v>
      </c>
      <c r="BB10" s="12">
        <v>0.37683700178399998</v>
      </c>
      <c r="BD10" s="12">
        <v>0.36349713681000001</v>
      </c>
      <c r="BE10" s="12">
        <v>0.44721470450099998</v>
      </c>
      <c r="BF10" s="12">
        <v>0.31118948155300002</v>
      </c>
      <c r="BH10" s="12">
        <v>0.39665255835199997</v>
      </c>
      <c r="BI10" s="12">
        <v>0.456389593506</v>
      </c>
      <c r="BJ10" s="12">
        <v>0.123897499445</v>
      </c>
    </row>
    <row r="11" spans="2:62" ht="32" customHeight="1" x14ac:dyDescent="0.35">
      <c r="B11" s="11" t="s">
        <v>205</v>
      </c>
      <c r="C11" s="12">
        <v>0.26439761264700001</v>
      </c>
      <c r="D11" s="12">
        <v>0.26518131777100001</v>
      </c>
      <c r="E11" s="12">
        <v>0.25817380367300002</v>
      </c>
      <c r="F11" s="12">
        <v>0.25368660627200001</v>
      </c>
      <c r="G11" s="12">
        <v>0.59590367605600003</v>
      </c>
      <c r="I11" s="12">
        <v>0.23964067298799999</v>
      </c>
      <c r="J11" s="12">
        <v>0.233738166848</v>
      </c>
      <c r="K11" s="12">
        <v>0.26143816808300002</v>
      </c>
      <c r="L11" s="12">
        <v>0.30794888656199998</v>
      </c>
      <c r="M11" s="12">
        <v>0.26503306712800001</v>
      </c>
      <c r="N11" s="12">
        <v>0.18634977103</v>
      </c>
      <c r="P11" s="12">
        <v>0.393221332393</v>
      </c>
      <c r="Q11" s="12">
        <v>0.25108212534899998</v>
      </c>
      <c r="R11" s="12">
        <v>0.195316250794</v>
      </c>
      <c r="S11" s="12">
        <v>0.21394311513299999</v>
      </c>
      <c r="T11" s="12">
        <v>0.51673118137999996</v>
      </c>
      <c r="V11" s="12">
        <v>0.31807641353999999</v>
      </c>
      <c r="W11" s="12">
        <v>0.359051492207</v>
      </c>
      <c r="X11" s="12">
        <v>0.23581050180400001</v>
      </c>
      <c r="Y11" s="12">
        <v>0.20209235561300001</v>
      </c>
      <c r="Z11" s="12">
        <v>0.27258040414200002</v>
      </c>
      <c r="AA11" s="12">
        <v>0.13027048251600001</v>
      </c>
      <c r="AB11" s="12">
        <v>0.17589717841800001</v>
      </c>
      <c r="AC11" s="12">
        <v>0.31901525120800001</v>
      </c>
      <c r="AE11" s="12">
        <v>0.19728992773699999</v>
      </c>
      <c r="AF11" s="12">
        <v>0.24744197503599999</v>
      </c>
      <c r="AG11" s="12">
        <v>0.27960092112500001</v>
      </c>
      <c r="AH11" s="12">
        <v>0.25680178063499998</v>
      </c>
      <c r="AI11" s="12">
        <v>0.32916440855000001</v>
      </c>
      <c r="AJ11" s="12">
        <v>0.23946894823000001</v>
      </c>
      <c r="AK11" s="12">
        <v>0.21917892557900001</v>
      </c>
      <c r="AL11" s="12">
        <v>0.36706413060900001</v>
      </c>
      <c r="AM11" s="12">
        <v>0.24748581858099999</v>
      </c>
      <c r="AN11" s="12">
        <v>0.217231924647</v>
      </c>
      <c r="AO11" s="12">
        <v>0.13281839966699999</v>
      </c>
      <c r="AP11" s="12">
        <v>0.33780982629900003</v>
      </c>
      <c r="AR11" s="12">
        <v>0.26447812798699999</v>
      </c>
      <c r="AS11" s="12">
        <v>0.25107242316299999</v>
      </c>
      <c r="AT11" s="12">
        <v>0.346370477934</v>
      </c>
      <c r="AU11" s="12">
        <v>0</v>
      </c>
      <c r="AW11" s="12">
        <v>0.24890090772099999</v>
      </c>
      <c r="AX11" s="12">
        <v>0.23989494828399999</v>
      </c>
      <c r="AY11" s="12">
        <v>0.25302701605599998</v>
      </c>
      <c r="AZ11" s="12">
        <v>0.26009791065499999</v>
      </c>
      <c r="BA11" s="12">
        <v>0.26101856763800002</v>
      </c>
      <c r="BB11" s="12">
        <v>0.237520100451</v>
      </c>
      <c r="BD11" s="12">
        <v>0.223572488673</v>
      </c>
      <c r="BE11" s="12">
        <v>0.32136959853500002</v>
      </c>
      <c r="BF11" s="12">
        <v>0.47451228202500001</v>
      </c>
      <c r="BH11" s="12">
        <v>0.21557895856299999</v>
      </c>
      <c r="BI11" s="12">
        <v>0.31241741656200001</v>
      </c>
      <c r="BJ11" s="12">
        <v>0.52482841337800001</v>
      </c>
    </row>
    <row r="12" spans="2:62" ht="32" customHeight="1" x14ac:dyDescent="0.35">
      <c r="B12" s="11" t="s">
        <v>206</v>
      </c>
      <c r="C12" s="12">
        <v>5.54625205089E-2</v>
      </c>
      <c r="D12" s="12">
        <v>4.5390866113700003E-2</v>
      </c>
      <c r="E12" s="12">
        <v>7.0586451164299999E-2</v>
      </c>
      <c r="F12" s="12">
        <v>0</v>
      </c>
      <c r="G12" s="12">
        <v>0.199846829783</v>
      </c>
      <c r="I12" s="12">
        <v>4.2045911814199997E-2</v>
      </c>
      <c r="J12" s="12">
        <v>1.4140740024999999E-2</v>
      </c>
      <c r="K12" s="12">
        <v>7.1246337900100001E-2</v>
      </c>
      <c r="L12" s="12">
        <v>8.7373988280200002E-2</v>
      </c>
      <c r="M12" s="12">
        <v>1.42721055476E-2</v>
      </c>
      <c r="N12" s="12">
        <v>0.188681151932</v>
      </c>
      <c r="P12" s="12">
        <v>8.8643237997200003E-2</v>
      </c>
      <c r="Q12" s="12">
        <v>5.3311366278699999E-2</v>
      </c>
      <c r="R12" s="12">
        <v>5.1706998009500002E-2</v>
      </c>
      <c r="S12" s="12">
        <v>2.1360041739399999E-2</v>
      </c>
      <c r="T12" s="12">
        <v>0.48326881861999998</v>
      </c>
      <c r="V12" s="12">
        <v>0.120405686439</v>
      </c>
      <c r="W12" s="12">
        <v>5.2595867628699999E-2</v>
      </c>
      <c r="X12" s="12">
        <v>2.3147995070899999E-2</v>
      </c>
      <c r="Y12" s="12">
        <v>4.8957312752300003E-2</v>
      </c>
      <c r="Z12" s="12">
        <v>8.6945526040900001E-2</v>
      </c>
      <c r="AA12" s="12">
        <v>4.77187669085E-2</v>
      </c>
      <c r="AB12" s="12">
        <v>1.9765329914199999E-2</v>
      </c>
      <c r="AC12" s="12">
        <v>3.7016295230200003E-2</v>
      </c>
      <c r="AE12" s="12">
        <v>3.4648425104799999E-2</v>
      </c>
      <c r="AF12" s="12">
        <v>3.6835872963799997E-2</v>
      </c>
      <c r="AG12" s="12">
        <v>0.110956596388</v>
      </c>
      <c r="AH12" s="12">
        <v>4.3500678213700003E-2</v>
      </c>
      <c r="AI12" s="12">
        <v>3.2926842438800001E-2</v>
      </c>
      <c r="AJ12" s="12">
        <v>5.3125388445799997E-2</v>
      </c>
      <c r="AK12" s="12">
        <v>0.120702154284</v>
      </c>
      <c r="AL12" s="12">
        <v>6.82610787809E-2</v>
      </c>
      <c r="AM12" s="12">
        <v>5.8545555842400003E-2</v>
      </c>
      <c r="AN12" s="12">
        <v>2.79828228432E-2</v>
      </c>
      <c r="AO12" s="12">
        <v>0</v>
      </c>
      <c r="AP12" s="12">
        <v>8.8888021394799996E-2</v>
      </c>
      <c r="AR12" s="12">
        <v>4.77102097441E-2</v>
      </c>
      <c r="AS12" s="12">
        <v>8.0602442198599994E-2</v>
      </c>
      <c r="AT12" s="12">
        <v>6.0449529949500001E-2</v>
      </c>
      <c r="AU12" s="12">
        <v>0.50032009876399997</v>
      </c>
      <c r="AW12" s="12">
        <v>5.1778889588399997E-2</v>
      </c>
      <c r="AX12" s="12">
        <v>6.4045834420100006E-2</v>
      </c>
      <c r="AY12" s="12">
        <v>5.2144652654E-2</v>
      </c>
      <c r="AZ12" s="12">
        <v>5.1968128287499998E-2</v>
      </c>
      <c r="BA12" s="12">
        <v>4.1992628476999999E-2</v>
      </c>
      <c r="BB12" s="12">
        <v>5.5092267232600002E-2</v>
      </c>
      <c r="BD12" s="12">
        <v>5.5987217692399997E-2</v>
      </c>
      <c r="BE12" s="12">
        <v>5.2948718407699998E-2</v>
      </c>
      <c r="BF12" s="12">
        <v>6.7656633410900002E-2</v>
      </c>
      <c r="BH12" s="12">
        <v>5.9313094762299998E-2</v>
      </c>
      <c r="BI12" s="12">
        <v>5.3988143722899999E-2</v>
      </c>
      <c r="BJ12" s="12">
        <v>2.8278647378299999E-2</v>
      </c>
    </row>
    <row r="13" spans="2:62" ht="32" customHeight="1" x14ac:dyDescent="0.35">
      <c r="B13" s="11" t="s">
        <v>207</v>
      </c>
      <c r="C13" s="12">
        <v>2.0513725335899999E-2</v>
      </c>
      <c r="D13" s="12">
        <v>2.2151967429999999E-2</v>
      </c>
      <c r="E13" s="12">
        <v>2.1575222952500001E-2</v>
      </c>
      <c r="F13" s="12">
        <v>0</v>
      </c>
      <c r="G13" s="12">
        <v>0</v>
      </c>
      <c r="I13" s="12">
        <v>1.2815195277200001E-2</v>
      </c>
      <c r="J13" s="12">
        <v>1.7427558320100001E-2</v>
      </c>
      <c r="K13" s="12">
        <v>2.94773788443E-2</v>
      </c>
      <c r="L13" s="12">
        <v>1.12826709608E-2</v>
      </c>
      <c r="M13" s="12">
        <v>1.88637171853E-2</v>
      </c>
      <c r="N13" s="12">
        <v>7.7311149192600001E-2</v>
      </c>
      <c r="P13" s="12">
        <v>1.9972652166299999E-2</v>
      </c>
      <c r="Q13" s="12">
        <v>4.1126403141899998E-2</v>
      </c>
      <c r="R13" s="12">
        <v>1.4616431938700001E-2</v>
      </c>
      <c r="S13" s="12">
        <v>6.6668443017499999E-3</v>
      </c>
      <c r="T13" s="12">
        <v>0</v>
      </c>
      <c r="V13" s="12">
        <v>1.7452171487800001E-2</v>
      </c>
      <c r="W13" s="12">
        <v>4.5471196087600002E-2</v>
      </c>
      <c r="X13" s="12">
        <v>1.6698821566399999E-2</v>
      </c>
      <c r="Y13" s="12">
        <v>4.4352993603100001E-2</v>
      </c>
      <c r="Z13" s="12">
        <v>0</v>
      </c>
      <c r="AA13" s="12">
        <v>0</v>
      </c>
      <c r="AB13" s="12">
        <v>0</v>
      </c>
      <c r="AC13" s="12">
        <v>0</v>
      </c>
      <c r="AE13" s="12">
        <v>5.4361807802300002E-2</v>
      </c>
      <c r="AF13" s="12">
        <v>0</v>
      </c>
      <c r="AG13" s="12">
        <v>0</v>
      </c>
      <c r="AH13" s="12">
        <v>3.1014562047799999E-2</v>
      </c>
      <c r="AI13" s="12">
        <v>1.48639856924E-2</v>
      </c>
      <c r="AJ13" s="12">
        <v>4.5300122976899997E-2</v>
      </c>
      <c r="AK13" s="12">
        <v>0</v>
      </c>
      <c r="AL13" s="12">
        <v>3.1907854827400002E-2</v>
      </c>
      <c r="AM13" s="12">
        <v>2.04758368166E-2</v>
      </c>
      <c r="AN13" s="12">
        <v>0</v>
      </c>
      <c r="AO13" s="12">
        <v>9.7877513142899997E-2</v>
      </c>
      <c r="AP13" s="12">
        <v>0</v>
      </c>
      <c r="AR13" s="12">
        <v>1.42050078084E-2</v>
      </c>
      <c r="AS13" s="12">
        <v>3.5811556985399999E-2</v>
      </c>
      <c r="AT13" s="12">
        <v>8.4610031196799995E-2</v>
      </c>
      <c r="AU13" s="12">
        <v>0</v>
      </c>
      <c r="AW13" s="12">
        <v>1.8189602268399999E-2</v>
      </c>
      <c r="AX13" s="12">
        <v>1.4637076515399999E-2</v>
      </c>
      <c r="AY13" s="12">
        <v>1.3543287231199999E-2</v>
      </c>
      <c r="AZ13" s="12">
        <v>1.78906602151E-2</v>
      </c>
      <c r="BA13" s="12">
        <v>2.5728168343499998E-2</v>
      </c>
      <c r="BB13" s="12">
        <v>1.9959476240799998E-2</v>
      </c>
      <c r="BD13" s="12">
        <v>1.9830203344499999E-2</v>
      </c>
      <c r="BE13" s="12">
        <v>1.88132792306E-2</v>
      </c>
      <c r="BF13" s="12">
        <v>4.6222471961600002E-2</v>
      </c>
      <c r="BH13" s="12">
        <v>2.11047760764E-2</v>
      </c>
      <c r="BI13" s="12">
        <v>1.87691705942E-2</v>
      </c>
      <c r="BJ13" s="12">
        <v>2.0700760598500002E-2</v>
      </c>
    </row>
    <row r="14" spans="2:62" ht="32" customHeight="1" x14ac:dyDescent="0.35">
      <c r="B14" s="11" t="s">
        <v>42</v>
      </c>
      <c r="C14" s="12">
        <v>9.7887340180400004E-3</v>
      </c>
      <c r="D14" s="12">
        <v>6.8697148147699996E-3</v>
      </c>
      <c r="E14" s="12">
        <v>8.5571809637599999E-3</v>
      </c>
      <c r="F14" s="12">
        <v>4.8557737274700002E-2</v>
      </c>
      <c r="G14" s="12">
        <v>0</v>
      </c>
      <c r="I14" s="12">
        <v>1.40932165084E-2</v>
      </c>
      <c r="J14" s="12">
        <v>1.9158745142899999E-2</v>
      </c>
      <c r="K14" s="12">
        <v>6.0022575014999999E-3</v>
      </c>
      <c r="L14" s="12">
        <v>7.1866087401699997E-3</v>
      </c>
      <c r="M14" s="12">
        <v>1.0151056303E-2</v>
      </c>
      <c r="N14" s="12">
        <v>0</v>
      </c>
      <c r="P14" s="12">
        <v>1.04502778684E-2</v>
      </c>
      <c r="Q14" s="12">
        <v>7.0052236799399998E-3</v>
      </c>
      <c r="R14" s="12">
        <v>7.4849995190900001E-3</v>
      </c>
      <c r="S14" s="12">
        <v>1.43706780582E-2</v>
      </c>
      <c r="T14" s="12">
        <v>0</v>
      </c>
      <c r="V14" s="12">
        <v>0</v>
      </c>
      <c r="W14" s="12">
        <v>2.0776546786000001E-2</v>
      </c>
      <c r="X14" s="12">
        <v>0</v>
      </c>
      <c r="Y14" s="12">
        <v>0</v>
      </c>
      <c r="Z14" s="12">
        <v>1.5510319764900001E-2</v>
      </c>
      <c r="AA14" s="12">
        <v>0</v>
      </c>
      <c r="AB14" s="12">
        <v>1.8819862811599999E-2</v>
      </c>
      <c r="AC14" s="12">
        <v>3.6968930071899997E-2</v>
      </c>
      <c r="AE14" s="12">
        <v>2.30641215024E-2</v>
      </c>
      <c r="AF14" s="12">
        <v>3.3621140178100001E-2</v>
      </c>
      <c r="AG14" s="12">
        <v>0</v>
      </c>
      <c r="AH14" s="12">
        <v>0</v>
      </c>
      <c r="AI14" s="12">
        <v>0</v>
      </c>
      <c r="AJ14" s="12">
        <v>2.1950035261599998E-2</v>
      </c>
      <c r="AK14" s="12">
        <v>2.2179369497100001E-2</v>
      </c>
      <c r="AL14" s="12">
        <v>0</v>
      </c>
      <c r="AM14" s="12">
        <v>0</v>
      </c>
      <c r="AN14" s="12">
        <v>0</v>
      </c>
      <c r="AO14" s="12">
        <v>0</v>
      </c>
      <c r="AP14" s="12">
        <v>0</v>
      </c>
      <c r="AR14" s="12">
        <v>7.8664166108399994E-3</v>
      </c>
      <c r="AS14" s="12">
        <v>0</v>
      </c>
      <c r="AT14" s="12">
        <v>4.2692999602299997E-2</v>
      </c>
      <c r="AU14" s="12">
        <v>0.49967990123599998</v>
      </c>
      <c r="AW14" s="12">
        <v>6.7418445379999999E-3</v>
      </c>
      <c r="AX14" s="12">
        <v>7.0626776055499997E-3</v>
      </c>
      <c r="AY14" s="12">
        <v>7.8547977108299992E-3</v>
      </c>
      <c r="AZ14" s="12">
        <v>9.6164380595899993E-3</v>
      </c>
      <c r="BA14" s="12">
        <v>9.9393801005199997E-3</v>
      </c>
      <c r="BB14" s="12">
        <v>9.3993875732699995E-3</v>
      </c>
      <c r="BD14" s="12">
        <v>8.2011291310500004E-3</v>
      </c>
      <c r="BE14" s="12">
        <v>8.1467578191200003E-3</v>
      </c>
      <c r="BF14" s="12">
        <v>5.02095655248E-2</v>
      </c>
      <c r="BH14" s="12">
        <v>6.5851077447000002E-3</v>
      </c>
      <c r="BI14" s="12">
        <v>6.9552016650399999E-3</v>
      </c>
      <c r="BJ14" s="12">
        <v>4.40643029757E-2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211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203</v>
      </c>
      <c r="C9" s="12">
        <v>0.290380478582</v>
      </c>
      <c r="D9" s="12">
        <v>0.286181282476</v>
      </c>
      <c r="E9" s="12">
        <v>0.29404084798399999</v>
      </c>
      <c r="F9" s="12">
        <v>0.28188832896499999</v>
      </c>
      <c r="G9" s="12">
        <v>0.39404857826299999</v>
      </c>
      <c r="I9" s="12">
        <v>0.32000768037799998</v>
      </c>
      <c r="J9" s="12">
        <v>0.29489718721899999</v>
      </c>
      <c r="K9" s="12">
        <v>0.334125062247</v>
      </c>
      <c r="L9" s="12">
        <v>0.228496814805</v>
      </c>
      <c r="M9" s="12">
        <v>0.29106784007699998</v>
      </c>
      <c r="N9" s="12">
        <v>0.15071636738499999</v>
      </c>
      <c r="P9" s="12">
        <v>0.20933000416700001</v>
      </c>
      <c r="Q9" s="12">
        <v>0.25198642623</v>
      </c>
      <c r="R9" s="12">
        <v>0.31807491040199998</v>
      </c>
      <c r="S9" s="12">
        <v>0.38676548683500001</v>
      </c>
      <c r="T9" s="12">
        <v>0</v>
      </c>
      <c r="V9" s="12">
        <v>0.201551464352</v>
      </c>
      <c r="W9" s="12">
        <v>0.25524671960200002</v>
      </c>
      <c r="X9" s="12">
        <v>0.25548503279899998</v>
      </c>
      <c r="Y9" s="12">
        <v>0.23519952335899999</v>
      </c>
      <c r="Z9" s="12">
        <v>0.35141695997200001</v>
      </c>
      <c r="AA9" s="12">
        <v>0.51473778238000001</v>
      </c>
      <c r="AB9" s="12">
        <v>0.38993803097700003</v>
      </c>
      <c r="AC9" s="12">
        <v>0.29574222717100002</v>
      </c>
      <c r="AE9" s="12">
        <v>0.236794681501</v>
      </c>
      <c r="AF9" s="12">
        <v>0.33903412223899998</v>
      </c>
      <c r="AG9" s="12">
        <v>0.23756072527200001</v>
      </c>
      <c r="AH9" s="12">
        <v>0.26496404394200002</v>
      </c>
      <c r="AI9" s="12">
        <v>0.26441718424600003</v>
      </c>
      <c r="AJ9" s="12">
        <v>0.22527227334899999</v>
      </c>
      <c r="AK9" s="12">
        <v>0.31131896875999998</v>
      </c>
      <c r="AL9" s="12">
        <v>0.21043218758000001</v>
      </c>
      <c r="AM9" s="12">
        <v>0.28415145185000001</v>
      </c>
      <c r="AN9" s="12">
        <v>0.46319920743100002</v>
      </c>
      <c r="AO9" s="12">
        <v>0.33403268245000001</v>
      </c>
      <c r="AP9" s="12">
        <v>0.35945978900999997</v>
      </c>
      <c r="AR9" s="12">
        <v>0.29504719441100002</v>
      </c>
      <c r="AS9" s="12">
        <v>0.28967885310699998</v>
      </c>
      <c r="AT9" s="12">
        <v>0.227328397603</v>
      </c>
      <c r="AU9" s="12">
        <v>0</v>
      </c>
      <c r="AW9" s="12">
        <v>0.30288287348699999</v>
      </c>
      <c r="AX9" s="12">
        <v>0.29754774946000001</v>
      </c>
      <c r="AY9" s="12">
        <v>0.30536127755300002</v>
      </c>
      <c r="AZ9" s="12">
        <v>0.29343891793100002</v>
      </c>
      <c r="BA9" s="12">
        <v>0.29279148130400001</v>
      </c>
      <c r="BB9" s="12">
        <v>0.30160074040899998</v>
      </c>
      <c r="BD9" s="12">
        <v>0.30789734046799999</v>
      </c>
      <c r="BE9" s="12">
        <v>0.26164305285200001</v>
      </c>
      <c r="BF9" s="12">
        <v>0.236112419401</v>
      </c>
      <c r="BH9" s="12">
        <v>0.30842736087</v>
      </c>
      <c r="BI9" s="12">
        <v>0.226875513301</v>
      </c>
      <c r="BJ9" s="12">
        <v>0.32548857447500001</v>
      </c>
    </row>
    <row r="10" spans="2:62" ht="32" customHeight="1" x14ac:dyDescent="0.35">
      <c r="B10" s="11" t="s">
        <v>204</v>
      </c>
      <c r="C10" s="12">
        <v>0.41832866085600001</v>
      </c>
      <c r="D10" s="12">
        <v>0.46599912494500001</v>
      </c>
      <c r="E10" s="12">
        <v>0.37941482837500001</v>
      </c>
      <c r="F10" s="12">
        <v>0.33382277469100002</v>
      </c>
      <c r="G10" s="12">
        <v>0.20424949416099999</v>
      </c>
      <c r="I10" s="12">
        <v>0.34226975427400003</v>
      </c>
      <c r="J10" s="12">
        <v>0.417066908924</v>
      </c>
      <c r="K10" s="12">
        <v>0.39572862756100002</v>
      </c>
      <c r="L10" s="12">
        <v>0.45642005779400002</v>
      </c>
      <c r="M10" s="12">
        <v>0.455695451586</v>
      </c>
      <c r="N10" s="12">
        <v>0.481029070615</v>
      </c>
      <c r="P10" s="12">
        <v>0.37922940312300002</v>
      </c>
      <c r="Q10" s="12">
        <v>0.42108989153499998</v>
      </c>
      <c r="R10" s="12">
        <v>0.45946000980500001</v>
      </c>
      <c r="S10" s="12">
        <v>0.41249879548899998</v>
      </c>
      <c r="T10" s="12">
        <v>0.48326881861999998</v>
      </c>
      <c r="V10" s="12">
        <v>0.37823810202000002</v>
      </c>
      <c r="W10" s="12">
        <v>0.37728652235499999</v>
      </c>
      <c r="X10" s="12">
        <v>0.48112382311200003</v>
      </c>
      <c r="Y10" s="12">
        <v>0.44960630597099999</v>
      </c>
      <c r="Z10" s="12">
        <v>0.42333503058799998</v>
      </c>
      <c r="AA10" s="12">
        <v>0.38820410061999999</v>
      </c>
      <c r="AB10" s="12">
        <v>0.43742158732500003</v>
      </c>
      <c r="AC10" s="12">
        <v>0.37110613595500003</v>
      </c>
      <c r="AE10" s="12">
        <v>0.449114344971</v>
      </c>
      <c r="AF10" s="12">
        <v>0.42190475052499998</v>
      </c>
      <c r="AG10" s="12">
        <v>0.41258024830099999</v>
      </c>
      <c r="AH10" s="12">
        <v>0.50377473271499995</v>
      </c>
      <c r="AI10" s="12">
        <v>0.34406059548399998</v>
      </c>
      <c r="AJ10" s="12">
        <v>0.50405265262999999</v>
      </c>
      <c r="AK10" s="12">
        <v>0.50141177577999996</v>
      </c>
      <c r="AL10" s="12">
        <v>0.43848309243400002</v>
      </c>
      <c r="AM10" s="12">
        <v>0.45568637312299998</v>
      </c>
      <c r="AN10" s="12">
        <v>0.25715081661799999</v>
      </c>
      <c r="AO10" s="12">
        <v>0.34685931403699999</v>
      </c>
      <c r="AP10" s="12">
        <v>0.344525259518</v>
      </c>
      <c r="AR10" s="12">
        <v>0.40428697513900003</v>
      </c>
      <c r="AS10" s="12">
        <v>0.48652622538899998</v>
      </c>
      <c r="AT10" s="12">
        <v>0.40102530113500001</v>
      </c>
      <c r="AU10" s="12">
        <v>0.50032009876399997</v>
      </c>
      <c r="AW10" s="12">
        <v>0.43266495007200001</v>
      </c>
      <c r="AX10" s="12">
        <v>0.42820280543599998</v>
      </c>
      <c r="AY10" s="12">
        <v>0.40947381279900003</v>
      </c>
      <c r="AZ10" s="12">
        <v>0.41060064616000003</v>
      </c>
      <c r="BA10" s="12">
        <v>0.42699592125000002</v>
      </c>
      <c r="BB10" s="12">
        <v>0.40729838018499998</v>
      </c>
      <c r="BD10" s="12">
        <v>0.43642416590599997</v>
      </c>
      <c r="BE10" s="12">
        <v>0.388440784378</v>
      </c>
      <c r="BF10" s="12">
        <v>0.363949641524</v>
      </c>
      <c r="BH10" s="12">
        <v>0.44121700696400001</v>
      </c>
      <c r="BI10" s="12">
        <v>0.36582274189300001</v>
      </c>
      <c r="BJ10" s="12">
        <v>0.38235027314499997</v>
      </c>
    </row>
    <row r="11" spans="2:62" ht="32" customHeight="1" x14ac:dyDescent="0.35">
      <c r="B11" s="11" t="s">
        <v>205</v>
      </c>
      <c r="C11" s="12">
        <v>0.242307209212</v>
      </c>
      <c r="D11" s="12">
        <v>0.223461062308</v>
      </c>
      <c r="E11" s="12">
        <v>0.248916465364</v>
      </c>
      <c r="F11" s="12">
        <v>0.33573115907000001</v>
      </c>
      <c r="G11" s="12">
        <v>0.40170192757599998</v>
      </c>
      <c r="I11" s="12">
        <v>0.29581674525899998</v>
      </c>
      <c r="J11" s="12">
        <v>0.226663327468</v>
      </c>
      <c r="K11" s="12">
        <v>0.21756098033499999</v>
      </c>
      <c r="L11" s="12">
        <v>0.24848379254399999</v>
      </c>
      <c r="M11" s="12">
        <v>0.22993967414399999</v>
      </c>
      <c r="N11" s="12">
        <v>0.36825456200099999</v>
      </c>
      <c r="P11" s="12">
        <v>0.34138068860699999</v>
      </c>
      <c r="Q11" s="12">
        <v>0.28888035853299998</v>
      </c>
      <c r="R11" s="12">
        <v>0.156470340954</v>
      </c>
      <c r="S11" s="12">
        <v>0.18636503961799999</v>
      </c>
      <c r="T11" s="12">
        <v>0</v>
      </c>
      <c r="V11" s="12">
        <v>0.36417665119199999</v>
      </c>
      <c r="W11" s="12">
        <v>0.28376950399899997</v>
      </c>
      <c r="X11" s="12">
        <v>0.24616520922400001</v>
      </c>
      <c r="Y11" s="12">
        <v>0.21898236189500001</v>
      </c>
      <c r="Z11" s="12">
        <v>0.18020402125500001</v>
      </c>
      <c r="AA11" s="12">
        <v>9.7058117000399999E-2</v>
      </c>
      <c r="AB11" s="12">
        <v>0.15382051888699999</v>
      </c>
      <c r="AC11" s="12">
        <v>0.29618270680199998</v>
      </c>
      <c r="AE11" s="12">
        <v>0.241938937272</v>
      </c>
      <c r="AF11" s="12">
        <v>0.168604114094</v>
      </c>
      <c r="AG11" s="12">
        <v>0.34985902642700001</v>
      </c>
      <c r="AH11" s="12">
        <v>0.18643591162500001</v>
      </c>
      <c r="AI11" s="12">
        <v>0.34224096299200002</v>
      </c>
      <c r="AJ11" s="12">
        <v>0.218949738029</v>
      </c>
      <c r="AK11" s="12">
        <v>8.7160429625999999E-2</v>
      </c>
      <c r="AL11" s="12">
        <v>0.25948049758399999</v>
      </c>
      <c r="AM11" s="12">
        <v>0.26016217502700001</v>
      </c>
      <c r="AN11" s="12">
        <v>0.27964997595199997</v>
      </c>
      <c r="AO11" s="12">
        <v>0.31910800351200003</v>
      </c>
      <c r="AP11" s="12">
        <v>0.25452878596900003</v>
      </c>
      <c r="AR11" s="12">
        <v>0.269476651984</v>
      </c>
      <c r="AS11" s="12">
        <v>0.12955606380000001</v>
      </c>
      <c r="AT11" s="12">
        <v>0.20116945037699999</v>
      </c>
      <c r="AU11" s="12">
        <v>0</v>
      </c>
      <c r="AW11" s="12">
        <v>0.21825501086499999</v>
      </c>
      <c r="AX11" s="12">
        <v>0.225279205866</v>
      </c>
      <c r="AY11" s="12">
        <v>0.240763783679</v>
      </c>
      <c r="AZ11" s="12">
        <v>0.25104333165699999</v>
      </c>
      <c r="BA11" s="12">
        <v>0.23758262143200001</v>
      </c>
      <c r="BB11" s="12">
        <v>0.24994527654199999</v>
      </c>
      <c r="BD11" s="12">
        <v>0.20622702105499999</v>
      </c>
      <c r="BE11" s="12">
        <v>0.30201999271800001</v>
      </c>
      <c r="BF11" s="12">
        <v>0.349728373551</v>
      </c>
      <c r="BH11" s="12">
        <v>0.208841554382</v>
      </c>
      <c r="BI11" s="12">
        <v>0.34493959218600001</v>
      </c>
      <c r="BJ11" s="12">
        <v>0.22064850406100001</v>
      </c>
    </row>
    <row r="12" spans="2:62" ht="32" customHeight="1" x14ac:dyDescent="0.35">
      <c r="B12" s="11" t="s">
        <v>206</v>
      </c>
      <c r="C12" s="12">
        <v>3.91982873122E-2</v>
      </c>
      <c r="D12" s="12">
        <v>1.7628079352699999E-2</v>
      </c>
      <c r="E12" s="12">
        <v>6.89221526118E-2</v>
      </c>
      <c r="F12" s="12">
        <v>0</v>
      </c>
      <c r="G12" s="12">
        <v>0</v>
      </c>
      <c r="I12" s="12">
        <v>2.78126035806E-2</v>
      </c>
      <c r="J12" s="12">
        <v>4.2213831246999997E-2</v>
      </c>
      <c r="K12" s="12">
        <v>4.5946104205399997E-2</v>
      </c>
      <c r="L12" s="12">
        <v>5.9412726117199999E-2</v>
      </c>
      <c r="M12" s="12">
        <v>1.41725271776E-2</v>
      </c>
      <c r="N12" s="12">
        <v>0</v>
      </c>
      <c r="P12" s="12">
        <v>5.9609626234399998E-2</v>
      </c>
      <c r="Q12" s="12">
        <v>3.0294695666500001E-2</v>
      </c>
      <c r="R12" s="12">
        <v>5.9266677385099997E-2</v>
      </c>
      <c r="S12" s="12">
        <v>0</v>
      </c>
      <c r="T12" s="12">
        <v>0.51673118137999996</v>
      </c>
      <c r="V12" s="12">
        <v>5.6033782436399997E-2</v>
      </c>
      <c r="W12" s="12">
        <v>6.2035864429399998E-2</v>
      </c>
      <c r="X12" s="12">
        <v>1.7225934864500001E-2</v>
      </c>
      <c r="Y12" s="12">
        <v>9.6211808774699994E-2</v>
      </c>
      <c r="Z12" s="12">
        <v>3.1102185747200001E-2</v>
      </c>
      <c r="AA12" s="12">
        <v>0</v>
      </c>
      <c r="AB12" s="12">
        <v>0</v>
      </c>
      <c r="AC12" s="12">
        <v>0</v>
      </c>
      <c r="AE12" s="12">
        <v>7.2152036255700006E-2</v>
      </c>
      <c r="AF12" s="12">
        <v>3.6835872963799997E-2</v>
      </c>
      <c r="AG12" s="12">
        <v>0</v>
      </c>
      <c r="AH12" s="12">
        <v>4.4825311718900002E-2</v>
      </c>
      <c r="AI12" s="12">
        <v>4.9281257278100003E-2</v>
      </c>
      <c r="AJ12" s="12">
        <v>2.9775300730399999E-2</v>
      </c>
      <c r="AK12" s="12">
        <v>0.100108825833</v>
      </c>
      <c r="AL12" s="12">
        <v>5.8606548548700003E-2</v>
      </c>
      <c r="AM12" s="12">
        <v>0</v>
      </c>
      <c r="AN12" s="12">
        <v>0</v>
      </c>
      <c r="AO12" s="12">
        <v>0</v>
      </c>
      <c r="AP12" s="12">
        <v>4.1486165503400001E-2</v>
      </c>
      <c r="AR12" s="12">
        <v>2.5771004491100001E-2</v>
      </c>
      <c r="AS12" s="12">
        <v>8.27403764126E-2</v>
      </c>
      <c r="AT12" s="12">
        <v>0.12778385128299999</v>
      </c>
      <c r="AU12" s="12">
        <v>0</v>
      </c>
      <c r="AW12" s="12">
        <v>3.7298586860000003E-2</v>
      </c>
      <c r="AX12" s="12">
        <v>3.9648192093600002E-2</v>
      </c>
      <c r="AY12" s="12">
        <v>3.4033557369699999E-2</v>
      </c>
      <c r="AZ12" s="12">
        <v>3.3043125732699997E-2</v>
      </c>
      <c r="BA12" s="12">
        <v>3.27771542364E-2</v>
      </c>
      <c r="BB12" s="12">
        <v>3.4284187857799998E-2</v>
      </c>
      <c r="BD12" s="12">
        <v>4.1255589521800001E-2</v>
      </c>
      <c r="BE12" s="12">
        <v>3.97494122326E-2</v>
      </c>
      <c r="BF12" s="12">
        <v>0</v>
      </c>
      <c r="BH12" s="12">
        <v>3.4832176320300001E-2</v>
      </c>
      <c r="BI12" s="12">
        <v>5.5406950955100003E-2</v>
      </c>
      <c r="BJ12" s="12">
        <v>2.8278647378299999E-2</v>
      </c>
    </row>
    <row r="13" spans="2:62" ht="32" customHeight="1" x14ac:dyDescent="0.35">
      <c r="B13" s="11" t="s">
        <v>207</v>
      </c>
      <c r="C13" s="12">
        <v>1.9294577396100001E-3</v>
      </c>
      <c r="D13" s="12">
        <v>0</v>
      </c>
      <c r="E13" s="12">
        <v>4.36547107371E-3</v>
      </c>
      <c r="F13" s="12">
        <v>0</v>
      </c>
      <c r="G13" s="12">
        <v>0</v>
      </c>
      <c r="I13" s="12">
        <v>0</v>
      </c>
      <c r="J13" s="12">
        <v>0</v>
      </c>
      <c r="K13" s="12">
        <v>6.6392256515800004E-3</v>
      </c>
      <c r="L13" s="12">
        <v>0</v>
      </c>
      <c r="M13" s="12">
        <v>0</v>
      </c>
      <c r="N13" s="12">
        <v>0</v>
      </c>
      <c r="P13" s="12">
        <v>0</v>
      </c>
      <c r="Q13" s="12">
        <v>7.7486280352399997E-3</v>
      </c>
      <c r="R13" s="12">
        <v>0</v>
      </c>
      <c r="S13" s="12">
        <v>0</v>
      </c>
      <c r="T13" s="12">
        <v>0</v>
      </c>
      <c r="V13" s="12">
        <v>0</v>
      </c>
      <c r="W13" s="12">
        <v>9.2228649166300001E-3</v>
      </c>
      <c r="X13" s="12">
        <v>0</v>
      </c>
      <c r="Y13" s="12">
        <v>0</v>
      </c>
      <c r="Z13" s="12">
        <v>0</v>
      </c>
      <c r="AA13" s="12">
        <v>0</v>
      </c>
      <c r="AB13" s="12">
        <v>0</v>
      </c>
      <c r="AC13" s="12">
        <v>0</v>
      </c>
      <c r="AE13" s="12">
        <v>0</v>
      </c>
      <c r="AF13" s="12">
        <v>0</v>
      </c>
      <c r="AG13" s="12">
        <v>0</v>
      </c>
      <c r="AH13" s="12">
        <v>0</v>
      </c>
      <c r="AI13" s="12">
        <v>0</v>
      </c>
      <c r="AJ13" s="12">
        <v>0</v>
      </c>
      <c r="AK13" s="12">
        <v>0</v>
      </c>
      <c r="AL13" s="12">
        <v>1.76619593121E-2</v>
      </c>
      <c r="AM13" s="12">
        <v>0</v>
      </c>
      <c r="AN13" s="12">
        <v>0</v>
      </c>
      <c r="AO13" s="12">
        <v>0</v>
      </c>
      <c r="AP13" s="12">
        <v>0</v>
      </c>
      <c r="AR13" s="12">
        <v>0</v>
      </c>
      <c r="AS13" s="12">
        <v>1.14984812912E-2</v>
      </c>
      <c r="AT13" s="12">
        <v>0</v>
      </c>
      <c r="AU13" s="12">
        <v>0</v>
      </c>
      <c r="AW13" s="12">
        <v>2.3902276833699999E-3</v>
      </c>
      <c r="AX13" s="12">
        <v>2.5039746075999998E-3</v>
      </c>
      <c r="AY13" s="12">
        <v>2.7848098291099999E-3</v>
      </c>
      <c r="AZ13" s="12">
        <v>2.3412864012600002E-3</v>
      </c>
      <c r="BA13" s="12">
        <v>0</v>
      </c>
      <c r="BB13" s="12">
        <v>0</v>
      </c>
      <c r="BD13" s="12">
        <v>3.0036061990600001E-3</v>
      </c>
      <c r="BE13" s="12">
        <v>0</v>
      </c>
      <c r="BF13" s="12">
        <v>0</v>
      </c>
      <c r="BH13" s="12">
        <v>2.84498250925E-3</v>
      </c>
      <c r="BI13" s="12">
        <v>0</v>
      </c>
      <c r="BJ13" s="12">
        <v>0</v>
      </c>
    </row>
    <row r="14" spans="2:62" ht="32" customHeight="1" x14ac:dyDescent="0.35">
      <c r="B14" s="11" t="s">
        <v>42</v>
      </c>
      <c r="C14" s="12">
        <v>7.8559062984300005E-3</v>
      </c>
      <c r="D14" s="12">
        <v>6.7304509186799999E-3</v>
      </c>
      <c r="E14" s="12">
        <v>4.3402345913100002E-3</v>
      </c>
      <c r="F14" s="12">
        <v>4.8557737274700002E-2</v>
      </c>
      <c r="G14" s="12">
        <v>0</v>
      </c>
      <c r="I14" s="12">
        <v>1.40932165084E-2</v>
      </c>
      <c r="J14" s="12">
        <v>1.9158745142899999E-2</v>
      </c>
      <c r="K14" s="12">
        <v>0</v>
      </c>
      <c r="L14" s="12">
        <v>7.1866087401699997E-3</v>
      </c>
      <c r="M14" s="12">
        <v>9.1245070160000004E-3</v>
      </c>
      <c r="N14" s="12">
        <v>0</v>
      </c>
      <c r="P14" s="12">
        <v>1.04502778684E-2</v>
      </c>
      <c r="Q14" s="12">
        <v>0</v>
      </c>
      <c r="R14" s="12">
        <v>6.7280614537300002E-3</v>
      </c>
      <c r="S14" s="12">
        <v>1.43706780582E-2</v>
      </c>
      <c r="T14" s="12">
        <v>0</v>
      </c>
      <c r="V14" s="12">
        <v>0</v>
      </c>
      <c r="W14" s="12">
        <v>1.2438524697899999E-2</v>
      </c>
      <c r="X14" s="12">
        <v>0</v>
      </c>
      <c r="Y14" s="12">
        <v>0</v>
      </c>
      <c r="Z14" s="12">
        <v>1.39418024382E-2</v>
      </c>
      <c r="AA14" s="12">
        <v>0</v>
      </c>
      <c r="AB14" s="12">
        <v>1.8819862811599999E-2</v>
      </c>
      <c r="AC14" s="12">
        <v>3.6968930071899997E-2</v>
      </c>
      <c r="AE14" s="12">
        <v>0</v>
      </c>
      <c r="AF14" s="12">
        <v>3.3621140178100001E-2</v>
      </c>
      <c r="AG14" s="12">
        <v>0</v>
      </c>
      <c r="AH14" s="12">
        <v>0</v>
      </c>
      <c r="AI14" s="12">
        <v>0</v>
      </c>
      <c r="AJ14" s="12">
        <v>2.1950035261599998E-2</v>
      </c>
      <c r="AK14" s="12">
        <v>0</v>
      </c>
      <c r="AL14" s="12">
        <v>1.53357145414E-2</v>
      </c>
      <c r="AM14" s="12">
        <v>0</v>
      </c>
      <c r="AN14" s="12">
        <v>0</v>
      </c>
      <c r="AO14" s="12">
        <v>0</v>
      </c>
      <c r="AP14" s="12">
        <v>0</v>
      </c>
      <c r="AR14" s="12">
        <v>5.4181739750300004E-3</v>
      </c>
      <c r="AS14" s="12">
        <v>0</v>
      </c>
      <c r="AT14" s="12">
        <v>4.2692999602299997E-2</v>
      </c>
      <c r="AU14" s="12">
        <v>0.49967990123599998</v>
      </c>
      <c r="AW14" s="12">
        <v>6.5083510330799996E-3</v>
      </c>
      <c r="AX14" s="12">
        <v>6.8180725365799997E-3</v>
      </c>
      <c r="AY14" s="12">
        <v>7.5827587699200004E-3</v>
      </c>
      <c r="AZ14" s="12">
        <v>9.5326921177999995E-3</v>
      </c>
      <c r="BA14" s="12">
        <v>9.8528217779599997E-3</v>
      </c>
      <c r="BB14" s="12">
        <v>6.8714150062799996E-3</v>
      </c>
      <c r="BD14" s="12">
        <v>5.1922768503600003E-3</v>
      </c>
      <c r="BE14" s="12">
        <v>8.1467578191200003E-3</v>
      </c>
      <c r="BF14" s="12">
        <v>5.02095655248E-2</v>
      </c>
      <c r="BH14" s="12">
        <v>3.8369189537299998E-3</v>
      </c>
      <c r="BI14" s="12">
        <v>6.9552016650399999E-3</v>
      </c>
      <c r="BJ14" s="12">
        <v>4.3234000940099999E-2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54" customHeight="1" x14ac:dyDescent="0.35">
      <c r="D2" s="22" t="s">
        <v>212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203</v>
      </c>
      <c r="C9" s="12">
        <v>0.224684132935</v>
      </c>
      <c r="D9" s="12">
        <v>0.22084987678699999</v>
      </c>
      <c r="E9" s="12">
        <v>0.248224900503</v>
      </c>
      <c r="F9" s="12">
        <v>0.103126321241</v>
      </c>
      <c r="G9" s="12">
        <v>0</v>
      </c>
      <c r="I9" s="12">
        <v>0.16260183220499999</v>
      </c>
      <c r="J9" s="12">
        <v>0.25391830016</v>
      </c>
      <c r="K9" s="12">
        <v>0.24592091714</v>
      </c>
      <c r="L9" s="12">
        <v>0.200716753691</v>
      </c>
      <c r="M9" s="12">
        <v>0.26076760905099999</v>
      </c>
      <c r="N9" s="12">
        <v>0.102944376272</v>
      </c>
      <c r="P9" s="12">
        <v>7.8949102872599999E-2</v>
      </c>
      <c r="Q9" s="12">
        <v>0.217481713769</v>
      </c>
      <c r="R9" s="12">
        <v>0.26599336044799998</v>
      </c>
      <c r="S9" s="12">
        <v>0.339898654583</v>
      </c>
      <c r="T9" s="12">
        <v>0</v>
      </c>
      <c r="V9" s="12">
        <v>0.11805537758</v>
      </c>
      <c r="W9" s="12">
        <v>0.178477791365</v>
      </c>
      <c r="X9" s="12">
        <v>0.21662751180100001</v>
      </c>
      <c r="Y9" s="12">
        <v>0.14560251839999999</v>
      </c>
      <c r="Z9" s="12">
        <v>0.28830963564099998</v>
      </c>
      <c r="AA9" s="12">
        <v>0.53248291871999998</v>
      </c>
      <c r="AB9" s="12">
        <v>0.36631261073100002</v>
      </c>
      <c r="AC9" s="12">
        <v>7.4532139709799994E-2</v>
      </c>
      <c r="AE9" s="12">
        <v>0.187602005495</v>
      </c>
      <c r="AF9" s="12">
        <v>0.30354551372400002</v>
      </c>
      <c r="AG9" s="12">
        <v>0.15723055965400001</v>
      </c>
      <c r="AH9" s="12">
        <v>0.17669963698499999</v>
      </c>
      <c r="AI9" s="12">
        <v>0.234189947885</v>
      </c>
      <c r="AJ9" s="12">
        <v>0.19550477399399999</v>
      </c>
      <c r="AK9" s="12">
        <v>0.25488011610799999</v>
      </c>
      <c r="AL9" s="12">
        <v>0.16277151387399999</v>
      </c>
      <c r="AM9" s="12">
        <v>0.233612321185</v>
      </c>
      <c r="AN9" s="12">
        <v>0.28136934030999999</v>
      </c>
      <c r="AO9" s="12">
        <v>0.214058726886</v>
      </c>
      <c r="AP9" s="12">
        <v>0.244830030846</v>
      </c>
      <c r="AR9" s="12">
        <v>0.237576069581</v>
      </c>
      <c r="AS9" s="12">
        <v>0.17553351755900001</v>
      </c>
      <c r="AT9" s="12">
        <v>0.19722407126300001</v>
      </c>
      <c r="AU9" s="12">
        <v>0</v>
      </c>
      <c r="AW9" s="12">
        <v>0.26272189250200001</v>
      </c>
      <c r="AX9" s="12">
        <v>0.26479945174899999</v>
      </c>
      <c r="AY9" s="12">
        <v>0.274377762149</v>
      </c>
      <c r="AZ9" s="12">
        <v>0.22498792018899999</v>
      </c>
      <c r="BA9" s="12">
        <v>0.248561398057</v>
      </c>
      <c r="BB9" s="12">
        <v>0.24670798264999999</v>
      </c>
      <c r="BD9" s="12">
        <v>0.28252546489699998</v>
      </c>
      <c r="BE9" s="12">
        <v>0.12922743754300001</v>
      </c>
      <c r="BF9" s="12">
        <v>5.02095655248E-2</v>
      </c>
      <c r="BH9" s="12">
        <v>0.26801627020500002</v>
      </c>
      <c r="BI9" s="12">
        <v>0.117135894027</v>
      </c>
      <c r="BJ9" s="12">
        <v>0.17995629580299999</v>
      </c>
    </row>
    <row r="10" spans="2:62" ht="32" customHeight="1" x14ac:dyDescent="0.35">
      <c r="B10" s="11" t="s">
        <v>204</v>
      </c>
      <c r="C10" s="12">
        <v>0.38085417532400001</v>
      </c>
      <c r="D10" s="12">
        <v>0.42779261040599997</v>
      </c>
      <c r="E10" s="12">
        <v>0.35339131750199998</v>
      </c>
      <c r="F10" s="12">
        <v>0.20248123968500001</v>
      </c>
      <c r="G10" s="12">
        <v>0.20424949416099999</v>
      </c>
      <c r="I10" s="12">
        <v>0.40781714442200001</v>
      </c>
      <c r="J10" s="12">
        <v>0.41457491534800001</v>
      </c>
      <c r="K10" s="12">
        <v>0.39885888273699999</v>
      </c>
      <c r="L10" s="12">
        <v>0.35413981100500003</v>
      </c>
      <c r="M10" s="12">
        <v>0.33601873551599998</v>
      </c>
      <c r="N10" s="12">
        <v>0.42115364856900001</v>
      </c>
      <c r="P10" s="12">
        <v>0.34558590471799999</v>
      </c>
      <c r="Q10" s="12">
        <v>0.36849549446399998</v>
      </c>
      <c r="R10" s="12">
        <v>0.39715864298600001</v>
      </c>
      <c r="S10" s="12">
        <v>0.41054196595199999</v>
      </c>
      <c r="T10" s="12">
        <v>0.48326881861999998</v>
      </c>
      <c r="V10" s="12">
        <v>0.28247681666000002</v>
      </c>
      <c r="W10" s="12">
        <v>0.36382545240800002</v>
      </c>
      <c r="X10" s="12">
        <v>0.41206005125</v>
      </c>
      <c r="Y10" s="12">
        <v>0.43403573070899998</v>
      </c>
      <c r="Z10" s="12">
        <v>0.37648077759199999</v>
      </c>
      <c r="AA10" s="12">
        <v>0.29039832954599998</v>
      </c>
      <c r="AB10" s="12">
        <v>0.48270732092300001</v>
      </c>
      <c r="AC10" s="12">
        <v>0.42950162900599997</v>
      </c>
      <c r="AE10" s="12">
        <v>0.41347333848399997</v>
      </c>
      <c r="AF10" s="12">
        <v>0.17665531984499999</v>
      </c>
      <c r="AG10" s="12">
        <v>0.50453927477399996</v>
      </c>
      <c r="AH10" s="12">
        <v>0.40658198400599999</v>
      </c>
      <c r="AI10" s="12">
        <v>0.40930430000700002</v>
      </c>
      <c r="AJ10" s="12">
        <v>0.356243145554</v>
      </c>
      <c r="AK10" s="12">
        <v>0.37161391503000002</v>
      </c>
      <c r="AL10" s="12">
        <v>0.47168123075899998</v>
      </c>
      <c r="AM10" s="12">
        <v>0.424506191925</v>
      </c>
      <c r="AN10" s="12">
        <v>0.36645060791900003</v>
      </c>
      <c r="AO10" s="12">
        <v>0.346827880187</v>
      </c>
      <c r="AP10" s="12">
        <v>0.436228036461</v>
      </c>
      <c r="AR10" s="12">
        <v>0.39623637005200002</v>
      </c>
      <c r="AS10" s="12">
        <v>0.34657858535800001</v>
      </c>
      <c r="AT10" s="12">
        <v>0.20466415434900001</v>
      </c>
      <c r="AU10" s="12">
        <v>0.50032009876399997</v>
      </c>
      <c r="AW10" s="12">
        <v>0.37709066886699999</v>
      </c>
      <c r="AX10" s="12">
        <v>0.38283619766100002</v>
      </c>
      <c r="AY10" s="12">
        <v>0.37009278171999999</v>
      </c>
      <c r="AZ10" s="12">
        <v>0.38996052348600002</v>
      </c>
      <c r="BA10" s="12">
        <v>0.392869582238</v>
      </c>
      <c r="BB10" s="12">
        <v>0.38516897837300001</v>
      </c>
      <c r="BD10" s="12">
        <v>0.36132599835700002</v>
      </c>
      <c r="BE10" s="12">
        <v>0.40613513389200001</v>
      </c>
      <c r="BF10" s="12">
        <v>0.49783688508599999</v>
      </c>
      <c r="BH10" s="12">
        <v>0.39295609531699999</v>
      </c>
      <c r="BI10" s="12">
        <v>0.35238601626799998</v>
      </c>
      <c r="BJ10" s="12">
        <v>0.36385929803200001</v>
      </c>
    </row>
    <row r="11" spans="2:62" ht="32" customHeight="1" x14ac:dyDescent="0.35">
      <c r="B11" s="11" t="s">
        <v>205</v>
      </c>
      <c r="C11" s="12">
        <v>0.28606162710299998</v>
      </c>
      <c r="D11" s="12">
        <v>0.29586170954500002</v>
      </c>
      <c r="E11" s="12">
        <v>0.25793357198</v>
      </c>
      <c r="F11" s="12">
        <v>0.44167266365699998</v>
      </c>
      <c r="G11" s="12">
        <v>0.199846829783</v>
      </c>
      <c r="I11" s="12">
        <v>0.28921270062299997</v>
      </c>
      <c r="J11" s="12">
        <v>0.23036277137700001</v>
      </c>
      <c r="K11" s="12">
        <v>0.28002996968900001</v>
      </c>
      <c r="L11" s="12">
        <v>0.32091606344899998</v>
      </c>
      <c r="M11" s="12">
        <v>0.29964355183399999</v>
      </c>
      <c r="N11" s="12">
        <v>0.21356947076800001</v>
      </c>
      <c r="P11" s="12">
        <v>0.41139048499500003</v>
      </c>
      <c r="Q11" s="12">
        <v>0.33204498575699998</v>
      </c>
      <c r="R11" s="12">
        <v>0.22432214328899999</v>
      </c>
      <c r="S11" s="12">
        <v>0.17280705803800001</v>
      </c>
      <c r="T11" s="12">
        <v>0.51673118137999996</v>
      </c>
      <c r="V11" s="12">
        <v>0.344870041121</v>
      </c>
      <c r="W11" s="12">
        <v>0.34988193446600002</v>
      </c>
      <c r="X11" s="12">
        <v>0.32656187980099999</v>
      </c>
      <c r="Y11" s="12">
        <v>0.35865271458199999</v>
      </c>
      <c r="Z11" s="12">
        <v>0.21433345948999999</v>
      </c>
      <c r="AA11" s="12">
        <v>0.14194261278799999</v>
      </c>
      <c r="AB11" s="12">
        <v>6.2805903571400007E-2</v>
      </c>
      <c r="AC11" s="12">
        <v>0.30250744013199998</v>
      </c>
      <c r="AE11" s="12">
        <v>0.22617808325700001</v>
      </c>
      <c r="AF11" s="12">
        <v>0.36625463396699998</v>
      </c>
      <c r="AG11" s="12">
        <v>0.27730906978499997</v>
      </c>
      <c r="AH11" s="12">
        <v>0.32839238907700002</v>
      </c>
      <c r="AI11" s="12">
        <v>0.29236050913799999</v>
      </c>
      <c r="AJ11" s="12">
        <v>0.249059717269</v>
      </c>
      <c r="AK11" s="12">
        <v>0.29694277223299997</v>
      </c>
      <c r="AL11" s="12">
        <v>0.31425745751900003</v>
      </c>
      <c r="AM11" s="12">
        <v>0.292306462569</v>
      </c>
      <c r="AN11" s="12">
        <v>0.14344557534899999</v>
      </c>
      <c r="AO11" s="12">
        <v>0.30629499325999998</v>
      </c>
      <c r="AP11" s="12">
        <v>0.275768033508</v>
      </c>
      <c r="AR11" s="12">
        <v>0.26775161557600002</v>
      </c>
      <c r="AS11" s="12">
        <v>0.370392389933</v>
      </c>
      <c r="AT11" s="12">
        <v>0.32213588094000001</v>
      </c>
      <c r="AU11" s="12">
        <v>0</v>
      </c>
      <c r="AW11" s="12">
        <v>0.249967883389</v>
      </c>
      <c r="AX11" s="12">
        <v>0.25265212659000003</v>
      </c>
      <c r="AY11" s="12">
        <v>0.25738178245799997</v>
      </c>
      <c r="AZ11" s="12">
        <v>0.28213446053899999</v>
      </c>
      <c r="BA11" s="12">
        <v>0.27292889361900002</v>
      </c>
      <c r="BB11" s="12">
        <v>0.26022348817300001</v>
      </c>
      <c r="BD11" s="12">
        <v>0.239869264763</v>
      </c>
      <c r="BE11" s="12">
        <v>0.38183065218399997</v>
      </c>
      <c r="BF11" s="12">
        <v>0.26206360195</v>
      </c>
      <c r="BH11" s="12">
        <v>0.24645737652300001</v>
      </c>
      <c r="BI11" s="12">
        <v>0.35547267737900001</v>
      </c>
      <c r="BJ11" s="12">
        <v>0.40988481450300002</v>
      </c>
    </row>
    <row r="12" spans="2:62" ht="32" customHeight="1" x14ac:dyDescent="0.35">
      <c r="B12" s="11" t="s">
        <v>206</v>
      </c>
      <c r="C12" s="12">
        <v>7.3408554985299995E-2</v>
      </c>
      <c r="D12" s="12">
        <v>4.4083745419099998E-2</v>
      </c>
      <c r="E12" s="12">
        <v>8.4009305059000006E-2</v>
      </c>
      <c r="F12" s="12">
        <v>0.20416203814200001</v>
      </c>
      <c r="G12" s="12">
        <v>0.39404857826299999</v>
      </c>
      <c r="I12" s="12">
        <v>7.1827941904199999E-2</v>
      </c>
      <c r="J12" s="12">
        <v>4.7898217715200003E-2</v>
      </c>
      <c r="K12" s="12">
        <v>5.5879828930500003E-2</v>
      </c>
      <c r="L12" s="12">
        <v>0.10939576653700001</v>
      </c>
      <c r="M12" s="12">
        <v>5.2416541172200001E-2</v>
      </c>
      <c r="N12" s="12">
        <v>0.26233250439</v>
      </c>
      <c r="P12" s="12">
        <v>0.123606650586</v>
      </c>
      <c r="Q12" s="12">
        <v>3.6134474141499999E-2</v>
      </c>
      <c r="R12" s="12">
        <v>9.0564796219400001E-2</v>
      </c>
      <c r="S12" s="12">
        <v>4.4500010955099999E-2</v>
      </c>
      <c r="T12" s="12">
        <v>0</v>
      </c>
      <c r="V12" s="12">
        <v>0.20453535454300001</v>
      </c>
      <c r="W12" s="12">
        <v>4.6748769677E-2</v>
      </c>
      <c r="X12" s="12">
        <v>2.7196103509400001E-2</v>
      </c>
      <c r="Y12" s="12">
        <v>4.5493038806899998E-2</v>
      </c>
      <c r="Z12" s="12">
        <v>0.120876127278</v>
      </c>
      <c r="AA12" s="12">
        <v>3.5176138946299999E-2</v>
      </c>
      <c r="AB12" s="12">
        <v>1.8876166632999999E-2</v>
      </c>
      <c r="AC12" s="12">
        <v>0.11947612744199999</v>
      </c>
      <c r="AE12" s="12">
        <v>0.113554190284</v>
      </c>
      <c r="AF12" s="12">
        <v>8.63073229957E-2</v>
      </c>
      <c r="AG12" s="12">
        <v>3.4324618454100002E-2</v>
      </c>
      <c r="AH12" s="12">
        <v>2.0645198840599999E-2</v>
      </c>
      <c r="AI12" s="12">
        <v>6.4145242970500005E-2</v>
      </c>
      <c r="AJ12" s="12">
        <v>0.124116939476</v>
      </c>
      <c r="AK12" s="12">
        <v>5.3489733005799997E-2</v>
      </c>
      <c r="AL12" s="12">
        <v>1.7668238850599999E-2</v>
      </c>
      <c r="AM12" s="12">
        <v>4.9575024321199999E-2</v>
      </c>
      <c r="AN12" s="12">
        <v>0.176495535521</v>
      </c>
      <c r="AO12" s="12">
        <v>0.13281839966699999</v>
      </c>
      <c r="AP12" s="12">
        <v>4.31738991851E-2</v>
      </c>
      <c r="AR12" s="12">
        <v>6.3354854827100002E-2</v>
      </c>
      <c r="AS12" s="12">
        <v>8.5341562075900004E-2</v>
      </c>
      <c r="AT12" s="12">
        <v>0.23328289384600001</v>
      </c>
      <c r="AU12" s="12">
        <v>0</v>
      </c>
      <c r="AW12" s="12">
        <v>7.2394958464900003E-2</v>
      </c>
      <c r="AX12" s="12">
        <v>6.8376808300700004E-2</v>
      </c>
      <c r="AY12" s="12">
        <v>6.9231741858000004E-2</v>
      </c>
      <c r="AZ12" s="12">
        <v>6.9497571196400001E-2</v>
      </c>
      <c r="BA12" s="12">
        <v>5.7414246209700003E-2</v>
      </c>
      <c r="BB12" s="12">
        <v>7.3024474757600003E-2</v>
      </c>
      <c r="BD12" s="12">
        <v>7.8787906549000003E-2</v>
      </c>
      <c r="BE12" s="12">
        <v>6.0443038639299999E-2</v>
      </c>
      <c r="BF12" s="12">
        <v>9.1357938622400006E-2</v>
      </c>
      <c r="BH12" s="12">
        <v>5.9569470000900002E-2</v>
      </c>
      <c r="BI12" s="12">
        <v>0.130208792781</v>
      </c>
      <c r="BJ12" s="12">
        <v>2.3221018051700001E-2</v>
      </c>
    </row>
    <row r="13" spans="2:62" ht="32" customHeight="1" x14ac:dyDescent="0.35">
      <c r="B13" s="11" t="s">
        <v>207</v>
      </c>
      <c r="C13" s="12">
        <v>2.2711940395500001E-2</v>
      </c>
      <c r="D13" s="12">
        <v>3.51813440094E-3</v>
      </c>
      <c r="E13" s="12">
        <v>4.33965072986E-2</v>
      </c>
      <c r="F13" s="12">
        <v>0</v>
      </c>
      <c r="G13" s="12">
        <v>0.20185509779300001</v>
      </c>
      <c r="I13" s="12">
        <v>5.4447164336999997E-2</v>
      </c>
      <c r="J13" s="12">
        <v>3.4087050256799999E-2</v>
      </c>
      <c r="K13" s="12">
        <v>1.26711758519E-2</v>
      </c>
      <c r="L13" s="12">
        <v>7.6449965778499999E-3</v>
      </c>
      <c r="M13" s="12">
        <v>2.8444632725200002E-2</v>
      </c>
      <c r="N13" s="12">
        <v>0</v>
      </c>
      <c r="P13" s="12">
        <v>2.0973981006900001E-2</v>
      </c>
      <c r="Q13" s="12">
        <v>3.03936081562E-2</v>
      </c>
      <c r="R13" s="12">
        <v>2.1961057057000001E-2</v>
      </c>
      <c r="S13" s="12">
        <v>1.7881632414199999E-2</v>
      </c>
      <c r="T13" s="12">
        <v>0</v>
      </c>
      <c r="V13" s="12">
        <v>1.9320605712400001E-2</v>
      </c>
      <c r="W13" s="12">
        <v>3.9404662468900002E-2</v>
      </c>
      <c r="X13" s="12">
        <v>1.75544536386E-2</v>
      </c>
      <c r="Y13" s="12">
        <v>1.6215997502399999E-2</v>
      </c>
      <c r="Z13" s="12">
        <v>0</v>
      </c>
      <c r="AA13" s="12">
        <v>0</v>
      </c>
      <c r="AB13" s="12">
        <v>5.0478135329400001E-2</v>
      </c>
      <c r="AC13" s="12">
        <v>3.7013733638799999E-2</v>
      </c>
      <c r="AE13" s="12">
        <v>5.9192382481399998E-2</v>
      </c>
      <c r="AF13" s="12">
        <v>1.93537565717E-2</v>
      </c>
      <c r="AG13" s="12">
        <v>2.6596477333199999E-2</v>
      </c>
      <c r="AH13" s="12">
        <v>6.7680791091999995E-2</v>
      </c>
      <c r="AI13" s="12">
        <v>0</v>
      </c>
      <c r="AJ13" s="12">
        <v>2.3350087715299998E-2</v>
      </c>
      <c r="AK13" s="12">
        <v>2.3073463622399999E-2</v>
      </c>
      <c r="AL13" s="12">
        <v>1.5959599686000001E-2</v>
      </c>
      <c r="AM13" s="12">
        <v>0</v>
      </c>
      <c r="AN13" s="12">
        <v>3.2238940901399997E-2</v>
      </c>
      <c r="AO13" s="12">
        <v>0</v>
      </c>
      <c r="AP13" s="12">
        <v>0</v>
      </c>
      <c r="AR13" s="12">
        <v>2.6503596874000002E-2</v>
      </c>
      <c r="AS13" s="12">
        <v>1.0655463783799999E-2</v>
      </c>
      <c r="AT13" s="12">
        <v>0</v>
      </c>
      <c r="AU13" s="12">
        <v>0</v>
      </c>
      <c r="AW13" s="12">
        <v>2.5836176682000001E-2</v>
      </c>
      <c r="AX13" s="12">
        <v>1.8776486809200001E-2</v>
      </c>
      <c r="AY13" s="12">
        <v>2.0966387617599998E-2</v>
      </c>
      <c r="AZ13" s="12">
        <v>2.0845895228799999E-2</v>
      </c>
      <c r="BA13" s="12">
        <v>2.0474245263199999E-2</v>
      </c>
      <c r="BB13" s="12">
        <v>2.4741454942900001E-2</v>
      </c>
      <c r="BD13" s="12">
        <v>2.5412728125099999E-2</v>
      </c>
      <c r="BE13" s="12">
        <v>1.42169799231E-2</v>
      </c>
      <c r="BF13" s="12">
        <v>4.83224432922E-2</v>
      </c>
      <c r="BH13" s="12">
        <v>2.0170912902100002E-2</v>
      </c>
      <c r="BI13" s="12">
        <v>3.7841417880199998E-2</v>
      </c>
      <c r="BJ13" s="12">
        <v>0</v>
      </c>
    </row>
    <row r="14" spans="2:62" ht="32" customHeight="1" x14ac:dyDescent="0.35">
      <c r="B14" s="11" t="s">
        <v>42</v>
      </c>
      <c r="C14" s="12">
        <v>1.2279569257499999E-2</v>
      </c>
      <c r="D14" s="12">
        <v>7.8939234419900008E-3</v>
      </c>
      <c r="E14" s="12">
        <v>1.3044397658100001E-2</v>
      </c>
      <c r="F14" s="12">
        <v>4.8557737274700002E-2</v>
      </c>
      <c r="G14" s="12">
        <v>0</v>
      </c>
      <c r="I14" s="12">
        <v>1.40932165084E-2</v>
      </c>
      <c r="J14" s="12">
        <v>1.9158745142899999E-2</v>
      </c>
      <c r="K14" s="12">
        <v>6.6392256515800004E-3</v>
      </c>
      <c r="L14" s="12">
        <v>7.1866087401699997E-3</v>
      </c>
      <c r="M14" s="12">
        <v>2.2708929700300001E-2</v>
      </c>
      <c r="N14" s="12">
        <v>0</v>
      </c>
      <c r="P14" s="12">
        <v>1.9493875820599998E-2</v>
      </c>
      <c r="Q14" s="12">
        <v>1.5449723712200001E-2</v>
      </c>
      <c r="R14" s="12">
        <v>0</v>
      </c>
      <c r="S14" s="12">
        <v>1.43706780582E-2</v>
      </c>
      <c r="T14" s="12">
        <v>0</v>
      </c>
      <c r="V14" s="12">
        <v>3.07418043839E-2</v>
      </c>
      <c r="W14" s="12">
        <v>2.1661389614499999E-2</v>
      </c>
      <c r="X14" s="12">
        <v>0</v>
      </c>
      <c r="Y14" s="12">
        <v>0</v>
      </c>
      <c r="Z14" s="12">
        <v>0</v>
      </c>
      <c r="AA14" s="12">
        <v>0</v>
      </c>
      <c r="AB14" s="12">
        <v>1.8819862811599999E-2</v>
      </c>
      <c r="AC14" s="12">
        <v>3.6968930071899997E-2</v>
      </c>
      <c r="AE14" s="12">
        <v>0</v>
      </c>
      <c r="AF14" s="12">
        <v>4.7883452897099998E-2</v>
      </c>
      <c r="AG14" s="12">
        <v>0</v>
      </c>
      <c r="AH14" s="12">
        <v>0</v>
      </c>
      <c r="AI14" s="12">
        <v>0</v>
      </c>
      <c r="AJ14" s="12">
        <v>5.1725335992E-2</v>
      </c>
      <c r="AK14" s="12">
        <v>0</v>
      </c>
      <c r="AL14" s="12">
        <v>1.76619593121E-2</v>
      </c>
      <c r="AM14" s="12">
        <v>0</v>
      </c>
      <c r="AN14" s="12">
        <v>0</v>
      </c>
      <c r="AO14" s="12">
        <v>0</v>
      </c>
      <c r="AP14" s="12">
        <v>0</v>
      </c>
      <c r="AR14" s="12">
        <v>8.5774930901700002E-3</v>
      </c>
      <c r="AS14" s="12">
        <v>1.14984812912E-2</v>
      </c>
      <c r="AT14" s="12">
        <v>4.2692999602299997E-2</v>
      </c>
      <c r="AU14" s="12">
        <v>0.49967990123599998</v>
      </c>
      <c r="AW14" s="12">
        <v>1.19884200958E-2</v>
      </c>
      <c r="AX14" s="12">
        <v>1.25589288895E-2</v>
      </c>
      <c r="AY14" s="12">
        <v>7.9495441977400008E-3</v>
      </c>
      <c r="AZ14" s="12">
        <v>1.25736293614E-2</v>
      </c>
      <c r="BA14" s="12">
        <v>7.7516346131300002E-3</v>
      </c>
      <c r="BB14" s="12">
        <v>1.0133621103299999E-2</v>
      </c>
      <c r="BD14" s="12">
        <v>1.2078637309999999E-2</v>
      </c>
      <c r="BE14" s="12">
        <v>8.1467578191200003E-3</v>
      </c>
      <c r="BF14" s="12">
        <v>5.02095655248E-2</v>
      </c>
      <c r="BH14" s="12">
        <v>1.28298750526E-2</v>
      </c>
      <c r="BI14" s="12">
        <v>6.9552016650399999E-3</v>
      </c>
      <c r="BJ14" s="12">
        <v>2.30785736102E-2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213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203</v>
      </c>
      <c r="C9" s="12">
        <v>0.254505104569</v>
      </c>
      <c r="D9" s="12">
        <v>0.24071791189</v>
      </c>
      <c r="E9" s="12">
        <v>0.26493926212800001</v>
      </c>
      <c r="F9" s="12">
        <v>0.30464911977100001</v>
      </c>
      <c r="G9" s="12">
        <v>0.20185509779300001</v>
      </c>
      <c r="I9" s="12">
        <v>0.251626532811</v>
      </c>
      <c r="J9" s="12">
        <v>0.193548814657</v>
      </c>
      <c r="K9" s="12">
        <v>0.29263440903999999</v>
      </c>
      <c r="L9" s="12">
        <v>0.22171574989199999</v>
      </c>
      <c r="M9" s="12">
        <v>0.24607856836899999</v>
      </c>
      <c r="N9" s="12">
        <v>0.548323858434</v>
      </c>
      <c r="P9" s="12">
        <v>0.111155376761</v>
      </c>
      <c r="Q9" s="12">
        <v>0.25138838891900001</v>
      </c>
      <c r="R9" s="12">
        <v>0.35716884899700002</v>
      </c>
      <c r="S9" s="12">
        <v>0.29465638751700002</v>
      </c>
      <c r="T9" s="12">
        <v>0.48326881861999998</v>
      </c>
      <c r="V9" s="12">
        <v>0.12886659472199999</v>
      </c>
      <c r="W9" s="12">
        <v>0.169457327524</v>
      </c>
      <c r="X9" s="12">
        <v>0.30268155150600001</v>
      </c>
      <c r="Y9" s="12">
        <v>0.32377616765799999</v>
      </c>
      <c r="Z9" s="12">
        <v>0.27653498924800002</v>
      </c>
      <c r="AA9" s="12">
        <v>0.49662550642300002</v>
      </c>
      <c r="AB9" s="12">
        <v>0.306899116129</v>
      </c>
      <c r="AC9" s="12">
        <v>9.4308903318299997E-2</v>
      </c>
      <c r="AE9" s="12">
        <v>0.28686293333000001</v>
      </c>
      <c r="AF9" s="12">
        <v>0.218841541838</v>
      </c>
      <c r="AG9" s="12">
        <v>0.24418610142800001</v>
      </c>
      <c r="AH9" s="12">
        <v>0.16499389425899999</v>
      </c>
      <c r="AI9" s="12">
        <v>0.217178389975</v>
      </c>
      <c r="AJ9" s="12">
        <v>0.221196202048</v>
      </c>
      <c r="AK9" s="12">
        <v>0.29179190292099999</v>
      </c>
      <c r="AL9" s="12">
        <v>0.24645970871600001</v>
      </c>
      <c r="AM9" s="12">
        <v>0.27385962882199999</v>
      </c>
      <c r="AN9" s="12">
        <v>0.312468780291</v>
      </c>
      <c r="AO9" s="12">
        <v>0.45383546603500002</v>
      </c>
      <c r="AP9" s="12">
        <v>0.310097151081</v>
      </c>
      <c r="AR9" s="12">
        <v>0.24099021388700001</v>
      </c>
      <c r="AS9" s="12">
        <v>0.29211993600000002</v>
      </c>
      <c r="AT9" s="12">
        <v>0.34230834830700002</v>
      </c>
      <c r="AU9" s="12">
        <v>0.50032009876399997</v>
      </c>
      <c r="AW9" s="12">
        <v>0.27795346786399999</v>
      </c>
      <c r="AX9" s="12">
        <v>0.283430174689</v>
      </c>
      <c r="AY9" s="12">
        <v>0.27429630744099998</v>
      </c>
      <c r="AZ9" s="12">
        <v>0.26250632470700003</v>
      </c>
      <c r="BA9" s="12">
        <v>0.27858344935200002</v>
      </c>
      <c r="BB9" s="12">
        <v>0.27843290015900002</v>
      </c>
      <c r="BD9" s="12">
        <v>0.30890723221400002</v>
      </c>
      <c r="BE9" s="12">
        <v>0.16084156191000001</v>
      </c>
      <c r="BF9" s="12">
        <v>0.122864712172</v>
      </c>
      <c r="BH9" s="12">
        <v>0.30719890950200002</v>
      </c>
      <c r="BI9" s="12">
        <v>0.16238088018999999</v>
      </c>
      <c r="BJ9" s="12">
        <v>8.9103154389500006E-2</v>
      </c>
    </row>
    <row r="10" spans="2:62" ht="32" customHeight="1" x14ac:dyDescent="0.35">
      <c r="B10" s="11" t="s">
        <v>204</v>
      </c>
      <c r="C10" s="12">
        <v>0.37437795172499999</v>
      </c>
      <c r="D10" s="12">
        <v>0.39484308293100001</v>
      </c>
      <c r="E10" s="12">
        <v>0.36992383407599999</v>
      </c>
      <c r="F10" s="12">
        <v>0.24998198183100001</v>
      </c>
      <c r="G10" s="12">
        <v>0.20424949416099999</v>
      </c>
      <c r="I10" s="12">
        <v>0.35015959868899998</v>
      </c>
      <c r="J10" s="12">
        <v>0.47768138724600001</v>
      </c>
      <c r="K10" s="12">
        <v>0.37091604646699999</v>
      </c>
      <c r="L10" s="12">
        <v>0.38606649564000001</v>
      </c>
      <c r="M10" s="12">
        <v>0.32001774854499998</v>
      </c>
      <c r="N10" s="12">
        <v>0.26723469101000003</v>
      </c>
      <c r="P10" s="12">
        <v>0.32317454683000002</v>
      </c>
      <c r="Q10" s="12">
        <v>0.38040758377900002</v>
      </c>
      <c r="R10" s="12">
        <v>0.34507372396199998</v>
      </c>
      <c r="S10" s="12">
        <v>0.454831592811</v>
      </c>
      <c r="T10" s="12">
        <v>0</v>
      </c>
      <c r="V10" s="12">
        <v>0.34913370246999997</v>
      </c>
      <c r="W10" s="12">
        <v>0.38622943843899998</v>
      </c>
      <c r="X10" s="12">
        <v>0.36120659746900002</v>
      </c>
      <c r="Y10" s="12">
        <v>0.37510660498600001</v>
      </c>
      <c r="Z10" s="12">
        <v>0.37481159249399998</v>
      </c>
      <c r="AA10" s="12">
        <v>0.33498203752299999</v>
      </c>
      <c r="AB10" s="12">
        <v>0.464438418686</v>
      </c>
      <c r="AC10" s="12">
        <v>0.344392681541</v>
      </c>
      <c r="AE10" s="12">
        <v>0.43595135616000003</v>
      </c>
      <c r="AF10" s="12">
        <v>0.38370186149300001</v>
      </c>
      <c r="AG10" s="12">
        <v>0.394476475484</v>
      </c>
      <c r="AH10" s="12">
        <v>0.36234288961</v>
      </c>
      <c r="AI10" s="12">
        <v>0.40030738544099997</v>
      </c>
      <c r="AJ10" s="12">
        <v>0.425851081997</v>
      </c>
      <c r="AK10" s="12">
        <v>0.38218711574000003</v>
      </c>
      <c r="AL10" s="12">
        <v>0.329569174337</v>
      </c>
      <c r="AM10" s="12">
        <v>0.49024402373699999</v>
      </c>
      <c r="AN10" s="12">
        <v>0.27212143096199998</v>
      </c>
      <c r="AO10" s="12">
        <v>0.20496008803099999</v>
      </c>
      <c r="AP10" s="12">
        <v>0.26438154470300002</v>
      </c>
      <c r="AR10" s="12">
        <v>0.39063052495900003</v>
      </c>
      <c r="AS10" s="12">
        <v>0.37131722609599999</v>
      </c>
      <c r="AT10" s="12">
        <v>9.4569404628499998E-2</v>
      </c>
      <c r="AU10" s="12">
        <v>0</v>
      </c>
      <c r="AW10" s="12">
        <v>0.38750310641399999</v>
      </c>
      <c r="AX10" s="12">
        <v>0.39474238336900003</v>
      </c>
      <c r="AY10" s="12">
        <v>0.38894210998899997</v>
      </c>
      <c r="AZ10" s="12">
        <v>0.37739095032300002</v>
      </c>
      <c r="BA10" s="12">
        <v>0.37300603715199998</v>
      </c>
      <c r="BB10" s="12">
        <v>0.37177057978700001</v>
      </c>
      <c r="BD10" s="12">
        <v>0.39468768649199998</v>
      </c>
      <c r="BE10" s="12">
        <v>0.31359225678500002</v>
      </c>
      <c r="BF10" s="12">
        <v>0.54108516879099999</v>
      </c>
      <c r="BH10" s="12">
        <v>0.410456610429</v>
      </c>
      <c r="BI10" s="12">
        <v>0.29550169473799998</v>
      </c>
      <c r="BJ10" s="12">
        <v>0.30650033387100001</v>
      </c>
    </row>
    <row r="11" spans="2:62" ht="32" customHeight="1" x14ac:dyDescent="0.35">
      <c r="B11" s="11" t="s">
        <v>205</v>
      </c>
      <c r="C11" s="12">
        <v>0.30403541183900001</v>
      </c>
      <c r="D11" s="12">
        <v>0.309385633341</v>
      </c>
      <c r="E11" s="12">
        <v>0.29328564843299998</v>
      </c>
      <c r="F11" s="12">
        <v>0.360439484822</v>
      </c>
      <c r="G11" s="12">
        <v>0.199846829783</v>
      </c>
      <c r="I11" s="12">
        <v>0.328489623447</v>
      </c>
      <c r="J11" s="12">
        <v>0.28325217137800002</v>
      </c>
      <c r="K11" s="12">
        <v>0.28690273417700002</v>
      </c>
      <c r="L11" s="12">
        <v>0.31259986929400002</v>
      </c>
      <c r="M11" s="12">
        <v>0.332502039862</v>
      </c>
      <c r="N11" s="12">
        <v>0.184441450555</v>
      </c>
      <c r="P11" s="12">
        <v>0.45141789903500001</v>
      </c>
      <c r="Q11" s="12">
        <v>0.30096552775699997</v>
      </c>
      <c r="R11" s="12">
        <v>0.23246974561600001</v>
      </c>
      <c r="S11" s="12">
        <v>0.23614134161399999</v>
      </c>
      <c r="T11" s="12">
        <v>0</v>
      </c>
      <c r="V11" s="12">
        <v>0.42162963197100001</v>
      </c>
      <c r="W11" s="12">
        <v>0.36596257157200002</v>
      </c>
      <c r="X11" s="12">
        <v>0.28260083614100001</v>
      </c>
      <c r="Y11" s="12">
        <v>0.219943635094</v>
      </c>
      <c r="Z11" s="12">
        <v>0.28507619115999999</v>
      </c>
      <c r="AA11" s="12">
        <v>0.16839245605399999</v>
      </c>
      <c r="AB11" s="12">
        <v>0.20984260237300001</v>
      </c>
      <c r="AC11" s="12">
        <v>0.42004957995199999</v>
      </c>
      <c r="AE11" s="12">
        <v>0.160280781421</v>
      </c>
      <c r="AF11" s="12">
        <v>0.33209102738000001</v>
      </c>
      <c r="AG11" s="12">
        <v>0.36133742308799999</v>
      </c>
      <c r="AH11" s="12">
        <v>0.33515215051399999</v>
      </c>
      <c r="AI11" s="12">
        <v>0.338161323116</v>
      </c>
      <c r="AJ11" s="12">
        <v>0.22615975763099999</v>
      </c>
      <c r="AK11" s="12">
        <v>0.234149055391</v>
      </c>
      <c r="AL11" s="12">
        <v>0.36939037538000002</v>
      </c>
      <c r="AM11" s="12">
        <v>0.235896347442</v>
      </c>
      <c r="AN11" s="12">
        <v>0.33437080643099998</v>
      </c>
      <c r="AO11" s="12">
        <v>0.34120444593400001</v>
      </c>
      <c r="AP11" s="12">
        <v>0.37261944445200001</v>
      </c>
      <c r="AR11" s="12">
        <v>0.30447580633999999</v>
      </c>
      <c r="AS11" s="12">
        <v>0.27957566534099998</v>
      </c>
      <c r="AT11" s="12">
        <v>0.43066506343099997</v>
      </c>
      <c r="AU11" s="12">
        <v>0</v>
      </c>
      <c r="AW11" s="12">
        <v>0.272209261993</v>
      </c>
      <c r="AX11" s="12">
        <v>0.26915321976000001</v>
      </c>
      <c r="AY11" s="12">
        <v>0.28933051708800001</v>
      </c>
      <c r="AZ11" s="12">
        <v>0.30088738296500001</v>
      </c>
      <c r="BA11" s="12">
        <v>0.29412340575200002</v>
      </c>
      <c r="BB11" s="12">
        <v>0.29614356299799999</v>
      </c>
      <c r="BD11" s="12">
        <v>0.24555749793699999</v>
      </c>
      <c r="BE11" s="12">
        <v>0.43474564103899999</v>
      </c>
      <c r="BF11" s="12">
        <v>0.19448261488999999</v>
      </c>
      <c r="BH11" s="12">
        <v>0.216412691495</v>
      </c>
      <c r="BI11" s="12">
        <v>0.47105533435300001</v>
      </c>
      <c r="BJ11" s="12">
        <v>0.53936427644200002</v>
      </c>
    </row>
    <row r="12" spans="2:62" ht="32" customHeight="1" x14ac:dyDescent="0.35">
      <c r="B12" s="11" t="s">
        <v>206</v>
      </c>
      <c r="C12" s="12">
        <v>3.6186288072799999E-2</v>
      </c>
      <c r="D12" s="12">
        <v>2.2566881630000001E-2</v>
      </c>
      <c r="E12" s="12">
        <v>4.8672568657600002E-2</v>
      </c>
      <c r="F12" s="12">
        <v>0</v>
      </c>
      <c r="G12" s="12">
        <v>0.39404857826299999</v>
      </c>
      <c r="I12" s="12">
        <v>4.1311262050999997E-2</v>
      </c>
      <c r="J12" s="12">
        <v>0</v>
      </c>
      <c r="K12" s="12">
        <v>2.13211646409E-2</v>
      </c>
      <c r="L12" s="12">
        <v>5.60451451048E-2</v>
      </c>
      <c r="M12" s="12">
        <v>6.2201453770799997E-2</v>
      </c>
      <c r="N12" s="12">
        <v>0</v>
      </c>
      <c r="P12" s="12">
        <v>5.5959591019999998E-2</v>
      </c>
      <c r="Q12" s="12">
        <v>2.3241939628299998E-2</v>
      </c>
      <c r="R12" s="12">
        <v>5.7873395599000003E-2</v>
      </c>
      <c r="S12" s="12">
        <v>0</v>
      </c>
      <c r="T12" s="12">
        <v>0.51673118137999996</v>
      </c>
      <c r="V12" s="12">
        <v>4.7303520723499998E-2</v>
      </c>
      <c r="W12" s="12">
        <v>4.6269133104100003E-2</v>
      </c>
      <c r="X12" s="12">
        <v>3.5274751764099999E-2</v>
      </c>
      <c r="Y12" s="12">
        <v>3.2999307550699998E-2</v>
      </c>
      <c r="Z12" s="12">
        <v>3.0206436114899999E-2</v>
      </c>
      <c r="AA12" s="12">
        <v>0</v>
      </c>
      <c r="AB12" s="12">
        <v>0</v>
      </c>
      <c r="AC12" s="12">
        <v>0.104279905117</v>
      </c>
      <c r="AE12" s="12">
        <v>5.9192382481399998E-2</v>
      </c>
      <c r="AF12" s="12">
        <v>1.4262312718999999E-2</v>
      </c>
      <c r="AG12" s="12">
        <v>0</v>
      </c>
      <c r="AH12" s="12">
        <v>6.4670511402000003E-2</v>
      </c>
      <c r="AI12" s="12">
        <v>2.88897192E-2</v>
      </c>
      <c r="AJ12" s="12">
        <v>8.2900689176199999E-2</v>
      </c>
      <c r="AK12" s="12">
        <v>6.8798462324600004E-2</v>
      </c>
      <c r="AL12" s="12">
        <v>1.6977560470599999E-2</v>
      </c>
      <c r="AM12" s="12">
        <v>0</v>
      </c>
      <c r="AN12" s="12">
        <v>8.1038982315999999E-2</v>
      </c>
      <c r="AO12" s="12">
        <v>0</v>
      </c>
      <c r="AP12" s="12">
        <v>0</v>
      </c>
      <c r="AR12" s="12">
        <v>3.4227087945399998E-2</v>
      </c>
      <c r="AS12" s="12">
        <v>3.3816363318800002E-2</v>
      </c>
      <c r="AT12" s="12">
        <v>8.9764184030799998E-2</v>
      </c>
      <c r="AU12" s="12">
        <v>0</v>
      </c>
      <c r="AW12" s="12">
        <v>3.6948929461799999E-2</v>
      </c>
      <c r="AX12" s="12">
        <v>2.5758667141800001E-2</v>
      </c>
      <c r="AY12" s="12">
        <v>2.0653706160699999E-2</v>
      </c>
      <c r="AZ12" s="12">
        <v>3.0764238510699999E-2</v>
      </c>
      <c r="BA12" s="12">
        <v>2.2994902380200001E-2</v>
      </c>
      <c r="BB12" s="12">
        <v>2.4570170830400001E-2</v>
      </c>
      <c r="BD12" s="12">
        <v>2.8776034622299999E-2</v>
      </c>
      <c r="BE12" s="12">
        <v>4.4489992781900002E-2</v>
      </c>
      <c r="BF12" s="12">
        <v>9.1357938622400006E-2</v>
      </c>
      <c r="BH12" s="12">
        <v>3.6527996081100002E-2</v>
      </c>
      <c r="BI12" s="12">
        <v>4.7817119278600002E-2</v>
      </c>
      <c r="BJ12" s="12">
        <v>0</v>
      </c>
    </row>
    <row r="13" spans="2:62" ht="32" customHeight="1" x14ac:dyDescent="0.35">
      <c r="B13" s="11" t="s">
        <v>207</v>
      </c>
      <c r="C13" s="12">
        <v>1.24211305375E-2</v>
      </c>
      <c r="D13" s="12">
        <v>8.2629558286E-3</v>
      </c>
      <c r="E13" s="12">
        <v>1.8838452114099999E-2</v>
      </c>
      <c r="F13" s="12">
        <v>0</v>
      </c>
      <c r="G13" s="12">
        <v>0</v>
      </c>
      <c r="I13" s="12">
        <v>0</v>
      </c>
      <c r="J13" s="12">
        <v>1.4140740024999999E-2</v>
      </c>
      <c r="K13" s="12">
        <v>1.4090407329599999E-2</v>
      </c>
      <c r="L13" s="12">
        <v>1.6386131329499998E-2</v>
      </c>
      <c r="M13" s="12">
        <v>1.42721055476E-2</v>
      </c>
      <c r="N13" s="12">
        <v>0</v>
      </c>
      <c r="P13" s="12">
        <v>1.99633679058E-2</v>
      </c>
      <c r="Q13" s="12">
        <v>2.2505128518E-2</v>
      </c>
      <c r="R13" s="12">
        <v>7.4142858261200002E-3</v>
      </c>
      <c r="S13" s="12">
        <v>0</v>
      </c>
      <c r="T13" s="12">
        <v>0</v>
      </c>
      <c r="V13" s="12">
        <v>1.9320605712400001E-2</v>
      </c>
      <c r="W13" s="12">
        <v>8.3380220881699996E-3</v>
      </c>
      <c r="X13" s="12">
        <v>0</v>
      </c>
      <c r="Y13" s="12">
        <v>4.8174284711900002E-2</v>
      </c>
      <c r="Z13" s="12">
        <v>1.9560751975900001E-2</v>
      </c>
      <c r="AA13" s="12">
        <v>0</v>
      </c>
      <c r="AB13" s="12">
        <v>0</v>
      </c>
      <c r="AC13" s="12">
        <v>0</v>
      </c>
      <c r="AE13" s="12">
        <v>5.7712546607200002E-2</v>
      </c>
      <c r="AF13" s="12">
        <v>1.7482116392200001E-2</v>
      </c>
      <c r="AG13" s="12">
        <v>0</v>
      </c>
      <c r="AH13" s="12">
        <v>4.4825311718900002E-2</v>
      </c>
      <c r="AI13" s="12">
        <v>0</v>
      </c>
      <c r="AJ13" s="12">
        <v>0</v>
      </c>
      <c r="AK13" s="12">
        <v>2.3073463622399999E-2</v>
      </c>
      <c r="AL13" s="12">
        <v>0</v>
      </c>
      <c r="AM13" s="12">
        <v>0</v>
      </c>
      <c r="AN13" s="12">
        <v>0</v>
      </c>
      <c r="AO13" s="12">
        <v>0</v>
      </c>
      <c r="AP13" s="12">
        <v>0</v>
      </c>
      <c r="AR13" s="12">
        <v>1.32774015856E-2</v>
      </c>
      <c r="AS13" s="12">
        <v>1.1555029075100001E-2</v>
      </c>
      <c r="AT13" s="12">
        <v>0</v>
      </c>
      <c r="AU13" s="12">
        <v>0</v>
      </c>
      <c r="AW13" s="12">
        <v>1.32264869415E-2</v>
      </c>
      <c r="AX13" s="12">
        <v>8.8471080923399996E-3</v>
      </c>
      <c r="AY13" s="12">
        <v>1.26114288965E-2</v>
      </c>
      <c r="AZ13" s="12">
        <v>8.1486937413200004E-3</v>
      </c>
      <c r="BA13" s="12">
        <v>1.3169654910800001E-2</v>
      </c>
      <c r="BB13" s="12">
        <v>1.6245771379999999E-2</v>
      </c>
      <c r="BD13" s="12">
        <v>1.3443716016099999E-2</v>
      </c>
      <c r="BE13" s="12">
        <v>1.1850309969399999E-2</v>
      </c>
      <c r="BF13" s="12">
        <v>0</v>
      </c>
      <c r="BH13" s="12">
        <v>1.28839299015E-2</v>
      </c>
      <c r="BI13" s="12">
        <v>8.1235299724600005E-3</v>
      </c>
      <c r="BJ13" s="12">
        <v>2.09857293655E-2</v>
      </c>
    </row>
    <row r="14" spans="2:62" ht="32" customHeight="1" x14ac:dyDescent="0.35">
      <c r="B14" s="11" t="s">
        <v>42</v>
      </c>
      <c r="C14" s="12">
        <v>1.8474113256299999E-2</v>
      </c>
      <c r="D14" s="12">
        <v>2.4223534380500001E-2</v>
      </c>
      <c r="E14" s="12">
        <v>4.3402345913100002E-3</v>
      </c>
      <c r="F14" s="12">
        <v>8.4929413575500004E-2</v>
      </c>
      <c r="G14" s="12">
        <v>0</v>
      </c>
      <c r="I14" s="12">
        <v>2.8412983002799999E-2</v>
      </c>
      <c r="J14" s="12">
        <v>3.1376886693800003E-2</v>
      </c>
      <c r="K14" s="12">
        <v>1.4135238345E-2</v>
      </c>
      <c r="L14" s="12">
        <v>7.1866087401699997E-3</v>
      </c>
      <c r="M14" s="12">
        <v>2.4928083905299998E-2</v>
      </c>
      <c r="N14" s="12">
        <v>0</v>
      </c>
      <c r="P14" s="12">
        <v>3.8329218448499999E-2</v>
      </c>
      <c r="Q14" s="12">
        <v>2.1491431398799998E-2</v>
      </c>
      <c r="R14" s="12">
        <v>0</v>
      </c>
      <c r="S14" s="12">
        <v>1.43706780582E-2</v>
      </c>
      <c r="T14" s="12">
        <v>0</v>
      </c>
      <c r="V14" s="12">
        <v>3.37459444013E-2</v>
      </c>
      <c r="W14" s="12">
        <v>2.3743507272799998E-2</v>
      </c>
      <c r="X14" s="12">
        <v>1.8236263120099998E-2</v>
      </c>
      <c r="Y14" s="12">
        <v>0</v>
      </c>
      <c r="Z14" s="12">
        <v>1.3810039007100001E-2</v>
      </c>
      <c r="AA14" s="12">
        <v>0</v>
      </c>
      <c r="AB14" s="12">
        <v>1.8819862811599999E-2</v>
      </c>
      <c r="AC14" s="12">
        <v>3.6968930071899997E-2</v>
      </c>
      <c r="AE14" s="12">
        <v>0</v>
      </c>
      <c r="AF14" s="12">
        <v>3.3621140178100001E-2</v>
      </c>
      <c r="AG14" s="12">
        <v>0</v>
      </c>
      <c r="AH14" s="12">
        <v>2.8015242495800001E-2</v>
      </c>
      <c r="AI14" s="12">
        <v>1.54631822677E-2</v>
      </c>
      <c r="AJ14" s="12">
        <v>4.3892269147700003E-2</v>
      </c>
      <c r="AK14" s="12">
        <v>0</v>
      </c>
      <c r="AL14" s="12">
        <v>3.7603181096599998E-2</v>
      </c>
      <c r="AM14" s="12">
        <v>0</v>
      </c>
      <c r="AN14" s="12">
        <v>0</v>
      </c>
      <c r="AO14" s="12">
        <v>0</v>
      </c>
      <c r="AP14" s="12">
        <v>5.2901859763799998E-2</v>
      </c>
      <c r="AR14" s="12">
        <v>1.6398965282300001E-2</v>
      </c>
      <c r="AS14" s="12">
        <v>1.1615780168900001E-2</v>
      </c>
      <c r="AT14" s="12">
        <v>4.2692999602299997E-2</v>
      </c>
      <c r="AU14" s="12">
        <v>0.49967990123599998</v>
      </c>
      <c r="AW14" s="12">
        <v>1.2158747325900001E-2</v>
      </c>
      <c r="AX14" s="12">
        <v>1.8068446948499999E-2</v>
      </c>
      <c r="AY14" s="12">
        <v>1.4165930425100001E-2</v>
      </c>
      <c r="AZ14" s="12">
        <v>2.0302409753199999E-2</v>
      </c>
      <c r="BA14" s="12">
        <v>1.81225504529E-2</v>
      </c>
      <c r="BB14" s="12">
        <v>1.28370148458E-2</v>
      </c>
      <c r="BD14" s="12">
        <v>8.6278327192199997E-3</v>
      </c>
      <c r="BE14" s="12">
        <v>3.4480237514199999E-2</v>
      </c>
      <c r="BF14" s="12">
        <v>5.02095655248E-2</v>
      </c>
      <c r="BH14" s="12">
        <v>1.6519862591800001E-2</v>
      </c>
      <c r="BI14" s="12">
        <v>1.5121441467799999E-2</v>
      </c>
      <c r="BJ14" s="12">
        <v>4.4046505932199997E-2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54" customHeight="1" x14ac:dyDescent="0.35">
      <c r="D2" s="22" t="s">
        <v>214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203</v>
      </c>
      <c r="C9" s="12">
        <v>0.24592418251100001</v>
      </c>
      <c r="D9" s="12">
        <v>0.264199318952</v>
      </c>
      <c r="E9" s="12">
        <v>0.23509927990999999</v>
      </c>
      <c r="F9" s="12">
        <v>0.13972668256000001</v>
      </c>
      <c r="G9" s="12">
        <v>0.406104591954</v>
      </c>
      <c r="I9" s="12">
        <v>0.18740283220500001</v>
      </c>
      <c r="J9" s="12">
        <v>0.27322754086000001</v>
      </c>
      <c r="K9" s="12">
        <v>0.23349835409399999</v>
      </c>
      <c r="L9" s="12">
        <v>0.24217890312699999</v>
      </c>
      <c r="M9" s="12">
        <v>0.29508682456399998</v>
      </c>
      <c r="N9" s="12">
        <v>0.233092267475</v>
      </c>
      <c r="P9" s="12">
        <v>0.16166286967400001</v>
      </c>
      <c r="Q9" s="12">
        <v>0.24127300102999999</v>
      </c>
      <c r="R9" s="12">
        <v>0.26383113688799997</v>
      </c>
      <c r="S9" s="12">
        <v>0.32085504579099999</v>
      </c>
      <c r="T9" s="12">
        <v>0</v>
      </c>
      <c r="V9" s="12">
        <v>0.141083306091</v>
      </c>
      <c r="W9" s="12">
        <v>0.15421954642399999</v>
      </c>
      <c r="X9" s="12">
        <v>0.26556685399899999</v>
      </c>
      <c r="Y9" s="12">
        <v>0.25105129010900001</v>
      </c>
      <c r="Z9" s="12">
        <v>0.33967084744800002</v>
      </c>
      <c r="AA9" s="12">
        <v>0.46637507605900003</v>
      </c>
      <c r="AB9" s="12">
        <v>0.32830932634100002</v>
      </c>
      <c r="AC9" s="12">
        <v>0.129785296306</v>
      </c>
      <c r="AE9" s="12">
        <v>0.23777501857700001</v>
      </c>
      <c r="AF9" s="12">
        <v>0.26568453489600002</v>
      </c>
      <c r="AG9" s="12">
        <v>0.30379455165300001</v>
      </c>
      <c r="AH9" s="12">
        <v>0.22315713794700001</v>
      </c>
      <c r="AI9" s="12">
        <v>0.22481152947399999</v>
      </c>
      <c r="AJ9" s="12">
        <v>0.17857989929400001</v>
      </c>
      <c r="AK9" s="12">
        <v>0.20084227053000001</v>
      </c>
      <c r="AL9" s="12">
        <v>0.16851540202900001</v>
      </c>
      <c r="AM9" s="12">
        <v>0.38076359440000002</v>
      </c>
      <c r="AN9" s="12">
        <v>0.325090119723</v>
      </c>
      <c r="AO9" s="12">
        <v>0.18252829587399999</v>
      </c>
      <c r="AP9" s="12">
        <v>0.24899138039599999</v>
      </c>
      <c r="AR9" s="12">
        <v>0.25830356127199999</v>
      </c>
      <c r="AS9" s="12">
        <v>0.21414077252700001</v>
      </c>
      <c r="AT9" s="12">
        <v>0.15602135500299999</v>
      </c>
      <c r="AU9" s="12">
        <v>0</v>
      </c>
      <c r="AW9" s="12">
        <v>0.26250924208999998</v>
      </c>
      <c r="AX9" s="12">
        <v>0.274737617474</v>
      </c>
      <c r="AY9" s="12">
        <v>0.26382464113600002</v>
      </c>
      <c r="AZ9" s="12">
        <v>0.248748845483</v>
      </c>
      <c r="BA9" s="12">
        <v>0.26734655458899997</v>
      </c>
      <c r="BB9" s="12">
        <v>0.264569936984</v>
      </c>
      <c r="BD9" s="12">
        <v>0.29625748753199999</v>
      </c>
      <c r="BE9" s="12">
        <v>0.162718794818</v>
      </c>
      <c r="BF9" s="12">
        <v>9.5261991696399997E-2</v>
      </c>
      <c r="BH9" s="12">
        <v>0.27626854466599998</v>
      </c>
      <c r="BI9" s="12">
        <v>0.14983262000700001</v>
      </c>
      <c r="BJ9" s="12">
        <v>0.27426798949699999</v>
      </c>
    </row>
    <row r="10" spans="2:62" ht="32" customHeight="1" x14ac:dyDescent="0.35">
      <c r="B10" s="11" t="s">
        <v>204</v>
      </c>
      <c r="C10" s="12">
        <v>0.41349425097699999</v>
      </c>
      <c r="D10" s="12">
        <v>0.41654313024900003</v>
      </c>
      <c r="E10" s="12">
        <v>0.41493792064899998</v>
      </c>
      <c r="F10" s="12">
        <v>0.44173952598600003</v>
      </c>
      <c r="G10" s="12">
        <v>0</v>
      </c>
      <c r="I10" s="12">
        <v>0.47359637844699998</v>
      </c>
      <c r="J10" s="12">
        <v>0.385067744667</v>
      </c>
      <c r="K10" s="12">
        <v>0.46159318383600001</v>
      </c>
      <c r="L10" s="12">
        <v>0.33609761816</v>
      </c>
      <c r="M10" s="12">
        <v>0.42290595759799998</v>
      </c>
      <c r="N10" s="12">
        <v>0.31946784699000003</v>
      </c>
      <c r="P10" s="12">
        <v>0.37348378634000001</v>
      </c>
      <c r="Q10" s="12">
        <v>0.43969978428099998</v>
      </c>
      <c r="R10" s="12">
        <v>0.46947493665000001</v>
      </c>
      <c r="S10" s="12">
        <v>0.37791849268599997</v>
      </c>
      <c r="T10" s="12">
        <v>0</v>
      </c>
      <c r="V10" s="12">
        <v>0.323833152028</v>
      </c>
      <c r="W10" s="12">
        <v>0.46999057537799999</v>
      </c>
      <c r="X10" s="12">
        <v>0.42478892974100002</v>
      </c>
      <c r="Y10" s="12">
        <v>0.46765530116999998</v>
      </c>
      <c r="Z10" s="12">
        <v>0.38773132700500001</v>
      </c>
      <c r="AA10" s="12">
        <v>0.364454390387</v>
      </c>
      <c r="AB10" s="12">
        <v>0.39677249516200003</v>
      </c>
      <c r="AC10" s="12">
        <v>0.41041361279999999</v>
      </c>
      <c r="AE10" s="12">
        <v>0.44701938698799998</v>
      </c>
      <c r="AF10" s="12">
        <v>0.42379592559599999</v>
      </c>
      <c r="AG10" s="12">
        <v>0.36024722184500002</v>
      </c>
      <c r="AH10" s="12">
        <v>0.51060105585000004</v>
      </c>
      <c r="AI10" s="12">
        <v>0.296492861572</v>
      </c>
      <c r="AJ10" s="12">
        <v>0.372226732369</v>
      </c>
      <c r="AK10" s="12">
        <v>0.49531611762900002</v>
      </c>
      <c r="AL10" s="12">
        <v>0.48721786361899999</v>
      </c>
      <c r="AM10" s="12">
        <v>0.380740517206</v>
      </c>
      <c r="AN10" s="12">
        <v>0.387196252036</v>
      </c>
      <c r="AO10" s="12">
        <v>0.476267258192</v>
      </c>
      <c r="AP10" s="12">
        <v>0.34901091976800003</v>
      </c>
      <c r="AR10" s="12">
        <v>0.40486298177500002</v>
      </c>
      <c r="AS10" s="12">
        <v>0.468186603837</v>
      </c>
      <c r="AT10" s="12">
        <v>0.39354199390099998</v>
      </c>
      <c r="AU10" s="12">
        <v>0</v>
      </c>
      <c r="AW10" s="12">
        <v>0.42569823331500001</v>
      </c>
      <c r="AX10" s="12">
        <v>0.41463180027199997</v>
      </c>
      <c r="AY10" s="12">
        <v>0.42520929009899999</v>
      </c>
      <c r="AZ10" s="12">
        <v>0.43329646567300001</v>
      </c>
      <c r="BA10" s="12">
        <v>0.42486504495600003</v>
      </c>
      <c r="BB10" s="12">
        <v>0.40813938975300001</v>
      </c>
      <c r="BD10" s="12">
        <v>0.42315167466699999</v>
      </c>
      <c r="BE10" s="12">
        <v>0.39190679327799999</v>
      </c>
      <c r="BF10" s="12">
        <v>0.43159586765199998</v>
      </c>
      <c r="BH10" s="12">
        <v>0.44384950215199998</v>
      </c>
      <c r="BI10" s="12">
        <v>0.36789048004399999</v>
      </c>
      <c r="BJ10" s="12">
        <v>0.29677224157900001</v>
      </c>
    </row>
    <row r="11" spans="2:62" ht="32" customHeight="1" x14ac:dyDescent="0.35">
      <c r="B11" s="11" t="s">
        <v>205</v>
      </c>
      <c r="C11" s="12">
        <v>0.25027587982999999</v>
      </c>
      <c r="D11" s="12">
        <v>0.26822630471199999</v>
      </c>
      <c r="E11" s="12">
        <v>0.23099074851099999</v>
      </c>
      <c r="F11" s="12">
        <v>0.251668932984</v>
      </c>
      <c r="G11" s="12">
        <v>0.199846829783</v>
      </c>
      <c r="I11" s="12">
        <v>0.23729291703700001</v>
      </c>
      <c r="J11" s="12">
        <v>0.26565162105599999</v>
      </c>
      <c r="K11" s="12">
        <v>0.22758468228500001</v>
      </c>
      <c r="L11" s="12">
        <v>0.30829780399500001</v>
      </c>
      <c r="M11" s="12">
        <v>0.20910178283299999</v>
      </c>
      <c r="N11" s="12">
        <v>0.26910886535200002</v>
      </c>
      <c r="P11" s="12">
        <v>0.33885405163999999</v>
      </c>
      <c r="Q11" s="12">
        <v>0.25970761055000002</v>
      </c>
      <c r="R11" s="12">
        <v>0.163562638954</v>
      </c>
      <c r="S11" s="12">
        <v>0.227012482948</v>
      </c>
      <c r="T11" s="12">
        <v>1</v>
      </c>
      <c r="V11" s="12">
        <v>0.43007277570399999</v>
      </c>
      <c r="W11" s="12">
        <v>0.24064857250900001</v>
      </c>
      <c r="X11" s="12">
        <v>0.25431178684400002</v>
      </c>
      <c r="Y11" s="12">
        <v>0.21946301276300001</v>
      </c>
      <c r="Z11" s="12">
        <v>0.197768405476</v>
      </c>
      <c r="AA11" s="12">
        <v>0.118182077504</v>
      </c>
      <c r="AB11" s="12">
        <v>0.192625756467</v>
      </c>
      <c r="AC11" s="12">
        <v>0.28171013635600001</v>
      </c>
      <c r="AE11" s="12">
        <v>0.163150177654</v>
      </c>
      <c r="AF11" s="12">
        <v>0.193289470203</v>
      </c>
      <c r="AG11" s="12">
        <v>0.273620838235</v>
      </c>
      <c r="AH11" s="12">
        <v>0.244271973857</v>
      </c>
      <c r="AI11" s="12">
        <v>0.38301930723200001</v>
      </c>
      <c r="AJ11" s="12">
        <v>0.304534247428</v>
      </c>
      <c r="AK11" s="12">
        <v>0.16297166787100001</v>
      </c>
      <c r="AL11" s="12">
        <v>0.29297065696500002</v>
      </c>
      <c r="AM11" s="12">
        <v>0.19403023996900001</v>
      </c>
      <c r="AN11" s="12">
        <v>0.20667464592400001</v>
      </c>
      <c r="AO11" s="12">
        <v>0.34120444593400001</v>
      </c>
      <c r="AP11" s="12">
        <v>0.25877208748699998</v>
      </c>
      <c r="AR11" s="12">
        <v>0.25665302426999997</v>
      </c>
      <c r="AS11" s="12">
        <v>0.224373421785</v>
      </c>
      <c r="AT11" s="12">
        <v>0.20789179155099999</v>
      </c>
      <c r="AU11" s="12">
        <v>0.50032009876399997</v>
      </c>
      <c r="AW11" s="12">
        <v>0.229051759705</v>
      </c>
      <c r="AX11" s="12">
        <v>0.227607660766</v>
      </c>
      <c r="AY11" s="12">
        <v>0.232109741782</v>
      </c>
      <c r="AZ11" s="12">
        <v>0.23410792833300001</v>
      </c>
      <c r="BA11" s="12">
        <v>0.23748369787099999</v>
      </c>
      <c r="BB11" s="12">
        <v>0.249863758888</v>
      </c>
      <c r="BD11" s="12">
        <v>0.20446144696999999</v>
      </c>
      <c r="BE11" s="12">
        <v>0.35558556050500001</v>
      </c>
      <c r="BF11" s="12">
        <v>0.14016061246799999</v>
      </c>
      <c r="BH11" s="12">
        <v>0.20434213980999999</v>
      </c>
      <c r="BI11" s="12">
        <v>0.35993307342600001</v>
      </c>
      <c r="BJ11" s="12">
        <v>0.31017478246699998</v>
      </c>
    </row>
    <row r="12" spans="2:62" ht="32" customHeight="1" x14ac:dyDescent="0.35">
      <c r="B12" s="11" t="s">
        <v>206</v>
      </c>
      <c r="C12" s="12">
        <v>6.0432764307899997E-2</v>
      </c>
      <c r="D12" s="12">
        <v>3.6069789307999998E-2</v>
      </c>
      <c r="E12" s="12">
        <v>9.1921200196100006E-2</v>
      </c>
      <c r="F12" s="12">
        <v>3.6017187577499998E-2</v>
      </c>
      <c r="G12" s="12">
        <v>0</v>
      </c>
      <c r="I12" s="12">
        <v>4.1381167591499998E-2</v>
      </c>
      <c r="J12" s="12">
        <v>3.1149987510200001E-2</v>
      </c>
      <c r="K12" s="12">
        <v>5.6526418404899997E-2</v>
      </c>
      <c r="L12" s="12">
        <v>8.3483862210200002E-2</v>
      </c>
      <c r="M12" s="12">
        <v>5.8732907827800003E-2</v>
      </c>
      <c r="N12" s="12">
        <v>0.17833102018300001</v>
      </c>
      <c r="P12" s="12">
        <v>7.1759469297E-2</v>
      </c>
      <c r="Q12" s="12">
        <v>2.26165828555E-2</v>
      </c>
      <c r="R12" s="12">
        <v>9.6039207816899994E-2</v>
      </c>
      <c r="S12" s="12">
        <v>5.22803959258E-2</v>
      </c>
      <c r="T12" s="12">
        <v>0</v>
      </c>
      <c r="V12" s="12">
        <v>6.9537450942300003E-2</v>
      </c>
      <c r="W12" s="12">
        <v>0.101926234204</v>
      </c>
      <c r="X12" s="12">
        <v>3.6982031796000001E-2</v>
      </c>
      <c r="Y12" s="12">
        <v>4.6319104711800001E-2</v>
      </c>
      <c r="Z12" s="12">
        <v>6.1019381063700001E-2</v>
      </c>
      <c r="AA12" s="12">
        <v>5.0988456050199998E-2</v>
      </c>
      <c r="AB12" s="12">
        <v>6.3472559218400004E-2</v>
      </c>
      <c r="AC12" s="12">
        <v>0</v>
      </c>
      <c r="AE12" s="12">
        <v>0.128991295279</v>
      </c>
      <c r="AF12" s="12">
        <v>4.6773056163200002E-2</v>
      </c>
      <c r="AG12" s="12">
        <v>3.4324618454100002E-2</v>
      </c>
      <c r="AH12" s="12">
        <v>2.1969832345700002E-2</v>
      </c>
      <c r="AI12" s="12">
        <v>6.4749937187099996E-2</v>
      </c>
      <c r="AJ12" s="12">
        <v>5.3125388445799997E-2</v>
      </c>
      <c r="AK12" s="12">
        <v>0.14086994396999999</v>
      </c>
      <c r="AL12" s="12">
        <v>5.1296077387199997E-2</v>
      </c>
      <c r="AM12" s="12">
        <v>4.4465648424999997E-2</v>
      </c>
      <c r="AN12" s="12">
        <v>3.9503032190899998E-2</v>
      </c>
      <c r="AO12" s="12">
        <v>0</v>
      </c>
      <c r="AP12" s="12">
        <v>8.46600646885E-2</v>
      </c>
      <c r="AR12" s="12">
        <v>5.6741532565400002E-2</v>
      </c>
      <c r="AS12" s="12">
        <v>8.1683421682599996E-2</v>
      </c>
      <c r="AT12" s="12">
        <v>4.9638145962000002E-2</v>
      </c>
      <c r="AU12" s="12">
        <v>0</v>
      </c>
      <c r="AW12" s="12">
        <v>5.8777879127100002E-2</v>
      </c>
      <c r="AX12" s="12">
        <v>6.2592421287199995E-2</v>
      </c>
      <c r="AY12" s="12">
        <v>5.4422763990399997E-2</v>
      </c>
      <c r="AZ12" s="12">
        <v>5.19698799648E-2</v>
      </c>
      <c r="BA12" s="12">
        <v>4.4549462662400001E-2</v>
      </c>
      <c r="BB12" s="12">
        <v>5.5166339794900002E-2</v>
      </c>
      <c r="BD12" s="12">
        <v>5.4581464581899997E-2</v>
      </c>
      <c r="BE12" s="12">
        <v>6.2285098536399998E-2</v>
      </c>
      <c r="BF12" s="12">
        <v>0.14332823347000001</v>
      </c>
      <c r="BH12" s="12">
        <v>4.5680467996700003E-2</v>
      </c>
      <c r="BI12" s="12">
        <v>0.107222385056</v>
      </c>
      <c r="BJ12" s="12">
        <v>4.64420361033E-2</v>
      </c>
    </row>
    <row r="13" spans="2:62" ht="32" customHeight="1" x14ac:dyDescent="0.35">
      <c r="B13" s="11" t="s">
        <v>207</v>
      </c>
      <c r="C13" s="12">
        <v>1.14672120577E-2</v>
      </c>
      <c r="D13" s="12">
        <v>3.3486551826200001E-3</v>
      </c>
      <c r="E13" s="12">
        <v>1.4293128697700001E-2</v>
      </c>
      <c r="F13" s="12">
        <v>0</v>
      </c>
      <c r="G13" s="12">
        <v>0.39404857826299999</v>
      </c>
      <c r="I13" s="12">
        <v>0</v>
      </c>
      <c r="J13" s="12">
        <v>1.2218141550999999E-2</v>
      </c>
      <c r="K13" s="12">
        <v>6.7069540495999997E-3</v>
      </c>
      <c r="L13" s="12">
        <v>2.27552037669E-2</v>
      </c>
      <c r="M13" s="12">
        <v>1.41725271776E-2</v>
      </c>
      <c r="N13" s="12">
        <v>0</v>
      </c>
      <c r="P13" s="12">
        <v>2.4467654117200002E-2</v>
      </c>
      <c r="Q13" s="12">
        <v>1.4492148530699999E-2</v>
      </c>
      <c r="R13" s="12">
        <v>7.0920796914400001E-3</v>
      </c>
      <c r="S13" s="12">
        <v>0</v>
      </c>
      <c r="T13" s="12">
        <v>0</v>
      </c>
      <c r="V13" s="12">
        <v>0</v>
      </c>
      <c r="W13" s="12">
        <v>1.2438524697899999E-2</v>
      </c>
      <c r="X13" s="12">
        <v>8.7228306435899999E-3</v>
      </c>
      <c r="Y13" s="12">
        <v>0</v>
      </c>
      <c r="Z13" s="12">
        <v>1.3810039007100001E-2</v>
      </c>
      <c r="AA13" s="12">
        <v>0</v>
      </c>
      <c r="AB13" s="12">
        <v>0</v>
      </c>
      <c r="AC13" s="12">
        <v>0.104829381116</v>
      </c>
      <c r="AE13" s="12">
        <v>0</v>
      </c>
      <c r="AF13" s="12">
        <v>1.93537565717E-2</v>
      </c>
      <c r="AG13" s="12">
        <v>0</v>
      </c>
      <c r="AH13" s="12">
        <v>0</v>
      </c>
      <c r="AI13" s="12">
        <v>1.54631822677E-2</v>
      </c>
      <c r="AJ13" s="12">
        <v>4.5292321601400003E-2</v>
      </c>
      <c r="AK13" s="12">
        <v>0</v>
      </c>
      <c r="AL13" s="12">
        <v>0</v>
      </c>
      <c r="AM13" s="12">
        <v>0</v>
      </c>
      <c r="AN13" s="12">
        <v>4.1535950125100002E-2</v>
      </c>
      <c r="AO13" s="12">
        <v>0</v>
      </c>
      <c r="AP13" s="12">
        <v>0</v>
      </c>
      <c r="AR13" s="12">
        <v>1.0103917725399999E-2</v>
      </c>
      <c r="AS13" s="12">
        <v>0</v>
      </c>
      <c r="AT13" s="12">
        <v>8.9764184030799998E-2</v>
      </c>
      <c r="AU13" s="12">
        <v>0</v>
      </c>
      <c r="AW13" s="12">
        <v>1.4205674034E-2</v>
      </c>
      <c r="AX13" s="12">
        <v>1.035197321E-2</v>
      </c>
      <c r="AY13" s="12">
        <v>1.65507666714E-2</v>
      </c>
      <c r="AZ13" s="12">
        <v>1.17718976523E-2</v>
      </c>
      <c r="BA13" s="12">
        <v>7.9231119528800006E-3</v>
      </c>
      <c r="BB13" s="12">
        <v>1.04329638147E-2</v>
      </c>
      <c r="BD13" s="12">
        <v>1.24175583936E-2</v>
      </c>
      <c r="BE13" s="12">
        <v>0</v>
      </c>
      <c r="BF13" s="12">
        <v>9.1357938622400006E-2</v>
      </c>
      <c r="BH13" s="12">
        <v>1.6908386778400002E-2</v>
      </c>
      <c r="BI13" s="12">
        <v>0</v>
      </c>
      <c r="BJ13" s="12">
        <v>0</v>
      </c>
    </row>
    <row r="14" spans="2:62" ht="32" customHeight="1" x14ac:dyDescent="0.35">
      <c r="B14" s="11" t="s">
        <v>42</v>
      </c>
      <c r="C14" s="12">
        <v>1.8405710316299999E-2</v>
      </c>
      <c r="D14" s="12">
        <v>1.16128015972E-2</v>
      </c>
      <c r="E14" s="12">
        <v>1.27577220366E-2</v>
      </c>
      <c r="F14" s="12">
        <v>0.13084767089300001</v>
      </c>
      <c r="G14" s="12">
        <v>0</v>
      </c>
      <c r="I14" s="12">
        <v>6.0326704719900003E-2</v>
      </c>
      <c r="J14" s="12">
        <v>3.2684964355100002E-2</v>
      </c>
      <c r="K14" s="12">
        <v>1.4090407329599999E-2</v>
      </c>
      <c r="L14" s="12">
        <v>7.1866087401699997E-3</v>
      </c>
      <c r="M14" s="12">
        <v>0</v>
      </c>
      <c r="N14" s="12">
        <v>0</v>
      </c>
      <c r="P14" s="12">
        <v>2.9772168932299999E-2</v>
      </c>
      <c r="Q14" s="12">
        <v>2.2210872752599999E-2</v>
      </c>
      <c r="R14" s="12">
        <v>0</v>
      </c>
      <c r="S14" s="12">
        <v>2.19335826489E-2</v>
      </c>
      <c r="T14" s="12">
        <v>0</v>
      </c>
      <c r="V14" s="12">
        <v>3.5473315234300001E-2</v>
      </c>
      <c r="W14" s="12">
        <v>2.0776546786000001E-2</v>
      </c>
      <c r="X14" s="12">
        <v>9.6275669765299998E-3</v>
      </c>
      <c r="Y14" s="12">
        <v>1.55112912461E-2</v>
      </c>
      <c r="Z14" s="12">
        <v>0</v>
      </c>
      <c r="AA14" s="12">
        <v>0</v>
      </c>
      <c r="AB14" s="12">
        <v>1.8819862811599999E-2</v>
      </c>
      <c r="AC14" s="12">
        <v>7.3261573422500004E-2</v>
      </c>
      <c r="AE14" s="12">
        <v>2.30641215024E-2</v>
      </c>
      <c r="AF14" s="12">
        <v>5.1103256570300001E-2</v>
      </c>
      <c r="AG14" s="12">
        <v>2.8012769812600001E-2</v>
      </c>
      <c r="AH14" s="12">
        <v>0</v>
      </c>
      <c r="AI14" s="12">
        <v>1.54631822677E-2</v>
      </c>
      <c r="AJ14" s="12">
        <v>4.6241410861600003E-2</v>
      </c>
      <c r="AK14" s="12">
        <v>0</v>
      </c>
      <c r="AL14" s="12">
        <v>0</v>
      </c>
      <c r="AM14" s="12">
        <v>0</v>
      </c>
      <c r="AN14" s="12">
        <v>0</v>
      </c>
      <c r="AO14" s="12">
        <v>0</v>
      </c>
      <c r="AP14" s="12">
        <v>5.8565547660099998E-2</v>
      </c>
      <c r="AR14" s="12">
        <v>1.3334982392999999E-2</v>
      </c>
      <c r="AS14" s="12">
        <v>1.1615780168900001E-2</v>
      </c>
      <c r="AT14" s="12">
        <v>0.103142529552</v>
      </c>
      <c r="AU14" s="12">
        <v>0.49967990123599998</v>
      </c>
      <c r="AW14" s="12">
        <v>9.7572117288199992E-3</v>
      </c>
      <c r="AX14" s="12">
        <v>1.00785269907E-2</v>
      </c>
      <c r="AY14" s="12">
        <v>7.8827963214700009E-3</v>
      </c>
      <c r="AZ14" s="12">
        <v>2.01049828936E-2</v>
      </c>
      <c r="BA14" s="12">
        <v>1.7832127968399999E-2</v>
      </c>
      <c r="BB14" s="12">
        <v>1.18276107659E-2</v>
      </c>
      <c r="BD14" s="12">
        <v>9.1303678556200005E-3</v>
      </c>
      <c r="BE14" s="12">
        <v>2.75037528637E-2</v>
      </c>
      <c r="BF14" s="12">
        <v>9.8295356091E-2</v>
      </c>
      <c r="BH14" s="12">
        <v>1.29509585972E-2</v>
      </c>
      <c r="BI14" s="12">
        <v>1.5121441467799999E-2</v>
      </c>
      <c r="BJ14" s="12">
        <v>7.2342950353999999E-2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215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203</v>
      </c>
      <c r="C9" s="12">
        <v>0.228542009494</v>
      </c>
      <c r="D9" s="12">
        <v>0.242764082282</v>
      </c>
      <c r="E9" s="12">
        <v>0.22862786856100001</v>
      </c>
      <c r="F9" s="12">
        <v>6.8958088511300003E-2</v>
      </c>
      <c r="G9" s="12">
        <v>0.39404857826299999</v>
      </c>
      <c r="I9" s="12">
        <v>0.16499351647300001</v>
      </c>
      <c r="J9" s="12">
        <v>0.19277266227000001</v>
      </c>
      <c r="K9" s="12">
        <v>0.26542323786200001</v>
      </c>
      <c r="L9" s="12">
        <v>0.25567207342499998</v>
      </c>
      <c r="M9" s="12">
        <v>0.199906564748</v>
      </c>
      <c r="N9" s="12">
        <v>0.30649748566700002</v>
      </c>
      <c r="P9" s="12">
        <v>0.131250066207</v>
      </c>
      <c r="Q9" s="12">
        <v>0.20097829653099999</v>
      </c>
      <c r="R9" s="12">
        <v>0.27495212314900003</v>
      </c>
      <c r="S9" s="12">
        <v>0.31063542956899998</v>
      </c>
      <c r="T9" s="12">
        <v>0</v>
      </c>
      <c r="V9" s="12">
        <v>8.1941561493200005E-2</v>
      </c>
      <c r="W9" s="12">
        <v>0.16877919200499999</v>
      </c>
      <c r="X9" s="12">
        <v>0.24273427695700001</v>
      </c>
      <c r="Y9" s="12">
        <v>0.22243154723299999</v>
      </c>
      <c r="Z9" s="12">
        <v>0.30469167976599998</v>
      </c>
      <c r="AA9" s="12">
        <v>0.41795153612399999</v>
      </c>
      <c r="AB9" s="12">
        <v>0.32717363777300001</v>
      </c>
      <c r="AC9" s="12">
        <v>0.197096271351</v>
      </c>
      <c r="AE9" s="12">
        <v>0.28497158593499999</v>
      </c>
      <c r="AF9" s="12">
        <v>0.241512048259</v>
      </c>
      <c r="AG9" s="12">
        <v>0.19959684674299999</v>
      </c>
      <c r="AH9" s="12">
        <v>0.168004173949</v>
      </c>
      <c r="AI9" s="12">
        <v>0.21574094121500001</v>
      </c>
      <c r="AJ9" s="12">
        <v>0.19410472154</v>
      </c>
      <c r="AK9" s="12">
        <v>0.36043609888200001</v>
      </c>
      <c r="AL9" s="12">
        <v>0.130458238862</v>
      </c>
      <c r="AM9" s="12">
        <v>0.220432756817</v>
      </c>
      <c r="AN9" s="12">
        <v>0.29504323617</v>
      </c>
      <c r="AO9" s="12">
        <v>0.30250225143800002</v>
      </c>
      <c r="AP9" s="12">
        <v>0.16852038654599999</v>
      </c>
      <c r="AR9" s="12">
        <v>0.231915149421</v>
      </c>
      <c r="AS9" s="12">
        <v>0.20760860629399999</v>
      </c>
      <c r="AT9" s="12">
        <v>0.27295646016000003</v>
      </c>
      <c r="AU9" s="12">
        <v>0</v>
      </c>
      <c r="AW9" s="12">
        <v>0.24125539164599999</v>
      </c>
      <c r="AX9" s="12">
        <v>0.25746527809500003</v>
      </c>
      <c r="AY9" s="12">
        <v>0.24689317920199999</v>
      </c>
      <c r="AZ9" s="12">
        <v>0.229914392449</v>
      </c>
      <c r="BA9" s="12">
        <v>0.24474615727599999</v>
      </c>
      <c r="BB9" s="12">
        <v>0.237877415067</v>
      </c>
      <c r="BD9" s="12">
        <v>0.27228097614899999</v>
      </c>
      <c r="BE9" s="12">
        <v>0.156986497394</v>
      </c>
      <c r="BF9" s="12">
        <v>9.1357938622400006E-2</v>
      </c>
      <c r="BH9" s="12">
        <v>0.28170810539800001</v>
      </c>
      <c r="BI9" s="12">
        <v>0.118816743315</v>
      </c>
      <c r="BJ9" s="12">
        <v>0.109828382344</v>
      </c>
    </row>
    <row r="10" spans="2:62" ht="32" customHeight="1" x14ac:dyDescent="0.35">
      <c r="B10" s="11" t="s">
        <v>204</v>
      </c>
      <c r="C10" s="12">
        <v>0.35326182248900001</v>
      </c>
      <c r="D10" s="12">
        <v>0.36645098967900003</v>
      </c>
      <c r="E10" s="12">
        <v>0.35315104435799999</v>
      </c>
      <c r="F10" s="12">
        <v>0.223805696631</v>
      </c>
      <c r="G10" s="12">
        <v>0.40409632394400002</v>
      </c>
      <c r="I10" s="12">
        <v>0.33112694180199997</v>
      </c>
      <c r="J10" s="12">
        <v>0.45795089981699999</v>
      </c>
      <c r="K10" s="12">
        <v>0.35378136841000002</v>
      </c>
      <c r="L10" s="12">
        <v>0.31847536472600002</v>
      </c>
      <c r="M10" s="12">
        <v>0.33585682862100003</v>
      </c>
      <c r="N10" s="12">
        <v>0.34774843037699998</v>
      </c>
      <c r="P10" s="12">
        <v>0.25570419238100001</v>
      </c>
      <c r="Q10" s="12">
        <v>0.38173497022199998</v>
      </c>
      <c r="R10" s="12">
        <v>0.384629800292</v>
      </c>
      <c r="S10" s="12">
        <v>0.38890321808900002</v>
      </c>
      <c r="T10" s="12">
        <v>0.48326881861999998</v>
      </c>
      <c r="V10" s="12">
        <v>0.31067771815299999</v>
      </c>
      <c r="W10" s="12">
        <v>0.35025305222800002</v>
      </c>
      <c r="X10" s="12">
        <v>0.380517732158</v>
      </c>
      <c r="Y10" s="12">
        <v>0.399043141243</v>
      </c>
      <c r="Z10" s="12">
        <v>0.296963816464</v>
      </c>
      <c r="AA10" s="12">
        <v>0.369355381554</v>
      </c>
      <c r="AB10" s="12">
        <v>0.428930394657</v>
      </c>
      <c r="AC10" s="12">
        <v>0.244649469244</v>
      </c>
      <c r="AE10" s="12">
        <v>0.32915969736200001</v>
      </c>
      <c r="AF10" s="12">
        <v>0.37670089366199999</v>
      </c>
      <c r="AG10" s="12">
        <v>0.456800435196</v>
      </c>
      <c r="AH10" s="12">
        <v>0.36052056478599998</v>
      </c>
      <c r="AI10" s="12">
        <v>0.28513766196599999</v>
      </c>
      <c r="AJ10" s="12">
        <v>0.18950047931700001</v>
      </c>
      <c r="AK10" s="12">
        <v>0.28845328318399999</v>
      </c>
      <c r="AL10" s="12">
        <v>0.36235178791200001</v>
      </c>
      <c r="AM10" s="12">
        <v>0.40401017699199998</v>
      </c>
      <c r="AN10" s="12">
        <v>0.38706402518600003</v>
      </c>
      <c r="AO10" s="12">
        <v>0.37838974504900003</v>
      </c>
      <c r="AP10" s="12">
        <v>0.55738396881600005</v>
      </c>
      <c r="AR10" s="12">
        <v>0.350507301642</v>
      </c>
      <c r="AS10" s="12">
        <v>0.386444378009</v>
      </c>
      <c r="AT10" s="12">
        <v>0.251472405811</v>
      </c>
      <c r="AU10" s="12">
        <v>0.50032009876399997</v>
      </c>
      <c r="AW10" s="12">
        <v>0.38137997340699997</v>
      </c>
      <c r="AX10" s="12">
        <v>0.36534976289400001</v>
      </c>
      <c r="AY10" s="12">
        <v>0.364661646738</v>
      </c>
      <c r="AZ10" s="12">
        <v>0.36506205337499997</v>
      </c>
      <c r="BA10" s="12">
        <v>0.369881843205</v>
      </c>
      <c r="BB10" s="12">
        <v>0.36409019165200002</v>
      </c>
      <c r="BD10" s="12">
        <v>0.34885499838799999</v>
      </c>
      <c r="BE10" s="12">
        <v>0.343914945227</v>
      </c>
      <c r="BF10" s="12">
        <v>0.50549934425099996</v>
      </c>
      <c r="BH10" s="12">
        <v>0.36915582504400002</v>
      </c>
      <c r="BI10" s="12">
        <v>0.30780414797200001</v>
      </c>
      <c r="BJ10" s="12">
        <v>0.354112430358</v>
      </c>
    </row>
    <row r="11" spans="2:62" ht="32" customHeight="1" x14ac:dyDescent="0.35">
      <c r="B11" s="11" t="s">
        <v>205</v>
      </c>
      <c r="C11" s="12">
        <v>0.33604011933299999</v>
      </c>
      <c r="D11" s="12">
        <v>0.32178669630399998</v>
      </c>
      <c r="E11" s="12">
        <v>0.33603738816200002</v>
      </c>
      <c r="F11" s="12">
        <v>0.49005120208300001</v>
      </c>
      <c r="G11" s="12">
        <v>0.20185509779300001</v>
      </c>
      <c r="I11" s="12">
        <v>0.40379452909000002</v>
      </c>
      <c r="J11" s="12">
        <v>0.259265761958</v>
      </c>
      <c r="K11" s="12">
        <v>0.32226852321999999</v>
      </c>
      <c r="L11" s="12">
        <v>0.356248959862</v>
      </c>
      <c r="M11" s="12">
        <v>0.35078122201099998</v>
      </c>
      <c r="N11" s="12">
        <v>0.24116044217800001</v>
      </c>
      <c r="P11" s="12">
        <v>0.47517053899400002</v>
      </c>
      <c r="Q11" s="12">
        <v>0.33879641223500001</v>
      </c>
      <c r="R11" s="12">
        <v>0.28274155592400002</v>
      </c>
      <c r="S11" s="12">
        <v>0.25281568057699999</v>
      </c>
      <c r="T11" s="12">
        <v>0</v>
      </c>
      <c r="V11" s="12">
        <v>0.44718087356199998</v>
      </c>
      <c r="W11" s="12">
        <v>0.37385778329500002</v>
      </c>
      <c r="X11" s="12">
        <v>0.32078728609099999</v>
      </c>
      <c r="Y11" s="12">
        <v>0.29331665456299999</v>
      </c>
      <c r="Z11" s="12">
        <v>0.30566443938999999</v>
      </c>
      <c r="AA11" s="12">
        <v>0.21269308232199999</v>
      </c>
      <c r="AB11" s="12">
        <v>0.225076104758</v>
      </c>
      <c r="AC11" s="12">
        <v>0.48499268598200002</v>
      </c>
      <c r="AE11" s="12">
        <v>0.272314526419</v>
      </c>
      <c r="AF11" s="12">
        <v>0.29706773221900001</v>
      </c>
      <c r="AG11" s="12">
        <v>0.31558994824800002</v>
      </c>
      <c r="AH11" s="12">
        <v>0.34473981485999999</v>
      </c>
      <c r="AI11" s="12">
        <v>0.42129987129899998</v>
      </c>
      <c r="AJ11" s="12">
        <v>0.49508576594999998</v>
      </c>
      <c r="AK11" s="12">
        <v>0.24489872381899999</v>
      </c>
      <c r="AL11" s="12">
        <v>0.43562599891600001</v>
      </c>
      <c r="AM11" s="12">
        <v>0.310623640343</v>
      </c>
      <c r="AN11" s="12">
        <v>0.285653797742</v>
      </c>
      <c r="AO11" s="12">
        <v>0.221230490369</v>
      </c>
      <c r="AP11" s="12">
        <v>0.21553009697799999</v>
      </c>
      <c r="AR11" s="12">
        <v>0.34722328483499998</v>
      </c>
      <c r="AS11" s="12">
        <v>0.31795101729199998</v>
      </c>
      <c r="AT11" s="12">
        <v>0.22022508039800001</v>
      </c>
      <c r="AU11" s="12">
        <v>0</v>
      </c>
      <c r="AW11" s="12">
        <v>0.30671020811400002</v>
      </c>
      <c r="AX11" s="12">
        <v>0.31026238997099997</v>
      </c>
      <c r="AY11" s="12">
        <v>0.32316472117900003</v>
      </c>
      <c r="AZ11" s="12">
        <v>0.324331108004</v>
      </c>
      <c r="BA11" s="12">
        <v>0.31276004545300001</v>
      </c>
      <c r="BB11" s="12">
        <v>0.31836099433199999</v>
      </c>
      <c r="BD11" s="12">
        <v>0.30485250561299998</v>
      </c>
      <c r="BE11" s="12">
        <v>0.40249332017799999</v>
      </c>
      <c r="BF11" s="12">
        <v>0.30484736103600002</v>
      </c>
      <c r="BH11" s="12">
        <v>0.28142885248900001</v>
      </c>
      <c r="BI11" s="12">
        <v>0.45195945285</v>
      </c>
      <c r="BJ11" s="12">
        <v>0.44875875587000003</v>
      </c>
    </row>
    <row r="12" spans="2:62" ht="32" customHeight="1" x14ac:dyDescent="0.35">
      <c r="B12" s="11" t="s">
        <v>206</v>
      </c>
      <c r="C12" s="12">
        <v>4.1103343251799998E-2</v>
      </c>
      <c r="D12" s="12">
        <v>3.02678967224E-2</v>
      </c>
      <c r="E12" s="12">
        <v>4.9153836648300003E-2</v>
      </c>
      <c r="F12" s="12">
        <v>8.1701782411100002E-2</v>
      </c>
      <c r="G12" s="12">
        <v>0</v>
      </c>
      <c r="I12" s="12">
        <v>2.69034028003E-2</v>
      </c>
      <c r="J12" s="12">
        <v>2.7680011728300001E-2</v>
      </c>
      <c r="K12" s="12">
        <v>3.0889880590700001E-2</v>
      </c>
      <c r="L12" s="12">
        <v>5.06889101015E-2</v>
      </c>
      <c r="M12" s="12">
        <v>7.0779995038800003E-2</v>
      </c>
      <c r="N12" s="12">
        <v>0</v>
      </c>
      <c r="P12" s="12">
        <v>7.0372621484000003E-2</v>
      </c>
      <c r="Q12" s="12">
        <v>4.3407681969699997E-2</v>
      </c>
      <c r="R12" s="12">
        <v>3.6039555769400003E-2</v>
      </c>
      <c r="S12" s="12">
        <v>7.0017713959700002E-3</v>
      </c>
      <c r="T12" s="12">
        <v>0.51673118137999996</v>
      </c>
      <c r="V12" s="12">
        <v>7.0362991776799999E-2</v>
      </c>
      <c r="W12" s="12">
        <v>4.9909813988399998E-2</v>
      </c>
      <c r="X12" s="12">
        <v>2.6356566145299999E-2</v>
      </c>
      <c r="Y12" s="12">
        <v>6.9697365714200002E-2</v>
      </c>
      <c r="Z12" s="12">
        <v>6.2643853668000002E-2</v>
      </c>
      <c r="AA12" s="12">
        <v>0</v>
      </c>
      <c r="AB12" s="12">
        <v>0</v>
      </c>
      <c r="AC12" s="12">
        <v>0</v>
      </c>
      <c r="AE12" s="12">
        <v>5.7712546607200002E-2</v>
      </c>
      <c r="AF12" s="12">
        <v>5.1098185682800001E-2</v>
      </c>
      <c r="AG12" s="12">
        <v>0</v>
      </c>
      <c r="AH12" s="12">
        <v>5.0859761730899997E-2</v>
      </c>
      <c r="AI12" s="12">
        <v>2.7935574025699999E-2</v>
      </c>
      <c r="AJ12" s="12">
        <v>5.3125388445799997E-2</v>
      </c>
      <c r="AK12" s="12">
        <v>5.5750086839199998E-2</v>
      </c>
      <c r="AL12" s="12">
        <v>4.9914720627200003E-2</v>
      </c>
      <c r="AM12" s="12">
        <v>6.4933425847599993E-2</v>
      </c>
      <c r="AN12" s="12">
        <v>0</v>
      </c>
      <c r="AO12" s="12">
        <v>0</v>
      </c>
      <c r="AP12" s="12">
        <v>5.8565547660099998E-2</v>
      </c>
      <c r="AR12" s="12">
        <v>3.2533589005299998E-2</v>
      </c>
      <c r="AS12" s="12">
        <v>7.6380218236200004E-2</v>
      </c>
      <c r="AT12" s="12">
        <v>6.6921273218300006E-2</v>
      </c>
      <c r="AU12" s="12">
        <v>0</v>
      </c>
      <c r="AW12" s="12">
        <v>3.83762369395E-2</v>
      </c>
      <c r="AX12" s="12">
        <v>3.3523576661399997E-2</v>
      </c>
      <c r="AY12" s="12">
        <v>3.3906352148899997E-2</v>
      </c>
      <c r="AZ12" s="12">
        <v>4.1244047649399998E-2</v>
      </c>
      <c r="BA12" s="12">
        <v>3.62551795998E-2</v>
      </c>
      <c r="BB12" s="12">
        <v>4.0995184300000001E-2</v>
      </c>
      <c r="BD12" s="12">
        <v>3.7033019660900002E-2</v>
      </c>
      <c r="BE12" s="12">
        <v>5.4205750732799998E-2</v>
      </c>
      <c r="BF12" s="12">
        <v>0</v>
      </c>
      <c r="BH12" s="12">
        <v>3.4385226930199998E-2</v>
      </c>
      <c r="BI12" s="12">
        <v>6.0310488273799999E-2</v>
      </c>
      <c r="BJ12" s="12">
        <v>4.0763956582499997E-2</v>
      </c>
    </row>
    <row r="13" spans="2:62" ht="32" customHeight="1" x14ac:dyDescent="0.35">
      <c r="B13" s="11" t="s">
        <v>207</v>
      </c>
      <c r="C13" s="12">
        <v>7.76874583845E-3</v>
      </c>
      <c r="D13" s="12">
        <v>8.1697010333600002E-3</v>
      </c>
      <c r="E13" s="12">
        <v>8.4168176436199994E-3</v>
      </c>
      <c r="F13" s="12">
        <v>0</v>
      </c>
      <c r="G13" s="12">
        <v>0</v>
      </c>
      <c r="I13" s="12">
        <v>1.36374414532E-2</v>
      </c>
      <c r="J13" s="12">
        <v>1.2218141550999999E-2</v>
      </c>
      <c r="K13" s="12">
        <v>0</v>
      </c>
      <c r="L13" s="12">
        <v>0</v>
      </c>
      <c r="M13" s="12">
        <v>1.0151056303E-2</v>
      </c>
      <c r="N13" s="12">
        <v>0.104593641778</v>
      </c>
      <c r="P13" s="12">
        <v>9.5948184686899998E-3</v>
      </c>
      <c r="Q13" s="12">
        <v>6.66447480681E-3</v>
      </c>
      <c r="R13" s="12">
        <v>1.49396910585E-2</v>
      </c>
      <c r="S13" s="12">
        <v>0</v>
      </c>
      <c r="T13" s="12">
        <v>0</v>
      </c>
      <c r="V13" s="12">
        <v>1.7615254067499999E-2</v>
      </c>
      <c r="W13" s="12">
        <v>1.7782083730300002E-2</v>
      </c>
      <c r="X13" s="12">
        <v>0</v>
      </c>
      <c r="Y13" s="12">
        <v>0</v>
      </c>
      <c r="Z13" s="12">
        <v>1.3810039007100001E-2</v>
      </c>
      <c r="AA13" s="12">
        <v>0</v>
      </c>
      <c r="AB13" s="12">
        <v>0</v>
      </c>
      <c r="AC13" s="12">
        <v>0</v>
      </c>
      <c r="AE13" s="12">
        <v>2.4543957376599999E-2</v>
      </c>
      <c r="AF13" s="12">
        <v>0</v>
      </c>
      <c r="AG13" s="12">
        <v>0</v>
      </c>
      <c r="AH13" s="12">
        <v>0</v>
      </c>
      <c r="AI13" s="12">
        <v>1.8954089317899998E-2</v>
      </c>
      <c r="AJ13" s="12">
        <v>2.1942233886000001E-2</v>
      </c>
      <c r="AK13" s="12">
        <v>2.2179369497100001E-2</v>
      </c>
      <c r="AL13" s="12">
        <v>0</v>
      </c>
      <c r="AM13" s="12">
        <v>0</v>
      </c>
      <c r="AN13" s="12">
        <v>0</v>
      </c>
      <c r="AO13" s="12">
        <v>0</v>
      </c>
      <c r="AP13" s="12">
        <v>0</v>
      </c>
      <c r="AR13" s="12">
        <v>9.8403880467399993E-3</v>
      </c>
      <c r="AS13" s="12">
        <v>0</v>
      </c>
      <c r="AT13" s="12">
        <v>0</v>
      </c>
      <c r="AU13" s="12">
        <v>0</v>
      </c>
      <c r="AW13" s="12">
        <v>4.3647036718900004E-3</v>
      </c>
      <c r="AX13" s="12">
        <v>7.6729849437199996E-3</v>
      </c>
      <c r="AY13" s="12">
        <v>8.5335545436500005E-3</v>
      </c>
      <c r="AZ13" s="12">
        <v>6.5278058926199999E-3</v>
      </c>
      <c r="BA13" s="12">
        <v>2.3281152064600001E-3</v>
      </c>
      <c r="BB13" s="12">
        <v>7.7330159810400003E-3</v>
      </c>
      <c r="BD13" s="12">
        <v>8.3744381869800006E-3</v>
      </c>
      <c r="BE13" s="12">
        <v>7.4798644942700001E-3</v>
      </c>
      <c r="BF13" s="12">
        <v>0</v>
      </c>
      <c r="BH13" s="12">
        <v>5.1951141269800001E-3</v>
      </c>
      <c r="BI13" s="12">
        <v>1.7786943121200001E-2</v>
      </c>
      <c r="BJ13" s="12">
        <v>0</v>
      </c>
    </row>
    <row r="14" spans="2:62" ht="32" customHeight="1" x14ac:dyDescent="0.35">
      <c r="B14" s="11" t="s">
        <v>42</v>
      </c>
      <c r="C14" s="12">
        <v>3.3283959593300001E-2</v>
      </c>
      <c r="D14" s="12">
        <v>3.0560633979599999E-2</v>
      </c>
      <c r="E14" s="12">
        <v>2.4613044627200001E-2</v>
      </c>
      <c r="F14" s="12">
        <v>0.135483230363</v>
      </c>
      <c r="G14" s="12">
        <v>0</v>
      </c>
      <c r="I14" s="12">
        <v>5.9544168380999997E-2</v>
      </c>
      <c r="J14" s="12">
        <v>5.0112522675100003E-2</v>
      </c>
      <c r="K14" s="12">
        <v>2.7636989917200001E-2</v>
      </c>
      <c r="L14" s="12">
        <v>1.8914691885200001E-2</v>
      </c>
      <c r="M14" s="12">
        <v>3.2524333278500003E-2</v>
      </c>
      <c r="N14" s="12">
        <v>0</v>
      </c>
      <c r="P14" s="12">
        <v>5.7907762464500002E-2</v>
      </c>
      <c r="Q14" s="12">
        <v>2.8418164235300001E-2</v>
      </c>
      <c r="R14" s="12">
        <v>6.6972738076199996E-3</v>
      </c>
      <c r="S14" s="12">
        <v>4.0643900368899998E-2</v>
      </c>
      <c r="T14" s="12">
        <v>0</v>
      </c>
      <c r="V14" s="12">
        <v>7.2221600946600004E-2</v>
      </c>
      <c r="W14" s="12">
        <v>3.9418074753700003E-2</v>
      </c>
      <c r="X14" s="12">
        <v>2.9604138648399999E-2</v>
      </c>
      <c r="Y14" s="12">
        <v>1.55112912461E-2</v>
      </c>
      <c r="Z14" s="12">
        <v>1.6226171704900001E-2</v>
      </c>
      <c r="AA14" s="12">
        <v>0</v>
      </c>
      <c r="AB14" s="12">
        <v>1.8819862811599999E-2</v>
      </c>
      <c r="AC14" s="12">
        <v>7.3261573422500004E-2</v>
      </c>
      <c r="AE14" s="12">
        <v>3.1297686299899999E-2</v>
      </c>
      <c r="AF14" s="12">
        <v>3.3621140178100001E-2</v>
      </c>
      <c r="AG14" s="12">
        <v>2.8012769812600001E-2</v>
      </c>
      <c r="AH14" s="12">
        <v>7.5875684674700003E-2</v>
      </c>
      <c r="AI14" s="12">
        <v>3.0931862176799999E-2</v>
      </c>
      <c r="AJ14" s="12">
        <v>4.6241410861600003E-2</v>
      </c>
      <c r="AK14" s="12">
        <v>2.8282437778200002E-2</v>
      </c>
      <c r="AL14" s="12">
        <v>2.1649253682900001E-2</v>
      </c>
      <c r="AM14" s="12">
        <v>0</v>
      </c>
      <c r="AN14" s="12">
        <v>3.2238940901399997E-2</v>
      </c>
      <c r="AO14" s="12">
        <v>9.7877513142899997E-2</v>
      </c>
      <c r="AP14" s="12">
        <v>0</v>
      </c>
      <c r="AR14" s="12">
        <v>2.79802870499E-2</v>
      </c>
      <c r="AS14" s="12">
        <v>1.1615780168900001E-2</v>
      </c>
      <c r="AT14" s="12">
        <v>0.18842478041300001</v>
      </c>
      <c r="AU14" s="12">
        <v>0.49967990123599998</v>
      </c>
      <c r="AW14" s="12">
        <v>2.79134862217E-2</v>
      </c>
      <c r="AX14" s="12">
        <v>2.5726007434200001E-2</v>
      </c>
      <c r="AY14" s="12">
        <v>2.28405461884E-2</v>
      </c>
      <c r="AZ14" s="12">
        <v>3.2920592629000003E-2</v>
      </c>
      <c r="BA14" s="12">
        <v>3.4028659259500001E-2</v>
      </c>
      <c r="BB14" s="12">
        <v>3.0943198667500001E-2</v>
      </c>
      <c r="BD14" s="12">
        <v>2.8604062001900001E-2</v>
      </c>
      <c r="BE14" s="12">
        <v>3.49196219741E-2</v>
      </c>
      <c r="BF14" s="12">
        <v>9.8295356091E-2</v>
      </c>
      <c r="BH14" s="12">
        <v>2.8126876011400001E-2</v>
      </c>
      <c r="BI14" s="12">
        <v>4.3322224468199999E-2</v>
      </c>
      <c r="BJ14" s="12">
        <v>4.6536474845800001E-2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216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203</v>
      </c>
      <c r="C9" s="12">
        <v>0.226311013295</v>
      </c>
      <c r="D9" s="12">
        <v>0.19895549161699999</v>
      </c>
      <c r="E9" s="12">
        <v>0.27530222098399998</v>
      </c>
      <c r="F9" s="12">
        <v>7.8871959261999997E-2</v>
      </c>
      <c r="G9" s="12">
        <v>0.20424949416099999</v>
      </c>
      <c r="I9" s="12">
        <v>0.188075927724</v>
      </c>
      <c r="J9" s="12">
        <v>0.21972296404200001</v>
      </c>
      <c r="K9" s="12">
        <v>0.240196074343</v>
      </c>
      <c r="L9" s="12">
        <v>0.203685649833</v>
      </c>
      <c r="M9" s="12">
        <v>0.24876916085600001</v>
      </c>
      <c r="N9" s="12">
        <v>0.36495176874200003</v>
      </c>
      <c r="P9" s="12">
        <v>0.11715229314</v>
      </c>
      <c r="Q9" s="12">
        <v>0.20207329663000001</v>
      </c>
      <c r="R9" s="12">
        <v>0.29162776553999997</v>
      </c>
      <c r="S9" s="12">
        <v>0.29028926124900001</v>
      </c>
      <c r="T9" s="12">
        <v>0.48326881861999998</v>
      </c>
      <c r="V9" s="12">
        <v>0.13049059006399999</v>
      </c>
      <c r="W9" s="12">
        <v>0.15728119575800001</v>
      </c>
      <c r="X9" s="12">
        <v>0.22443933012200001</v>
      </c>
      <c r="Y9" s="12">
        <v>0.23253086150899999</v>
      </c>
      <c r="Z9" s="12">
        <v>0.30502833432199999</v>
      </c>
      <c r="AA9" s="12">
        <v>0.41565505644299999</v>
      </c>
      <c r="AB9" s="12">
        <v>0.302220298183</v>
      </c>
      <c r="AC9" s="12">
        <v>0.16680159153599999</v>
      </c>
      <c r="AE9" s="12">
        <v>0.26806196726800002</v>
      </c>
      <c r="AF9" s="12">
        <v>0.233211237628</v>
      </c>
      <c r="AG9" s="12">
        <v>0.27088622567800003</v>
      </c>
      <c r="AH9" s="12">
        <v>0.133191618613</v>
      </c>
      <c r="AI9" s="12">
        <v>0.17635752909800001</v>
      </c>
      <c r="AJ9" s="12">
        <v>0.20333003946299999</v>
      </c>
      <c r="AK9" s="12">
        <v>0.17524257018299999</v>
      </c>
      <c r="AL9" s="12">
        <v>0.17885535541799999</v>
      </c>
      <c r="AM9" s="12">
        <v>0.23385805904000001</v>
      </c>
      <c r="AN9" s="12">
        <v>0.29597925423100002</v>
      </c>
      <c r="AO9" s="12">
        <v>0.36884933356900002</v>
      </c>
      <c r="AP9" s="12">
        <v>0.39228359990099998</v>
      </c>
      <c r="AR9" s="12">
        <v>0.22871172482300001</v>
      </c>
      <c r="AS9" s="12">
        <v>0.185708093298</v>
      </c>
      <c r="AT9" s="12">
        <v>0.32573351133</v>
      </c>
      <c r="AU9" s="12">
        <v>0.50032009876399997</v>
      </c>
      <c r="AW9" s="12">
        <v>0.247270906924</v>
      </c>
      <c r="AX9" s="12">
        <v>0.25619348134199998</v>
      </c>
      <c r="AY9" s="12">
        <v>0.250437487633</v>
      </c>
      <c r="AZ9" s="12">
        <v>0.22631257085500001</v>
      </c>
      <c r="BA9" s="12">
        <v>0.235820295687</v>
      </c>
      <c r="BB9" s="12">
        <v>0.25021351012499998</v>
      </c>
      <c r="BD9" s="12">
        <v>0.27280331758699999</v>
      </c>
      <c r="BE9" s="12">
        <v>0.139037076137</v>
      </c>
      <c r="BF9" s="12">
        <v>0.174244323487</v>
      </c>
      <c r="BH9" s="12">
        <v>0.274535426345</v>
      </c>
      <c r="BI9" s="12">
        <v>0.13710845193400001</v>
      </c>
      <c r="BJ9" s="12">
        <v>8.8986070464300002E-2</v>
      </c>
    </row>
    <row r="10" spans="2:62" ht="32" customHeight="1" x14ac:dyDescent="0.35">
      <c r="B10" s="11" t="s">
        <v>204</v>
      </c>
      <c r="C10" s="12">
        <v>0.39589848760099999</v>
      </c>
      <c r="D10" s="12">
        <v>0.443678016816</v>
      </c>
      <c r="E10" s="12">
        <v>0.34227600242599998</v>
      </c>
      <c r="F10" s="12">
        <v>0.42871440914300002</v>
      </c>
      <c r="G10" s="12">
        <v>0.199846829783</v>
      </c>
      <c r="I10" s="12">
        <v>0.38193753296999999</v>
      </c>
      <c r="J10" s="12">
        <v>0.42796860467699999</v>
      </c>
      <c r="K10" s="12">
        <v>0.37194650679300001</v>
      </c>
      <c r="L10" s="12">
        <v>0.37665859444599997</v>
      </c>
      <c r="M10" s="12">
        <v>0.448286000977</v>
      </c>
      <c r="N10" s="12">
        <v>0.36660529649500001</v>
      </c>
      <c r="P10" s="12">
        <v>0.34593958016800003</v>
      </c>
      <c r="Q10" s="12">
        <v>0.39231732359499999</v>
      </c>
      <c r="R10" s="12">
        <v>0.39372015175500003</v>
      </c>
      <c r="S10" s="12">
        <v>0.44968822166299999</v>
      </c>
      <c r="T10" s="12">
        <v>0.51673118137999996</v>
      </c>
      <c r="V10" s="12">
        <v>0.33366710763000001</v>
      </c>
      <c r="W10" s="12">
        <v>0.422163249214</v>
      </c>
      <c r="X10" s="12">
        <v>0.35851219394400002</v>
      </c>
      <c r="Y10" s="12">
        <v>0.44022359119499999</v>
      </c>
      <c r="Z10" s="12">
        <v>0.42249412643500001</v>
      </c>
      <c r="AA10" s="12">
        <v>0.437765393966</v>
      </c>
      <c r="AB10" s="12">
        <v>0.42412095259799998</v>
      </c>
      <c r="AC10" s="12">
        <v>0.32808438397599998</v>
      </c>
      <c r="AE10" s="12">
        <v>0.36765272370199997</v>
      </c>
      <c r="AF10" s="12">
        <v>0.40030393168200001</v>
      </c>
      <c r="AG10" s="12">
        <v>0.28624881713799999</v>
      </c>
      <c r="AH10" s="12">
        <v>0.39114584570400002</v>
      </c>
      <c r="AI10" s="12">
        <v>0.39334238429599999</v>
      </c>
      <c r="AJ10" s="12">
        <v>0.402817612293</v>
      </c>
      <c r="AK10" s="12">
        <v>0.52847431123599997</v>
      </c>
      <c r="AL10" s="12">
        <v>0.44327110045700002</v>
      </c>
      <c r="AM10" s="12">
        <v>0.49609248102300002</v>
      </c>
      <c r="AN10" s="12">
        <v>0.325741131357</v>
      </c>
      <c r="AO10" s="12">
        <v>0.324934043595</v>
      </c>
      <c r="AP10" s="12">
        <v>0.22117992422999999</v>
      </c>
      <c r="AR10" s="12">
        <v>0.38752189964900002</v>
      </c>
      <c r="AS10" s="12">
        <v>0.49119199938000002</v>
      </c>
      <c r="AT10" s="12">
        <v>0.193828054463</v>
      </c>
      <c r="AU10" s="12">
        <v>0</v>
      </c>
      <c r="AW10" s="12">
        <v>0.40637191893800001</v>
      </c>
      <c r="AX10" s="12">
        <v>0.40328485558600002</v>
      </c>
      <c r="AY10" s="12">
        <v>0.39821835813200002</v>
      </c>
      <c r="AZ10" s="12">
        <v>0.40195599593999998</v>
      </c>
      <c r="BA10" s="12">
        <v>0.40166546589800001</v>
      </c>
      <c r="BB10" s="12">
        <v>0.39965730909800001</v>
      </c>
      <c r="BD10" s="12">
        <v>0.39955901758899998</v>
      </c>
      <c r="BE10" s="12">
        <v>0.390526266048</v>
      </c>
      <c r="BF10" s="12">
        <v>0.37926516497899998</v>
      </c>
      <c r="BH10" s="12">
        <v>0.42423730872100002</v>
      </c>
      <c r="BI10" s="12">
        <v>0.32367092422299998</v>
      </c>
      <c r="BJ10" s="12">
        <v>0.372079816284</v>
      </c>
    </row>
    <row r="11" spans="2:62" ht="32" customHeight="1" x14ac:dyDescent="0.35">
      <c r="B11" s="11" t="s">
        <v>205</v>
      </c>
      <c r="C11" s="12">
        <v>0.27769132298400001</v>
      </c>
      <c r="D11" s="12">
        <v>0.27329513971699998</v>
      </c>
      <c r="E11" s="12">
        <v>0.28246767973999998</v>
      </c>
      <c r="F11" s="12">
        <v>0.32485171442600003</v>
      </c>
      <c r="G11" s="12">
        <v>0</v>
      </c>
      <c r="I11" s="12">
        <v>0.37508359991399998</v>
      </c>
      <c r="J11" s="12">
        <v>0.267610340537</v>
      </c>
      <c r="K11" s="12">
        <v>0.32326495879099998</v>
      </c>
      <c r="L11" s="12">
        <v>0.23242994580699999</v>
      </c>
      <c r="M11" s="12">
        <v>0.221926247598</v>
      </c>
      <c r="N11" s="12">
        <v>8.3421579565100004E-2</v>
      </c>
      <c r="P11" s="12">
        <v>0.35426321501300001</v>
      </c>
      <c r="Q11" s="12">
        <v>0.32471847085900002</v>
      </c>
      <c r="R11" s="12">
        <v>0.24131631287300001</v>
      </c>
      <c r="S11" s="12">
        <v>0.19489966826499999</v>
      </c>
      <c r="T11" s="12">
        <v>0</v>
      </c>
      <c r="V11" s="12">
        <v>0.29267523344399998</v>
      </c>
      <c r="W11" s="12">
        <v>0.33972234418500002</v>
      </c>
      <c r="X11" s="12">
        <v>0.331311173864</v>
      </c>
      <c r="Y11" s="12">
        <v>0.24308377421800001</v>
      </c>
      <c r="Z11" s="12">
        <v>0.19392344924800001</v>
      </c>
      <c r="AA11" s="12">
        <v>0.146579549591</v>
      </c>
      <c r="AB11" s="12">
        <v>0.204360751078</v>
      </c>
      <c r="AC11" s="12">
        <v>0.36386518929900002</v>
      </c>
      <c r="AE11" s="12">
        <v>0.28389970797699998</v>
      </c>
      <c r="AF11" s="12">
        <v>0.26240667737000001</v>
      </c>
      <c r="AG11" s="12">
        <v>0.353941047718</v>
      </c>
      <c r="AH11" s="12">
        <v>0.317506271226</v>
      </c>
      <c r="AI11" s="12">
        <v>0.37842412095799999</v>
      </c>
      <c r="AJ11" s="12">
        <v>0.23493494747599999</v>
      </c>
      <c r="AK11" s="12">
        <v>0.17318013453200001</v>
      </c>
      <c r="AL11" s="12">
        <v>0.28837142925999998</v>
      </c>
      <c r="AM11" s="12">
        <v>0.205116034089</v>
      </c>
      <c r="AN11" s="12">
        <v>0.22853354479900001</v>
      </c>
      <c r="AO11" s="12">
        <v>0.30621662283500001</v>
      </c>
      <c r="AP11" s="12">
        <v>0.29046071691999997</v>
      </c>
      <c r="AR11" s="12">
        <v>0.29666872924799997</v>
      </c>
      <c r="AS11" s="12">
        <v>0.23517738638800001</v>
      </c>
      <c r="AT11" s="12">
        <v>0.103270255192</v>
      </c>
      <c r="AU11" s="12">
        <v>0</v>
      </c>
      <c r="AW11" s="12">
        <v>0.24700949774799999</v>
      </c>
      <c r="AX11" s="12">
        <v>0.25857789903599998</v>
      </c>
      <c r="AY11" s="12">
        <v>0.255651150602</v>
      </c>
      <c r="AZ11" s="12">
        <v>0.28985548705600001</v>
      </c>
      <c r="BA11" s="12">
        <v>0.27654741725699999</v>
      </c>
      <c r="BB11" s="12">
        <v>0.25870967928999999</v>
      </c>
      <c r="BD11" s="12">
        <v>0.22365511582100001</v>
      </c>
      <c r="BE11" s="12">
        <v>0.38888754441500001</v>
      </c>
      <c r="BF11" s="12">
        <v>0.25660056409499998</v>
      </c>
      <c r="BH11" s="12">
        <v>0.21176983405300001</v>
      </c>
      <c r="BI11" s="12">
        <v>0.39625756881599999</v>
      </c>
      <c r="BJ11" s="12">
        <v>0.47509158305900001</v>
      </c>
    </row>
    <row r="12" spans="2:62" ht="32" customHeight="1" x14ac:dyDescent="0.35">
      <c r="B12" s="11" t="s">
        <v>206</v>
      </c>
      <c r="C12" s="12">
        <v>7.18252292056E-2</v>
      </c>
      <c r="D12" s="12">
        <v>5.8370125765800002E-2</v>
      </c>
      <c r="E12" s="12">
        <v>8.2728261766799996E-2</v>
      </c>
      <c r="F12" s="12">
        <v>8.4835947163799996E-2</v>
      </c>
      <c r="G12" s="12">
        <v>0.20185509779300001</v>
      </c>
      <c r="I12" s="12">
        <v>2.6699426455400001E-2</v>
      </c>
      <c r="J12" s="12">
        <v>4.8111787280999997E-2</v>
      </c>
      <c r="K12" s="12">
        <v>5.0372071029000001E-2</v>
      </c>
      <c r="L12" s="12">
        <v>0.14066191277000001</v>
      </c>
      <c r="M12" s="12">
        <v>5.6090506663E-2</v>
      </c>
      <c r="N12" s="12">
        <v>0.185021355198</v>
      </c>
      <c r="P12" s="12">
        <v>0.120695436952</v>
      </c>
      <c r="Q12" s="12">
        <v>7.3177738688399996E-2</v>
      </c>
      <c r="R12" s="12">
        <v>5.8527615248000001E-2</v>
      </c>
      <c r="S12" s="12">
        <v>3.6046565612899997E-2</v>
      </c>
      <c r="T12" s="12">
        <v>0</v>
      </c>
      <c r="V12" s="12">
        <v>0.17846863296900001</v>
      </c>
      <c r="W12" s="12">
        <v>5.6974378666199997E-2</v>
      </c>
      <c r="X12" s="12">
        <v>7.6262050786500002E-2</v>
      </c>
      <c r="Y12" s="12">
        <v>6.8489195419800003E-2</v>
      </c>
      <c r="Z12" s="12">
        <v>7.85540899944E-2</v>
      </c>
      <c r="AA12" s="12">
        <v>0</v>
      </c>
      <c r="AB12" s="12">
        <v>3.0712805415199999E-2</v>
      </c>
      <c r="AC12" s="12">
        <v>0</v>
      </c>
      <c r="AE12" s="12">
        <v>2.4543957376599999E-2</v>
      </c>
      <c r="AF12" s="12">
        <v>5.6189629535500003E-2</v>
      </c>
      <c r="AG12" s="12">
        <v>8.8923909464900003E-2</v>
      </c>
      <c r="AH12" s="12">
        <v>0.10728554258799999</v>
      </c>
      <c r="AI12" s="12">
        <v>3.2921876330800001E-2</v>
      </c>
      <c r="AJ12" s="12">
        <v>0.13696736550700001</v>
      </c>
      <c r="AK12" s="12">
        <v>0.12310298404800001</v>
      </c>
      <c r="AL12" s="12">
        <v>7.35425151778E-2</v>
      </c>
      <c r="AM12" s="12">
        <v>4.3143822132100003E-2</v>
      </c>
      <c r="AN12" s="12">
        <v>0.108210119488</v>
      </c>
      <c r="AO12" s="12">
        <v>0</v>
      </c>
      <c r="AP12" s="12">
        <v>4.31738991851E-2</v>
      </c>
      <c r="AR12" s="12">
        <v>6.4987046941999999E-2</v>
      </c>
      <c r="AS12" s="12">
        <v>7.7010439872299996E-2</v>
      </c>
      <c r="AT12" s="12">
        <v>0.19537734416499999</v>
      </c>
      <c r="AU12" s="12">
        <v>0</v>
      </c>
      <c r="AW12" s="12">
        <v>7.0477616127900003E-2</v>
      </c>
      <c r="AX12" s="12">
        <v>5.8719050372899997E-2</v>
      </c>
      <c r="AY12" s="12">
        <v>6.4829099752099995E-2</v>
      </c>
      <c r="AZ12" s="12">
        <v>5.0439413618700003E-2</v>
      </c>
      <c r="BA12" s="12">
        <v>6.1914032389999998E-2</v>
      </c>
      <c r="BB12" s="12">
        <v>6.4803076077499994E-2</v>
      </c>
      <c r="BD12" s="12">
        <v>7.9093571978999994E-2</v>
      </c>
      <c r="BE12" s="12">
        <v>6.00189250351E-2</v>
      </c>
      <c r="BF12" s="12">
        <v>4.83224432922E-2</v>
      </c>
      <c r="BH12" s="12">
        <v>5.9266593061299999E-2</v>
      </c>
      <c r="BI12" s="12">
        <v>0.11832651711599999</v>
      </c>
      <c r="BJ12" s="12">
        <v>4.0763956582499997E-2</v>
      </c>
    </row>
    <row r="13" spans="2:62" ht="32" customHeight="1" x14ac:dyDescent="0.35">
      <c r="B13" s="11" t="s">
        <v>207</v>
      </c>
      <c r="C13" s="12">
        <v>9.8278544780299997E-3</v>
      </c>
      <c r="D13" s="12">
        <v>8.3391802516799996E-3</v>
      </c>
      <c r="E13" s="12">
        <v>1.28856004922E-2</v>
      </c>
      <c r="F13" s="12">
        <v>0</v>
      </c>
      <c r="G13" s="12">
        <v>0</v>
      </c>
      <c r="I13" s="12">
        <v>1.4110296428500001E-2</v>
      </c>
      <c r="J13" s="12">
        <v>0</v>
      </c>
      <c r="K13" s="12">
        <v>1.4220389044600001E-2</v>
      </c>
      <c r="L13" s="12">
        <v>1.6340323160799999E-2</v>
      </c>
      <c r="M13" s="12">
        <v>0</v>
      </c>
      <c r="N13" s="12">
        <v>0</v>
      </c>
      <c r="P13" s="12">
        <v>9.5948184686899998E-3</v>
      </c>
      <c r="Q13" s="12">
        <v>7.7131702274800002E-3</v>
      </c>
      <c r="R13" s="12">
        <v>7.4546915394200003E-3</v>
      </c>
      <c r="S13" s="12">
        <v>1.4705605152400001E-2</v>
      </c>
      <c r="T13" s="12">
        <v>0</v>
      </c>
      <c r="V13" s="12">
        <v>0</v>
      </c>
      <c r="W13" s="12">
        <v>1.1420307478700001E-2</v>
      </c>
      <c r="X13" s="12">
        <v>9.4752512830599996E-3</v>
      </c>
      <c r="Y13" s="12">
        <v>1.5672577657399999E-2</v>
      </c>
      <c r="Z13" s="12">
        <v>0</v>
      </c>
      <c r="AA13" s="12">
        <v>0</v>
      </c>
      <c r="AB13" s="12">
        <v>1.9765329914199999E-2</v>
      </c>
      <c r="AC13" s="12">
        <v>3.7013733638799999E-2</v>
      </c>
      <c r="AE13" s="12">
        <v>2.4543957376599999E-2</v>
      </c>
      <c r="AF13" s="12">
        <v>1.4267383606499999E-2</v>
      </c>
      <c r="AG13" s="12">
        <v>0</v>
      </c>
      <c r="AH13" s="12">
        <v>2.28554793731E-2</v>
      </c>
      <c r="AI13" s="12">
        <v>1.8954089317899998E-2</v>
      </c>
      <c r="AJ13" s="12">
        <v>0</v>
      </c>
      <c r="AK13" s="12">
        <v>0</v>
      </c>
      <c r="AL13" s="12">
        <v>1.5959599686000001E-2</v>
      </c>
      <c r="AM13" s="12">
        <v>0</v>
      </c>
      <c r="AN13" s="12">
        <v>0</v>
      </c>
      <c r="AO13" s="12">
        <v>0</v>
      </c>
      <c r="AP13" s="12">
        <v>0</v>
      </c>
      <c r="AR13" s="12">
        <v>1.00187405728E-2</v>
      </c>
      <c r="AS13" s="12">
        <v>0</v>
      </c>
      <c r="AT13" s="12">
        <v>4.9333651216699997E-2</v>
      </c>
      <c r="AU13" s="12">
        <v>0</v>
      </c>
      <c r="AW13" s="12">
        <v>1.2174824749599999E-2</v>
      </c>
      <c r="AX13" s="12">
        <v>1.02647049221E-2</v>
      </c>
      <c r="AY13" s="12">
        <v>1.1412595423999999E-2</v>
      </c>
      <c r="AZ13" s="12">
        <v>1.1925538233100001E-2</v>
      </c>
      <c r="BA13" s="12">
        <v>7.5919871216600003E-3</v>
      </c>
      <c r="BB13" s="12">
        <v>1.2853989137600001E-2</v>
      </c>
      <c r="BD13" s="12">
        <v>1.23092578907E-2</v>
      </c>
      <c r="BE13" s="12">
        <v>6.0129817223099997E-3</v>
      </c>
      <c r="BF13" s="12">
        <v>0</v>
      </c>
      <c r="BH13" s="12">
        <v>1.09683276194E-2</v>
      </c>
      <c r="BI13" s="12">
        <v>1.0009817897400001E-2</v>
      </c>
      <c r="BJ13" s="12">
        <v>0</v>
      </c>
    </row>
    <row r="14" spans="2:62" ht="32" customHeight="1" x14ac:dyDescent="0.35">
      <c r="B14" s="11" t="s">
        <v>42</v>
      </c>
      <c r="C14" s="12">
        <v>1.84460924363E-2</v>
      </c>
      <c r="D14" s="12">
        <v>1.7362045832699999E-2</v>
      </c>
      <c r="E14" s="12">
        <v>4.3402345913100002E-3</v>
      </c>
      <c r="F14" s="12">
        <v>8.2725970004800004E-2</v>
      </c>
      <c r="G14" s="12">
        <v>0.39404857826299999</v>
      </c>
      <c r="I14" s="12">
        <v>1.40932165084E-2</v>
      </c>
      <c r="J14" s="12">
        <v>3.6586303462899997E-2</v>
      </c>
      <c r="K14" s="12">
        <v>0</v>
      </c>
      <c r="L14" s="12">
        <v>3.0223573983000001E-2</v>
      </c>
      <c r="M14" s="12">
        <v>2.4928083905299998E-2</v>
      </c>
      <c r="N14" s="12">
        <v>0</v>
      </c>
      <c r="P14" s="12">
        <v>5.2354656258099999E-2</v>
      </c>
      <c r="Q14" s="12">
        <v>0</v>
      </c>
      <c r="R14" s="12">
        <v>7.3534630447599997E-3</v>
      </c>
      <c r="S14" s="12">
        <v>1.43706780582E-2</v>
      </c>
      <c r="T14" s="12">
        <v>0</v>
      </c>
      <c r="V14" s="12">
        <v>6.4698435892900003E-2</v>
      </c>
      <c r="W14" s="12">
        <v>1.2438524697899999E-2</v>
      </c>
      <c r="X14" s="12">
        <v>0</v>
      </c>
      <c r="Y14" s="12">
        <v>0</v>
      </c>
      <c r="Z14" s="12">
        <v>0</v>
      </c>
      <c r="AA14" s="12">
        <v>0</v>
      </c>
      <c r="AB14" s="12">
        <v>1.8819862811599999E-2</v>
      </c>
      <c r="AC14" s="12">
        <v>0.10423510155</v>
      </c>
      <c r="AE14" s="12">
        <v>3.1297686299899999E-2</v>
      </c>
      <c r="AF14" s="12">
        <v>3.3621140178100001E-2</v>
      </c>
      <c r="AG14" s="12">
        <v>0</v>
      </c>
      <c r="AH14" s="12">
        <v>2.8015242495800001E-2</v>
      </c>
      <c r="AI14" s="12">
        <v>0</v>
      </c>
      <c r="AJ14" s="12">
        <v>2.1950035261599998E-2</v>
      </c>
      <c r="AK14" s="12">
        <v>0</v>
      </c>
      <c r="AL14" s="12">
        <v>0</v>
      </c>
      <c r="AM14" s="12">
        <v>2.1789603715500001E-2</v>
      </c>
      <c r="AN14" s="12">
        <v>4.1535950125100002E-2</v>
      </c>
      <c r="AO14" s="12">
        <v>0</v>
      </c>
      <c r="AP14" s="12">
        <v>5.2901859763799998E-2</v>
      </c>
      <c r="AR14" s="12">
        <v>1.2091858764100001E-2</v>
      </c>
      <c r="AS14" s="12">
        <v>1.09120810619E-2</v>
      </c>
      <c r="AT14" s="12">
        <v>0.13245718363299999</v>
      </c>
      <c r="AU14" s="12">
        <v>0.49967990123599998</v>
      </c>
      <c r="AW14" s="12">
        <v>1.6695235512100001E-2</v>
      </c>
      <c r="AX14" s="12">
        <v>1.29600087409E-2</v>
      </c>
      <c r="AY14" s="12">
        <v>1.94513084577E-2</v>
      </c>
      <c r="AZ14" s="12">
        <v>1.9510994297000001E-2</v>
      </c>
      <c r="BA14" s="12">
        <v>1.64608016465E-2</v>
      </c>
      <c r="BB14" s="12">
        <v>1.37624362722E-2</v>
      </c>
      <c r="BD14" s="12">
        <v>1.2579719133E-2</v>
      </c>
      <c r="BE14" s="12">
        <v>1.55172066434E-2</v>
      </c>
      <c r="BF14" s="12">
        <v>0.14156750414700001</v>
      </c>
      <c r="BH14" s="12">
        <v>1.9222510199500002E-2</v>
      </c>
      <c r="BI14" s="12">
        <v>1.4626720013600001E-2</v>
      </c>
      <c r="BJ14" s="12">
        <v>2.30785736102E-2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217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203</v>
      </c>
      <c r="C9" s="12">
        <v>0.24934825115000001</v>
      </c>
      <c r="D9" s="12">
        <v>0.24588027555600001</v>
      </c>
      <c r="E9" s="12">
        <v>0.27601254780399997</v>
      </c>
      <c r="F9" s="12">
        <v>6.8958088511300003E-2</v>
      </c>
      <c r="G9" s="12">
        <v>0.20424949416099999</v>
      </c>
      <c r="I9" s="12">
        <v>0.224652506843</v>
      </c>
      <c r="J9" s="12">
        <v>0.26230274669999998</v>
      </c>
      <c r="K9" s="12">
        <v>0.28614289523500003</v>
      </c>
      <c r="L9" s="12">
        <v>0.202121206213</v>
      </c>
      <c r="M9" s="12">
        <v>0.24486882909800001</v>
      </c>
      <c r="N9" s="12">
        <v>0.36495176874200003</v>
      </c>
      <c r="P9" s="12">
        <v>0.11056313119</v>
      </c>
      <c r="Q9" s="12">
        <v>0.23776462058299999</v>
      </c>
      <c r="R9" s="12">
        <v>0.304319985179</v>
      </c>
      <c r="S9" s="12">
        <v>0.341011540329</v>
      </c>
      <c r="T9" s="12">
        <v>0.48326881861999998</v>
      </c>
      <c r="V9" s="12">
        <v>0.121734519463</v>
      </c>
      <c r="W9" s="12">
        <v>0.16494701998399999</v>
      </c>
      <c r="X9" s="12">
        <v>0.25502840401299998</v>
      </c>
      <c r="Y9" s="12">
        <v>0.27627952444100001</v>
      </c>
      <c r="Z9" s="12">
        <v>0.35527339682100001</v>
      </c>
      <c r="AA9" s="12">
        <v>0.40459953541299998</v>
      </c>
      <c r="AB9" s="12">
        <v>0.348450231444</v>
      </c>
      <c r="AC9" s="12">
        <v>0.20436480117399999</v>
      </c>
      <c r="AE9" s="12">
        <v>0.28349995021800001</v>
      </c>
      <c r="AF9" s="12">
        <v>0.24825177479499999</v>
      </c>
      <c r="AG9" s="12">
        <v>0.168950503704</v>
      </c>
      <c r="AH9" s="12">
        <v>0.26231477693100003</v>
      </c>
      <c r="AI9" s="12">
        <v>0.26154175519200001</v>
      </c>
      <c r="AJ9" s="12">
        <v>0.238455755257</v>
      </c>
      <c r="AK9" s="12">
        <v>0.318007228586</v>
      </c>
      <c r="AL9" s="12">
        <v>0.203785693761</v>
      </c>
      <c r="AM9" s="12">
        <v>0.27652410331400001</v>
      </c>
      <c r="AN9" s="12">
        <v>0.253507286045</v>
      </c>
      <c r="AO9" s="12">
        <v>0.18252829587399999</v>
      </c>
      <c r="AP9" s="12">
        <v>0.24904412690800001</v>
      </c>
      <c r="AR9" s="12">
        <v>0.241947517369</v>
      </c>
      <c r="AS9" s="12">
        <v>0.30156649372</v>
      </c>
      <c r="AT9" s="12">
        <v>0.149485871843</v>
      </c>
      <c r="AU9" s="12">
        <v>0.50032009876399997</v>
      </c>
      <c r="AW9" s="12">
        <v>0.27832849097099999</v>
      </c>
      <c r="AX9" s="12">
        <v>0.28203946276500003</v>
      </c>
      <c r="AY9" s="12">
        <v>0.284713679778</v>
      </c>
      <c r="AZ9" s="12">
        <v>0.25219293086099998</v>
      </c>
      <c r="BA9" s="12">
        <v>0.27121021030100001</v>
      </c>
      <c r="BB9" s="12">
        <v>0.26646053194899999</v>
      </c>
      <c r="BD9" s="12">
        <v>0.310210597019</v>
      </c>
      <c r="BE9" s="12">
        <v>0.14523726945000001</v>
      </c>
      <c r="BF9" s="12">
        <v>9.6432037486400002E-2</v>
      </c>
      <c r="BH9" s="12">
        <v>0.285276930978</v>
      </c>
      <c r="BI9" s="12">
        <v>0.168746228015</v>
      </c>
      <c r="BJ9" s="12">
        <v>0.18764992123300001</v>
      </c>
    </row>
    <row r="10" spans="2:62" ht="32" customHeight="1" x14ac:dyDescent="0.35">
      <c r="B10" s="11" t="s">
        <v>204</v>
      </c>
      <c r="C10" s="12">
        <v>0.33620061853299998</v>
      </c>
      <c r="D10" s="12">
        <v>0.35959421448099999</v>
      </c>
      <c r="E10" s="12">
        <v>0.32207965462900001</v>
      </c>
      <c r="F10" s="12">
        <v>0.22550390558200001</v>
      </c>
      <c r="G10" s="12">
        <v>0.40170192757599998</v>
      </c>
      <c r="I10" s="12">
        <v>0.31858800859699998</v>
      </c>
      <c r="J10" s="12">
        <v>0.32323809548600002</v>
      </c>
      <c r="K10" s="12">
        <v>0.40869918141200001</v>
      </c>
      <c r="L10" s="12">
        <v>0.33076411356000002</v>
      </c>
      <c r="M10" s="12">
        <v>0.25957000793899998</v>
      </c>
      <c r="N10" s="12">
        <v>0.26679366925699999</v>
      </c>
      <c r="P10" s="12">
        <v>0.232447317569</v>
      </c>
      <c r="Q10" s="12">
        <v>0.33503408390700001</v>
      </c>
      <c r="R10" s="12">
        <v>0.40287198429499999</v>
      </c>
      <c r="S10" s="12">
        <v>0.37981536070400002</v>
      </c>
      <c r="T10" s="12">
        <v>0</v>
      </c>
      <c r="V10" s="12">
        <v>0.245370553691</v>
      </c>
      <c r="W10" s="12">
        <v>0.32003484519100001</v>
      </c>
      <c r="X10" s="12">
        <v>0.37348926533600002</v>
      </c>
      <c r="Y10" s="12">
        <v>0.33314273067599998</v>
      </c>
      <c r="Z10" s="12">
        <v>0.29530875832800002</v>
      </c>
      <c r="AA10" s="12">
        <v>0.47490162637799999</v>
      </c>
      <c r="AB10" s="12">
        <v>0.41643413939599999</v>
      </c>
      <c r="AC10" s="12">
        <v>0.260770795306</v>
      </c>
      <c r="AE10" s="12">
        <v>0.34506994477199998</v>
      </c>
      <c r="AF10" s="12">
        <v>0.36534506490500002</v>
      </c>
      <c r="AG10" s="12">
        <v>0.43277379379699998</v>
      </c>
      <c r="AH10" s="12">
        <v>0.39308570682799998</v>
      </c>
      <c r="AI10" s="12">
        <v>0.229784918851</v>
      </c>
      <c r="AJ10" s="12">
        <v>0.27475031020700003</v>
      </c>
      <c r="AK10" s="12">
        <v>0.36573344505599997</v>
      </c>
      <c r="AL10" s="12">
        <v>0.34392348818899998</v>
      </c>
      <c r="AM10" s="12">
        <v>0.448289068008</v>
      </c>
      <c r="AN10" s="12">
        <v>0.219876957161</v>
      </c>
      <c r="AO10" s="12">
        <v>0.476267258192</v>
      </c>
      <c r="AP10" s="12">
        <v>0.20581599704299999</v>
      </c>
      <c r="AR10" s="12">
        <v>0.325008351704</v>
      </c>
      <c r="AS10" s="12">
        <v>0.36210451130900001</v>
      </c>
      <c r="AT10" s="12">
        <v>0.48484719488299999</v>
      </c>
      <c r="AU10" s="12">
        <v>0</v>
      </c>
      <c r="AW10" s="12">
        <v>0.34503009071200003</v>
      </c>
      <c r="AX10" s="12">
        <v>0.35796150794100001</v>
      </c>
      <c r="AY10" s="12">
        <v>0.31957999178000002</v>
      </c>
      <c r="AZ10" s="12">
        <v>0.34232356465500002</v>
      </c>
      <c r="BA10" s="12">
        <v>0.35738310668700002</v>
      </c>
      <c r="BB10" s="12">
        <v>0.34210335503700001</v>
      </c>
      <c r="BD10" s="12">
        <v>0.360196624726</v>
      </c>
      <c r="BE10" s="12">
        <v>0.28599064035600003</v>
      </c>
      <c r="BF10" s="12">
        <v>0.35251193281400001</v>
      </c>
      <c r="BH10" s="12">
        <v>0.36773075514300002</v>
      </c>
      <c r="BI10" s="12">
        <v>0.222541825109</v>
      </c>
      <c r="BJ10" s="12">
        <v>0.40531420939700002</v>
      </c>
    </row>
    <row r="11" spans="2:62" ht="32" customHeight="1" x14ac:dyDescent="0.35">
      <c r="B11" s="11" t="s">
        <v>205</v>
      </c>
      <c r="C11" s="12">
        <v>0.29958490253999998</v>
      </c>
      <c r="D11" s="12">
        <v>0.281628369218</v>
      </c>
      <c r="E11" s="12">
        <v>0.29799621163700002</v>
      </c>
      <c r="F11" s="12">
        <v>0.52825990776499998</v>
      </c>
      <c r="G11" s="12">
        <v>0</v>
      </c>
      <c r="I11" s="12">
        <v>0.36438351783</v>
      </c>
      <c r="J11" s="12">
        <v>0.30128971974000002</v>
      </c>
      <c r="K11" s="12">
        <v>0.22454899935</v>
      </c>
      <c r="L11" s="12">
        <v>0.33309413008799998</v>
      </c>
      <c r="M11" s="12">
        <v>0.34393214721799997</v>
      </c>
      <c r="N11" s="12">
        <v>0.16264104923299999</v>
      </c>
      <c r="P11" s="12">
        <v>0.41661345804099997</v>
      </c>
      <c r="Q11" s="12">
        <v>0.37624116659099999</v>
      </c>
      <c r="R11" s="12">
        <v>0.19339964424299999</v>
      </c>
      <c r="S11" s="12">
        <v>0.21686717109</v>
      </c>
      <c r="T11" s="12">
        <v>0</v>
      </c>
      <c r="V11" s="12">
        <v>0.40408587184400002</v>
      </c>
      <c r="W11" s="12">
        <v>0.35241857891599998</v>
      </c>
      <c r="X11" s="12">
        <v>0.31458567336499998</v>
      </c>
      <c r="Y11" s="12">
        <v>0.289088793924</v>
      </c>
      <c r="Z11" s="12">
        <v>0.24135399037499999</v>
      </c>
      <c r="AA11" s="12">
        <v>9.6699842866199995E-2</v>
      </c>
      <c r="AB11" s="12">
        <v>0.19643323351899999</v>
      </c>
      <c r="AC11" s="12">
        <v>0.37841934600600002</v>
      </c>
      <c r="AE11" s="12">
        <v>0.25787591472600002</v>
      </c>
      <c r="AF11" s="12">
        <v>0.29846403076599998</v>
      </c>
      <c r="AG11" s="12">
        <v>0.23666264655399999</v>
      </c>
      <c r="AH11" s="12">
        <v>0.248114443633</v>
      </c>
      <c r="AI11" s="12">
        <v>0.37657377710399997</v>
      </c>
      <c r="AJ11" s="12">
        <v>0.33665088849699998</v>
      </c>
      <c r="AK11" s="12">
        <v>0.16835581716699999</v>
      </c>
      <c r="AL11" s="12">
        <v>0.37834855496000003</v>
      </c>
      <c r="AM11" s="12">
        <v>0.20382220064199999</v>
      </c>
      <c r="AN11" s="12">
        <v>0.35437633933099999</v>
      </c>
      <c r="AO11" s="12">
        <v>0.34120444593400001</v>
      </c>
      <c r="AP11" s="12">
        <v>0.39049856943900002</v>
      </c>
      <c r="AR11" s="12">
        <v>0.32840530262200002</v>
      </c>
      <c r="AS11" s="12">
        <v>0.21733578077900001</v>
      </c>
      <c r="AT11" s="12">
        <v>9.8954155089400003E-2</v>
      </c>
      <c r="AU11" s="12">
        <v>0</v>
      </c>
      <c r="AW11" s="12">
        <v>0.27724964061000001</v>
      </c>
      <c r="AX11" s="12">
        <v>0.27215084014800001</v>
      </c>
      <c r="AY11" s="12">
        <v>0.29758138188400002</v>
      </c>
      <c r="AZ11" s="12">
        <v>0.306964721627</v>
      </c>
      <c r="BA11" s="12">
        <v>0.28253929180300003</v>
      </c>
      <c r="BB11" s="12">
        <v>0.281724677644</v>
      </c>
      <c r="BD11" s="12">
        <v>0.23564614370199999</v>
      </c>
      <c r="BE11" s="12">
        <v>0.42080776420400001</v>
      </c>
      <c r="BF11" s="12">
        <v>0.36116608226000002</v>
      </c>
      <c r="BH11" s="12">
        <v>0.26975266854699997</v>
      </c>
      <c r="BI11" s="12">
        <v>0.39551406524999999</v>
      </c>
      <c r="BJ11" s="12">
        <v>0.267528877507</v>
      </c>
    </row>
    <row r="12" spans="2:62" ht="32" customHeight="1" x14ac:dyDescent="0.35">
      <c r="B12" s="11" t="s">
        <v>206</v>
      </c>
      <c r="C12" s="12">
        <v>8.0231067024E-2</v>
      </c>
      <c r="D12" s="12">
        <v>7.1123414606600002E-2</v>
      </c>
      <c r="E12" s="12">
        <v>8.2417329522799995E-2</v>
      </c>
      <c r="F12" s="12">
        <v>9.4552128136800001E-2</v>
      </c>
      <c r="G12" s="12">
        <v>0.39404857826299999</v>
      </c>
      <c r="I12" s="12">
        <v>3.35292440902E-2</v>
      </c>
      <c r="J12" s="12">
        <v>6.4479511622600003E-2</v>
      </c>
      <c r="K12" s="12">
        <v>5.1823674490300002E-2</v>
      </c>
      <c r="L12" s="12">
        <v>0.118907183345</v>
      </c>
      <c r="M12" s="12">
        <v>0.10721112723200001</v>
      </c>
      <c r="N12" s="12">
        <v>0.205613512768</v>
      </c>
      <c r="P12" s="12">
        <v>0.18325813839999999</v>
      </c>
      <c r="Q12" s="12">
        <v>2.9579771948099999E-2</v>
      </c>
      <c r="R12" s="12">
        <v>6.1014360064600003E-2</v>
      </c>
      <c r="S12" s="12">
        <v>4.0104793116699997E-2</v>
      </c>
      <c r="T12" s="12">
        <v>0.51673118137999996</v>
      </c>
      <c r="V12" s="12">
        <v>0.181589962892</v>
      </c>
      <c r="W12" s="12">
        <v>0.103527114075</v>
      </c>
      <c r="X12" s="12">
        <v>3.3883862820500002E-2</v>
      </c>
      <c r="Y12" s="12">
        <v>0.10148895096</v>
      </c>
      <c r="Z12" s="12">
        <v>4.4525089349100003E-2</v>
      </c>
      <c r="AA12" s="12">
        <v>2.3798995343599999E-2</v>
      </c>
      <c r="AB12" s="12">
        <v>1.9862532830000001E-2</v>
      </c>
      <c r="AC12" s="12">
        <v>0.11947612744199999</v>
      </c>
      <c r="AE12" s="12">
        <v>8.9010232907100001E-2</v>
      </c>
      <c r="AF12" s="12">
        <v>1.93537565717E-2</v>
      </c>
      <c r="AG12" s="12">
        <v>0.12728843748999999</v>
      </c>
      <c r="AH12" s="12">
        <v>5.3870041420999999E-2</v>
      </c>
      <c r="AI12" s="12">
        <v>9.7676779625900004E-2</v>
      </c>
      <c r="AJ12" s="12">
        <v>0.10625077689200001</v>
      </c>
      <c r="AK12" s="12">
        <v>0.14790350919100001</v>
      </c>
      <c r="AL12" s="12">
        <v>4.0944589236499997E-2</v>
      </c>
      <c r="AM12" s="12">
        <v>4.9575024321199999E-2</v>
      </c>
      <c r="AN12" s="12">
        <v>0.14425659462000001</v>
      </c>
      <c r="AO12" s="12">
        <v>0</v>
      </c>
      <c r="AP12" s="12">
        <v>0.101739446845</v>
      </c>
      <c r="AR12" s="12">
        <v>7.3040995286500002E-2</v>
      </c>
      <c r="AS12" s="12">
        <v>8.2574777372999994E-2</v>
      </c>
      <c r="AT12" s="12">
        <v>0.22401977858200001</v>
      </c>
      <c r="AU12" s="12">
        <v>0</v>
      </c>
      <c r="AW12" s="12">
        <v>6.72826940244E-2</v>
      </c>
      <c r="AX12" s="12">
        <v>5.6607019744000002E-2</v>
      </c>
      <c r="AY12" s="12">
        <v>6.4107808365499994E-2</v>
      </c>
      <c r="AZ12" s="12">
        <v>6.1097274601799999E-2</v>
      </c>
      <c r="BA12" s="12">
        <v>5.9934951688399997E-2</v>
      </c>
      <c r="BB12" s="12">
        <v>7.8235625607200002E-2</v>
      </c>
      <c r="BD12" s="12">
        <v>6.0019900781000002E-2</v>
      </c>
      <c r="BE12" s="12">
        <v>0.11954730743600001</v>
      </c>
      <c r="BF12" s="12">
        <v>9.1357938622400006E-2</v>
      </c>
      <c r="BH12" s="12">
        <v>5.4442199642900001E-2</v>
      </c>
      <c r="BI12" s="12">
        <v>0.16593847963800001</v>
      </c>
      <c r="BJ12" s="12">
        <v>4.4536442308899998E-2</v>
      </c>
    </row>
    <row r="13" spans="2:62" ht="32" customHeight="1" x14ac:dyDescent="0.35">
      <c r="B13" s="11" t="s">
        <v>207</v>
      </c>
      <c r="C13" s="12">
        <v>1.0290001857899999E-2</v>
      </c>
      <c r="D13" s="12">
        <v>9.3994064363500003E-3</v>
      </c>
      <c r="E13" s="12">
        <v>1.27424495897E-2</v>
      </c>
      <c r="F13" s="12">
        <v>0</v>
      </c>
      <c r="G13" s="12">
        <v>0</v>
      </c>
      <c r="I13" s="12">
        <v>2.72009656226E-2</v>
      </c>
      <c r="J13" s="12">
        <v>0</v>
      </c>
      <c r="K13" s="12">
        <v>1.4727375479599999E-2</v>
      </c>
      <c r="L13" s="12">
        <v>0</v>
      </c>
      <c r="M13" s="12">
        <v>1.2567756204799999E-2</v>
      </c>
      <c r="N13" s="12">
        <v>0</v>
      </c>
      <c r="P13" s="12">
        <v>1.8706646080999999E-2</v>
      </c>
      <c r="Q13" s="12">
        <v>7.7486280352399997E-3</v>
      </c>
      <c r="R13" s="12">
        <v>1.48689773655E-2</v>
      </c>
      <c r="S13" s="12">
        <v>0</v>
      </c>
      <c r="T13" s="12">
        <v>0</v>
      </c>
      <c r="V13" s="12">
        <v>0</v>
      </c>
      <c r="W13" s="12">
        <v>2.6920781122700001E-2</v>
      </c>
      <c r="X13" s="12">
        <v>1.1397828586000001E-2</v>
      </c>
      <c r="Y13" s="12">
        <v>0</v>
      </c>
      <c r="Z13" s="12">
        <v>1.9560751975900001E-2</v>
      </c>
      <c r="AA13" s="12">
        <v>0</v>
      </c>
      <c r="AB13" s="12">
        <v>0</v>
      </c>
      <c r="AC13" s="12">
        <v>0</v>
      </c>
      <c r="AE13" s="12">
        <v>2.4543957376599999E-2</v>
      </c>
      <c r="AF13" s="12">
        <v>1.7482116392200001E-2</v>
      </c>
      <c r="AG13" s="12">
        <v>3.4324618454100002E-2</v>
      </c>
      <c r="AH13" s="12">
        <v>2.1969832345700002E-2</v>
      </c>
      <c r="AI13" s="12">
        <v>0</v>
      </c>
      <c r="AJ13" s="12">
        <v>0</v>
      </c>
      <c r="AK13" s="12">
        <v>0</v>
      </c>
      <c r="AL13" s="12">
        <v>1.76619593121E-2</v>
      </c>
      <c r="AM13" s="12">
        <v>0</v>
      </c>
      <c r="AN13" s="12">
        <v>0</v>
      </c>
      <c r="AO13" s="12">
        <v>0</v>
      </c>
      <c r="AP13" s="12">
        <v>0</v>
      </c>
      <c r="AR13" s="12">
        <v>1.05899974226E-2</v>
      </c>
      <c r="AS13" s="12">
        <v>1.14984812912E-2</v>
      </c>
      <c r="AT13" s="12">
        <v>0</v>
      </c>
      <c r="AU13" s="12">
        <v>0</v>
      </c>
      <c r="AW13" s="12">
        <v>7.5891840811200002E-3</v>
      </c>
      <c r="AX13" s="12">
        <v>5.5544089285199999E-3</v>
      </c>
      <c r="AY13" s="12">
        <v>8.8420172567800007E-3</v>
      </c>
      <c r="AZ13" s="12">
        <v>1.02460643518E-2</v>
      </c>
      <c r="BA13" s="12">
        <v>8.1702385200600001E-3</v>
      </c>
      <c r="BB13" s="12">
        <v>8.5070372771700008E-3</v>
      </c>
      <c r="BD13" s="12">
        <v>1.31445441217E-2</v>
      </c>
      <c r="BE13" s="12">
        <v>0</v>
      </c>
      <c r="BF13" s="12">
        <v>4.83224432922E-2</v>
      </c>
      <c r="BH13" s="12">
        <v>9.7133056115699997E-3</v>
      </c>
      <c r="BI13" s="12">
        <v>1.55120970882E-2</v>
      </c>
      <c r="BJ13" s="12">
        <v>0</v>
      </c>
    </row>
    <row r="14" spans="2:62" ht="32" customHeight="1" x14ac:dyDescent="0.35">
      <c r="B14" s="11" t="s">
        <v>42</v>
      </c>
      <c r="C14" s="12">
        <v>2.43451588951E-2</v>
      </c>
      <c r="D14" s="12">
        <v>3.2374319701700002E-2</v>
      </c>
      <c r="E14" s="12">
        <v>8.7518068185100002E-3</v>
      </c>
      <c r="F14" s="12">
        <v>8.2725970004800004E-2</v>
      </c>
      <c r="G14" s="12">
        <v>0</v>
      </c>
      <c r="I14" s="12">
        <v>3.1645757017099999E-2</v>
      </c>
      <c r="J14" s="12">
        <v>4.8689926452200001E-2</v>
      </c>
      <c r="K14" s="12">
        <v>1.40578740328E-2</v>
      </c>
      <c r="L14" s="12">
        <v>1.5113366794000001E-2</v>
      </c>
      <c r="M14" s="12">
        <v>3.18501323083E-2</v>
      </c>
      <c r="N14" s="12">
        <v>0</v>
      </c>
      <c r="P14" s="12">
        <v>3.8411308717900002E-2</v>
      </c>
      <c r="Q14" s="12">
        <v>1.3631728936000001E-2</v>
      </c>
      <c r="R14" s="12">
        <v>2.35250488534E-2</v>
      </c>
      <c r="S14" s="12">
        <v>2.2201134759900001E-2</v>
      </c>
      <c r="T14" s="12">
        <v>0</v>
      </c>
      <c r="V14" s="12">
        <v>4.7219092109999999E-2</v>
      </c>
      <c r="W14" s="12">
        <v>3.2151660711000001E-2</v>
      </c>
      <c r="X14" s="12">
        <v>1.1614965878899999E-2</v>
      </c>
      <c r="Y14" s="12">
        <v>0</v>
      </c>
      <c r="Z14" s="12">
        <v>4.3978013150299998E-2</v>
      </c>
      <c r="AA14" s="12">
        <v>0</v>
      </c>
      <c r="AB14" s="12">
        <v>1.8819862811599999E-2</v>
      </c>
      <c r="AC14" s="12">
        <v>3.6968930071899997E-2</v>
      </c>
      <c r="AE14" s="12">
        <v>0</v>
      </c>
      <c r="AF14" s="12">
        <v>5.1103256570300001E-2</v>
      </c>
      <c r="AG14" s="12">
        <v>0</v>
      </c>
      <c r="AH14" s="12">
        <v>2.0645198840599999E-2</v>
      </c>
      <c r="AI14" s="12">
        <v>3.4422769227000001E-2</v>
      </c>
      <c r="AJ14" s="12">
        <v>4.3892269147700003E-2</v>
      </c>
      <c r="AK14" s="12">
        <v>0</v>
      </c>
      <c r="AL14" s="12">
        <v>1.53357145414E-2</v>
      </c>
      <c r="AM14" s="12">
        <v>2.1789603715500001E-2</v>
      </c>
      <c r="AN14" s="12">
        <v>2.79828228432E-2</v>
      </c>
      <c r="AO14" s="12">
        <v>0</v>
      </c>
      <c r="AP14" s="12">
        <v>5.2901859763799998E-2</v>
      </c>
      <c r="AR14" s="12">
        <v>2.10078355951E-2</v>
      </c>
      <c r="AS14" s="12">
        <v>2.4919955527799999E-2</v>
      </c>
      <c r="AT14" s="12">
        <v>4.2692999602299997E-2</v>
      </c>
      <c r="AU14" s="12">
        <v>0.49967990123599998</v>
      </c>
      <c r="AW14" s="12">
        <v>2.4519899601100001E-2</v>
      </c>
      <c r="AX14" s="12">
        <v>2.5686760474400001E-2</v>
      </c>
      <c r="AY14" s="12">
        <v>2.5175120935999998E-2</v>
      </c>
      <c r="AZ14" s="12">
        <v>2.7175443903000002E-2</v>
      </c>
      <c r="BA14" s="12">
        <v>2.07622010011E-2</v>
      </c>
      <c r="BB14" s="12">
        <v>2.29687724854E-2</v>
      </c>
      <c r="BD14" s="12">
        <v>2.0782189650000001E-2</v>
      </c>
      <c r="BE14" s="12">
        <v>2.84170185546E-2</v>
      </c>
      <c r="BF14" s="12">
        <v>5.02095655248E-2</v>
      </c>
      <c r="BH14" s="12">
        <v>1.3084140077500001E-2</v>
      </c>
      <c r="BI14" s="12">
        <v>3.17473048991E-2</v>
      </c>
      <c r="BJ14" s="12">
        <v>9.4970549554E-2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218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203</v>
      </c>
      <c r="C9" s="12">
        <v>0.20902349899799999</v>
      </c>
      <c r="D9" s="12">
        <v>0.235298306056</v>
      </c>
      <c r="E9" s="12">
        <v>0.204730268523</v>
      </c>
      <c r="F9" s="12">
        <v>3.6004386566699999E-2</v>
      </c>
      <c r="G9" s="12">
        <v>0</v>
      </c>
      <c r="I9" s="12">
        <v>0.11445474159000001</v>
      </c>
      <c r="J9" s="12">
        <v>0.20427855623400001</v>
      </c>
      <c r="K9" s="12">
        <v>0.257836251849</v>
      </c>
      <c r="L9" s="12">
        <v>0.19877677327099999</v>
      </c>
      <c r="M9" s="12">
        <v>0.23514349884399999</v>
      </c>
      <c r="N9" s="12">
        <v>7.3405218192099997E-2</v>
      </c>
      <c r="P9" s="12">
        <v>0.10524330006</v>
      </c>
      <c r="Q9" s="12">
        <v>0.21291600237899999</v>
      </c>
      <c r="R9" s="12">
        <v>0.20381388625499999</v>
      </c>
      <c r="S9" s="12">
        <v>0.31745713970799999</v>
      </c>
      <c r="T9" s="12">
        <v>0</v>
      </c>
      <c r="V9" s="12">
        <v>9.3175403599099996E-2</v>
      </c>
      <c r="W9" s="12">
        <v>0.14825703858</v>
      </c>
      <c r="X9" s="12">
        <v>0.22790048928600001</v>
      </c>
      <c r="Y9" s="12">
        <v>0.16620966733699999</v>
      </c>
      <c r="Z9" s="12">
        <v>0.22567048297100001</v>
      </c>
      <c r="AA9" s="12">
        <v>0.472273825737</v>
      </c>
      <c r="AB9" s="12">
        <v>0.38185629609799998</v>
      </c>
      <c r="AC9" s="12">
        <v>7.3086967783599993E-2</v>
      </c>
      <c r="AE9" s="12">
        <v>0.23587459306799999</v>
      </c>
      <c r="AF9" s="12">
        <v>0.247371238163</v>
      </c>
      <c r="AG9" s="12">
        <v>0.18885610847100001</v>
      </c>
      <c r="AH9" s="12">
        <v>0.185647219133</v>
      </c>
      <c r="AI9" s="12">
        <v>0.16100527371199999</v>
      </c>
      <c r="AJ9" s="12">
        <v>0.22341345632599999</v>
      </c>
      <c r="AK9" s="12">
        <v>0.18520914221199999</v>
      </c>
      <c r="AL9" s="12">
        <v>0.20038036724300001</v>
      </c>
      <c r="AM9" s="12">
        <v>0.19820651925499999</v>
      </c>
      <c r="AN9" s="12">
        <v>0.29711875515199998</v>
      </c>
      <c r="AO9" s="12">
        <v>0.19196228446399999</v>
      </c>
      <c r="AP9" s="12">
        <v>0.16434517635199999</v>
      </c>
      <c r="AR9" s="12">
        <v>0.21484488720600001</v>
      </c>
      <c r="AS9" s="12">
        <v>0.180037206432</v>
      </c>
      <c r="AT9" s="12">
        <v>0.236555000943</v>
      </c>
      <c r="AU9" s="12">
        <v>0</v>
      </c>
      <c r="AW9" s="12">
        <v>0.217375261131</v>
      </c>
      <c r="AX9" s="12">
        <v>0.231428652368</v>
      </c>
      <c r="AY9" s="12">
        <v>0.22250145546200001</v>
      </c>
      <c r="AZ9" s="12">
        <v>0.21193325835900001</v>
      </c>
      <c r="BA9" s="12">
        <v>0.224987472824</v>
      </c>
      <c r="BB9" s="12">
        <v>0.22766393061199999</v>
      </c>
      <c r="BD9" s="12">
        <v>0.25745213542299999</v>
      </c>
      <c r="BE9" s="12">
        <v>0.13087771823</v>
      </c>
      <c r="BF9" s="12">
        <v>4.80857905662E-2</v>
      </c>
      <c r="BH9" s="12">
        <v>0.24286364568999999</v>
      </c>
      <c r="BI9" s="12">
        <v>0.13193921037600001</v>
      </c>
      <c r="BJ9" s="12">
        <v>0.15426465303199999</v>
      </c>
    </row>
    <row r="10" spans="2:62" ht="32" customHeight="1" x14ac:dyDescent="0.35">
      <c r="B10" s="11" t="s">
        <v>204</v>
      </c>
      <c r="C10" s="12">
        <v>0.35514504256899998</v>
      </c>
      <c r="D10" s="12">
        <v>0.37588923397500001</v>
      </c>
      <c r="E10" s="12">
        <v>0.331056450966</v>
      </c>
      <c r="F10" s="12">
        <v>0.35389274154400002</v>
      </c>
      <c r="G10" s="12">
        <v>0.40409632394400002</v>
      </c>
      <c r="I10" s="12">
        <v>0.48539152464200003</v>
      </c>
      <c r="J10" s="12">
        <v>0.40677854390000001</v>
      </c>
      <c r="K10" s="12">
        <v>0.370758427763</v>
      </c>
      <c r="L10" s="12">
        <v>0.29571498808399999</v>
      </c>
      <c r="M10" s="12">
        <v>0.25306917880399998</v>
      </c>
      <c r="N10" s="12">
        <v>0.49484486722299997</v>
      </c>
      <c r="P10" s="12">
        <v>0.28307372784099999</v>
      </c>
      <c r="Q10" s="12">
        <v>0.34157757433899999</v>
      </c>
      <c r="R10" s="12">
        <v>0.40532138580900001</v>
      </c>
      <c r="S10" s="12">
        <v>0.39627613637600001</v>
      </c>
      <c r="T10" s="12">
        <v>0</v>
      </c>
      <c r="V10" s="12">
        <v>0.27901526223400003</v>
      </c>
      <c r="W10" s="12">
        <v>0.33158520885999998</v>
      </c>
      <c r="X10" s="12">
        <v>0.421059958791</v>
      </c>
      <c r="Y10" s="12">
        <v>0.44043899699799999</v>
      </c>
      <c r="Z10" s="12">
        <v>0.34705120719799998</v>
      </c>
      <c r="AA10" s="12">
        <v>0.31314571434999999</v>
      </c>
      <c r="AB10" s="12">
        <v>0.32128828565899997</v>
      </c>
      <c r="AC10" s="12">
        <v>0.33345759017299997</v>
      </c>
      <c r="AE10" s="12">
        <v>0.33341264392499997</v>
      </c>
      <c r="AF10" s="12">
        <v>0.32511314272300001</v>
      </c>
      <c r="AG10" s="12">
        <v>0.37089259530200003</v>
      </c>
      <c r="AH10" s="12">
        <v>0.32783259808300003</v>
      </c>
      <c r="AI10" s="12">
        <v>0.33677903609199999</v>
      </c>
      <c r="AJ10" s="12">
        <v>0.36440926827600001</v>
      </c>
      <c r="AK10" s="12">
        <v>0.38283885993900002</v>
      </c>
      <c r="AL10" s="12">
        <v>0.222480172867</v>
      </c>
      <c r="AM10" s="12">
        <v>0.46558540714000002</v>
      </c>
      <c r="AN10" s="12">
        <v>0.31434169058700001</v>
      </c>
      <c r="AO10" s="12">
        <v>0.67521931586999995</v>
      </c>
      <c r="AP10" s="12">
        <v>0.45242423965099998</v>
      </c>
      <c r="AR10" s="12">
        <v>0.35779090025999999</v>
      </c>
      <c r="AS10" s="12">
        <v>0.37543636300700001</v>
      </c>
      <c r="AT10" s="12">
        <v>0.248924214329</v>
      </c>
      <c r="AU10" s="12">
        <v>0</v>
      </c>
      <c r="AW10" s="12">
        <v>0.36350223827700001</v>
      </c>
      <c r="AX10" s="12">
        <v>0.36288266319899998</v>
      </c>
      <c r="AY10" s="12">
        <v>0.35108287172300001</v>
      </c>
      <c r="AZ10" s="12">
        <v>0.37249815466500003</v>
      </c>
      <c r="BA10" s="12">
        <v>0.37032012936199998</v>
      </c>
      <c r="BB10" s="12">
        <v>0.356604313359</v>
      </c>
      <c r="BD10" s="12">
        <v>0.35225099613799998</v>
      </c>
      <c r="BE10" s="12">
        <v>0.355274578191</v>
      </c>
      <c r="BF10" s="12">
        <v>0.40272149833900001</v>
      </c>
      <c r="BH10" s="12">
        <v>0.39892862422999997</v>
      </c>
      <c r="BI10" s="12">
        <v>0.30872605856099999</v>
      </c>
      <c r="BJ10" s="12">
        <v>0.13119958101699999</v>
      </c>
    </row>
    <row r="11" spans="2:62" ht="32" customHeight="1" x14ac:dyDescent="0.35">
      <c r="B11" s="11" t="s">
        <v>205</v>
      </c>
      <c r="C11" s="12">
        <v>0.34398988359100002</v>
      </c>
      <c r="D11" s="12">
        <v>0.32565042084399998</v>
      </c>
      <c r="E11" s="12">
        <v>0.35357859494999999</v>
      </c>
      <c r="F11" s="12">
        <v>0.49135971430699998</v>
      </c>
      <c r="G11" s="12">
        <v>0</v>
      </c>
      <c r="I11" s="12">
        <v>0.31460758467299998</v>
      </c>
      <c r="J11" s="12">
        <v>0.30402978500900002</v>
      </c>
      <c r="K11" s="12">
        <v>0.29112053450699998</v>
      </c>
      <c r="L11" s="12">
        <v>0.40368167539599997</v>
      </c>
      <c r="M11" s="12">
        <v>0.406009917971</v>
      </c>
      <c r="N11" s="12">
        <v>0.32715627280699999</v>
      </c>
      <c r="P11" s="12">
        <v>0.45632230802200002</v>
      </c>
      <c r="Q11" s="12">
        <v>0.369354178039</v>
      </c>
      <c r="R11" s="12">
        <v>0.30862167842400001</v>
      </c>
      <c r="S11" s="12">
        <v>0.23119045244899999</v>
      </c>
      <c r="T11" s="12">
        <v>1</v>
      </c>
      <c r="V11" s="12">
        <v>0.46041355759199998</v>
      </c>
      <c r="W11" s="12">
        <v>0.40359610768300003</v>
      </c>
      <c r="X11" s="12">
        <v>0.27555071542600001</v>
      </c>
      <c r="Y11" s="12">
        <v>0.35509036072200001</v>
      </c>
      <c r="Z11" s="12">
        <v>0.31734737162799997</v>
      </c>
      <c r="AA11" s="12">
        <v>0.21458045991300001</v>
      </c>
      <c r="AB11" s="12">
        <v>0.225218120868</v>
      </c>
      <c r="AC11" s="12">
        <v>0.48922034049300001</v>
      </c>
      <c r="AE11" s="12">
        <v>0.26708124278099998</v>
      </c>
      <c r="AF11" s="12">
        <v>0.27936314012000002</v>
      </c>
      <c r="AG11" s="12">
        <v>0.41365481889299999</v>
      </c>
      <c r="AH11" s="12">
        <v>0.41456527559700002</v>
      </c>
      <c r="AI11" s="12">
        <v>0.43337564938399997</v>
      </c>
      <c r="AJ11" s="12">
        <v>0.33710185169099999</v>
      </c>
      <c r="AK11" s="12">
        <v>0.35538880121999999</v>
      </c>
      <c r="AL11" s="12">
        <v>0.46950037487899998</v>
      </c>
      <c r="AM11" s="12">
        <v>0.29175048457399999</v>
      </c>
      <c r="AN11" s="12">
        <v>0.24727880820000001</v>
      </c>
      <c r="AO11" s="12">
        <v>0.13281839966699999</v>
      </c>
      <c r="AP11" s="12">
        <v>0.29857051930900003</v>
      </c>
      <c r="AR11" s="12">
        <v>0.35352351659300002</v>
      </c>
      <c r="AS11" s="12">
        <v>0.313746506087</v>
      </c>
      <c r="AT11" s="12">
        <v>0.26550418191500003</v>
      </c>
      <c r="AU11" s="12">
        <v>0.50032009876399997</v>
      </c>
      <c r="AW11" s="12">
        <v>0.32736476623499999</v>
      </c>
      <c r="AX11" s="12">
        <v>0.317200896111</v>
      </c>
      <c r="AY11" s="12">
        <v>0.32832560704199998</v>
      </c>
      <c r="AZ11" s="12">
        <v>0.32759243046800002</v>
      </c>
      <c r="BA11" s="12">
        <v>0.32826515447999999</v>
      </c>
      <c r="BB11" s="12">
        <v>0.335361182737</v>
      </c>
      <c r="BD11" s="12">
        <v>0.30846951113499999</v>
      </c>
      <c r="BE11" s="12">
        <v>0.41359413190299998</v>
      </c>
      <c r="BF11" s="12">
        <v>0.35930276365500002</v>
      </c>
      <c r="BH11" s="12">
        <v>0.27615492252599999</v>
      </c>
      <c r="BI11" s="12">
        <v>0.44794617741600001</v>
      </c>
      <c r="BJ11" s="12">
        <v>0.59895538133100001</v>
      </c>
    </row>
    <row r="12" spans="2:62" ht="32" customHeight="1" x14ac:dyDescent="0.35">
      <c r="B12" s="11" t="s">
        <v>206</v>
      </c>
      <c r="C12" s="12">
        <v>5.3281113369299998E-2</v>
      </c>
      <c r="D12" s="12">
        <v>2.10819384135E-2</v>
      </c>
      <c r="E12" s="12">
        <v>8.9015247188499999E-2</v>
      </c>
      <c r="F12" s="12">
        <v>0</v>
      </c>
      <c r="G12" s="12">
        <v>0.39404857826299999</v>
      </c>
      <c r="I12" s="12">
        <v>4.0764489792000001E-2</v>
      </c>
      <c r="J12" s="12">
        <v>5.1729632689799999E-2</v>
      </c>
      <c r="K12" s="12">
        <v>3.1236695734400001E-2</v>
      </c>
      <c r="L12" s="12">
        <v>7.8357495592699999E-2</v>
      </c>
      <c r="M12" s="12">
        <v>7.3679821727399994E-2</v>
      </c>
      <c r="N12" s="12">
        <v>0</v>
      </c>
      <c r="P12" s="12">
        <v>7.4557711042100003E-2</v>
      </c>
      <c r="Q12" s="12">
        <v>4.5786453966E-2</v>
      </c>
      <c r="R12" s="12">
        <v>6.0676525494400002E-2</v>
      </c>
      <c r="S12" s="12">
        <v>3.2954210427299999E-2</v>
      </c>
      <c r="T12" s="12">
        <v>0</v>
      </c>
      <c r="V12" s="12">
        <v>8.4154848373600002E-2</v>
      </c>
      <c r="W12" s="12">
        <v>4.9238675954E-2</v>
      </c>
      <c r="X12" s="12">
        <v>6.6657213502800003E-2</v>
      </c>
      <c r="Y12" s="12">
        <v>3.8260974942600001E-2</v>
      </c>
      <c r="Z12" s="12">
        <v>4.4855747864799997E-2</v>
      </c>
      <c r="AA12" s="12">
        <v>0</v>
      </c>
      <c r="AB12" s="12">
        <v>5.28174345635E-2</v>
      </c>
      <c r="AC12" s="12">
        <v>6.7266171478299996E-2</v>
      </c>
      <c r="AE12" s="12">
        <v>0.163631520226</v>
      </c>
      <c r="AF12" s="12">
        <v>7.9567106030900003E-2</v>
      </c>
      <c r="AG12" s="12">
        <v>0</v>
      </c>
      <c r="AH12" s="12">
        <v>4.3939664691400003E-2</v>
      </c>
      <c r="AI12" s="12">
        <v>3.0931862176799999E-2</v>
      </c>
      <c r="AJ12" s="12">
        <v>5.3125388445799997E-2</v>
      </c>
      <c r="AK12" s="12">
        <v>3.13103635087E-2</v>
      </c>
      <c r="AL12" s="12">
        <v>3.5323918624300003E-2</v>
      </c>
      <c r="AM12" s="12">
        <v>0</v>
      </c>
      <c r="AN12" s="12">
        <v>0.10175771387</v>
      </c>
      <c r="AO12" s="12">
        <v>0</v>
      </c>
      <c r="AP12" s="12">
        <v>8.46600646885E-2</v>
      </c>
      <c r="AR12" s="12">
        <v>4.4393295832299999E-2</v>
      </c>
      <c r="AS12" s="12">
        <v>7.2354055450899998E-2</v>
      </c>
      <c r="AT12" s="12">
        <v>0.15668545724899999</v>
      </c>
      <c r="AU12" s="12">
        <v>0</v>
      </c>
      <c r="AW12" s="12">
        <v>5.2563136293299999E-2</v>
      </c>
      <c r="AX12" s="12">
        <v>4.42946170247E-2</v>
      </c>
      <c r="AY12" s="12">
        <v>5.7699373000700001E-2</v>
      </c>
      <c r="AZ12" s="12">
        <v>4.6345997920799999E-2</v>
      </c>
      <c r="BA12" s="12">
        <v>4.6450482975700001E-2</v>
      </c>
      <c r="BB12" s="12">
        <v>4.69622219294E-2</v>
      </c>
      <c r="BD12" s="12">
        <v>5.5453419397700002E-2</v>
      </c>
      <c r="BE12" s="12">
        <v>3.8577884703100002E-2</v>
      </c>
      <c r="BF12" s="12">
        <v>0.13968038191500001</v>
      </c>
      <c r="BH12" s="12">
        <v>4.8285380094599997E-2</v>
      </c>
      <c r="BI12" s="12">
        <v>7.8771243457799997E-2</v>
      </c>
      <c r="BJ12" s="12">
        <v>2.0846718250699999E-2</v>
      </c>
    </row>
    <row r="13" spans="2:62" ht="32" customHeight="1" x14ac:dyDescent="0.35">
      <c r="B13" s="11" t="s">
        <v>207</v>
      </c>
      <c r="C13" s="12">
        <v>1.0371525297899999E-2</v>
      </c>
      <c r="D13" s="12">
        <v>9.5641326332000006E-3</v>
      </c>
      <c r="E13" s="12">
        <v>8.6967863337499996E-3</v>
      </c>
      <c r="F13" s="12">
        <v>0</v>
      </c>
      <c r="G13" s="12">
        <v>0.20185509779300001</v>
      </c>
      <c r="I13" s="12">
        <v>1.3135902285999999E-2</v>
      </c>
      <c r="J13" s="12">
        <v>1.40247370242E-2</v>
      </c>
      <c r="K13" s="12">
        <v>1.47600261826E-2</v>
      </c>
      <c r="L13" s="12">
        <v>0</v>
      </c>
      <c r="M13" s="12">
        <v>0</v>
      </c>
      <c r="N13" s="12">
        <v>0.104593641778</v>
      </c>
      <c r="P13" s="12">
        <v>1.9034483235999999E-2</v>
      </c>
      <c r="Q13" s="12">
        <v>2.2617163242199999E-2</v>
      </c>
      <c r="R13" s="12">
        <v>0</v>
      </c>
      <c r="S13" s="12">
        <v>0</v>
      </c>
      <c r="T13" s="12">
        <v>0</v>
      </c>
      <c r="V13" s="12">
        <v>1.7615254067499999E-2</v>
      </c>
      <c r="W13" s="12">
        <v>1.83735693607E-2</v>
      </c>
      <c r="X13" s="12">
        <v>8.8316229950300001E-3</v>
      </c>
      <c r="Y13" s="12">
        <v>0</v>
      </c>
      <c r="Z13" s="12">
        <v>1.9560751975900001E-2</v>
      </c>
      <c r="AA13" s="12">
        <v>0</v>
      </c>
      <c r="AB13" s="12">
        <v>0</v>
      </c>
      <c r="AC13" s="12">
        <v>0</v>
      </c>
      <c r="AE13" s="12">
        <v>0</v>
      </c>
      <c r="AF13" s="12">
        <v>1.7482116392200001E-2</v>
      </c>
      <c r="AG13" s="12">
        <v>2.6596477333199999E-2</v>
      </c>
      <c r="AH13" s="12">
        <v>0</v>
      </c>
      <c r="AI13" s="12">
        <v>1.8954089317899998E-2</v>
      </c>
      <c r="AJ13" s="12">
        <v>0</v>
      </c>
      <c r="AK13" s="12">
        <v>2.3073463622399999E-2</v>
      </c>
      <c r="AL13" s="12">
        <v>0</v>
      </c>
      <c r="AM13" s="12">
        <v>2.2667985315499999E-2</v>
      </c>
      <c r="AN13" s="12">
        <v>0</v>
      </c>
      <c r="AO13" s="12">
        <v>0</v>
      </c>
      <c r="AP13" s="12">
        <v>0</v>
      </c>
      <c r="AR13" s="12">
        <v>8.4596084525699992E-3</v>
      </c>
      <c r="AS13" s="12">
        <v>2.2007432204200001E-2</v>
      </c>
      <c r="AT13" s="12">
        <v>0</v>
      </c>
      <c r="AU13" s="12">
        <v>0</v>
      </c>
      <c r="AW13" s="12">
        <v>9.8886044622900002E-3</v>
      </c>
      <c r="AX13" s="12">
        <v>1.09876897701E-2</v>
      </c>
      <c r="AY13" s="12">
        <v>9.6393827122000005E-3</v>
      </c>
      <c r="AZ13" s="12">
        <v>9.6861296168600005E-3</v>
      </c>
      <c r="BA13" s="12">
        <v>1.00114120601E-2</v>
      </c>
      <c r="BB13" s="12">
        <v>1.1029088420199999E-2</v>
      </c>
      <c r="BD13" s="12">
        <v>1.2426211055000001E-2</v>
      </c>
      <c r="BE13" s="12">
        <v>7.4798644942700001E-3</v>
      </c>
      <c r="BF13" s="12">
        <v>0</v>
      </c>
      <c r="BH13" s="12">
        <v>8.9612374837500005E-3</v>
      </c>
      <c r="BI13" s="12">
        <v>1.7990590175000001E-2</v>
      </c>
      <c r="BJ13" s="12">
        <v>0</v>
      </c>
    </row>
    <row r="14" spans="2:62" ht="32" customHeight="1" x14ac:dyDescent="0.35">
      <c r="B14" s="11" t="s">
        <v>42</v>
      </c>
      <c r="C14" s="12">
        <v>2.8188936174399999E-2</v>
      </c>
      <c r="D14" s="12">
        <v>3.25159680792E-2</v>
      </c>
      <c r="E14" s="12">
        <v>1.2922652037499999E-2</v>
      </c>
      <c r="F14" s="12">
        <v>0.11874315758200001</v>
      </c>
      <c r="G14" s="12">
        <v>0</v>
      </c>
      <c r="I14" s="12">
        <v>3.1645757017099999E-2</v>
      </c>
      <c r="J14" s="12">
        <v>1.9158745142899999E-2</v>
      </c>
      <c r="K14" s="12">
        <v>3.4288063964300002E-2</v>
      </c>
      <c r="L14" s="12">
        <v>2.3469067656899999E-2</v>
      </c>
      <c r="M14" s="12">
        <v>3.20975826538E-2</v>
      </c>
      <c r="N14" s="12">
        <v>0</v>
      </c>
      <c r="P14" s="12">
        <v>6.1768469799300001E-2</v>
      </c>
      <c r="Q14" s="12">
        <v>7.7486280352399997E-3</v>
      </c>
      <c r="R14" s="12">
        <v>2.1566524017600001E-2</v>
      </c>
      <c r="S14" s="12">
        <v>2.2122061039899998E-2</v>
      </c>
      <c r="T14" s="12">
        <v>0</v>
      </c>
      <c r="V14" s="12">
        <v>6.5625674132900005E-2</v>
      </c>
      <c r="W14" s="12">
        <v>4.8949399562799999E-2</v>
      </c>
      <c r="X14" s="12">
        <v>0</v>
      </c>
      <c r="Y14" s="12">
        <v>0</v>
      </c>
      <c r="Z14" s="12">
        <v>4.5514438361999997E-2</v>
      </c>
      <c r="AA14" s="12">
        <v>0</v>
      </c>
      <c r="AB14" s="12">
        <v>1.8819862811599999E-2</v>
      </c>
      <c r="AC14" s="12">
        <v>3.6968930071899997E-2</v>
      </c>
      <c r="AE14" s="12">
        <v>0</v>
      </c>
      <c r="AF14" s="12">
        <v>5.1103256570300001E-2</v>
      </c>
      <c r="AG14" s="12">
        <v>0</v>
      </c>
      <c r="AH14" s="12">
        <v>2.8015242495800001E-2</v>
      </c>
      <c r="AI14" s="12">
        <v>1.8954089317899998E-2</v>
      </c>
      <c r="AJ14" s="12">
        <v>2.1950035261599998E-2</v>
      </c>
      <c r="AK14" s="12">
        <v>2.2179369497100001E-2</v>
      </c>
      <c r="AL14" s="12">
        <v>7.2315166387000002E-2</v>
      </c>
      <c r="AM14" s="12">
        <v>2.1789603715500001E-2</v>
      </c>
      <c r="AN14" s="12">
        <v>3.9503032190899998E-2</v>
      </c>
      <c r="AO14" s="12">
        <v>0</v>
      </c>
      <c r="AP14" s="12">
        <v>0</v>
      </c>
      <c r="AR14" s="12">
        <v>2.0987791656E-2</v>
      </c>
      <c r="AS14" s="12">
        <v>3.6418436818999998E-2</v>
      </c>
      <c r="AT14" s="12">
        <v>9.2331145564199996E-2</v>
      </c>
      <c r="AU14" s="12">
        <v>0.49967990123599998</v>
      </c>
      <c r="AW14" s="12">
        <v>2.9305993600599999E-2</v>
      </c>
      <c r="AX14" s="12">
        <v>3.3205481527000001E-2</v>
      </c>
      <c r="AY14" s="12">
        <v>3.0751310060500001E-2</v>
      </c>
      <c r="AZ14" s="12">
        <v>3.1944028970000003E-2</v>
      </c>
      <c r="BA14" s="12">
        <v>1.99653482981E-2</v>
      </c>
      <c r="BB14" s="12">
        <v>2.2379262943000001E-2</v>
      </c>
      <c r="BD14" s="12">
        <v>1.39477268513E-2</v>
      </c>
      <c r="BE14" s="12">
        <v>5.4195822478799997E-2</v>
      </c>
      <c r="BF14" s="12">
        <v>5.02095655248E-2</v>
      </c>
      <c r="BH14" s="12">
        <v>2.4806189976099999E-2</v>
      </c>
      <c r="BI14" s="12">
        <v>1.4626720013600001E-2</v>
      </c>
      <c r="BJ14" s="12">
        <v>9.4733666370200004E-2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M17"/>
  <sheetViews>
    <sheetView showGridLines="0" workbookViewId="0"/>
  </sheetViews>
  <sheetFormatPr defaultColWidth="8.81640625" defaultRowHeight="14.5" x14ac:dyDescent="0.35"/>
  <cols>
    <col min="1" max="1" width="5" customWidth="1"/>
    <col min="2" max="2" width="25" customWidth="1"/>
    <col min="3" max="13" width="10" customWidth="1"/>
  </cols>
  <sheetData>
    <row r="2" spans="2:13" ht="68" customHeight="1" x14ac:dyDescent="0.35">
      <c r="D2" s="22" t="s">
        <v>322</v>
      </c>
      <c r="E2" s="23"/>
      <c r="F2" s="23"/>
      <c r="G2" s="23"/>
      <c r="H2" s="23"/>
      <c r="I2" s="23"/>
      <c r="J2" s="23"/>
      <c r="K2" s="23"/>
      <c r="L2" s="23"/>
      <c r="M2" s="23"/>
    </row>
    <row r="6" spans="2:13" ht="32" customHeight="1" x14ac:dyDescent="0.35">
      <c r="C6" s="14" t="s">
        <v>311</v>
      </c>
      <c r="D6" s="14" t="s">
        <v>312</v>
      </c>
      <c r="E6" s="14" t="s">
        <v>313</v>
      </c>
      <c r="F6" s="14" t="s">
        <v>314</v>
      </c>
      <c r="G6" s="14" t="s">
        <v>315</v>
      </c>
      <c r="H6" s="14" t="s">
        <v>316</v>
      </c>
      <c r="I6" s="14" t="s">
        <v>317</v>
      </c>
      <c r="J6" s="14" t="s">
        <v>318</v>
      </c>
      <c r="K6" s="14" t="s">
        <v>319</v>
      </c>
      <c r="L6" s="14" t="s">
        <v>320</v>
      </c>
      <c r="M6" s="14" t="s">
        <v>321</v>
      </c>
    </row>
    <row r="7" spans="2:13" ht="28" customHeight="1" x14ac:dyDescent="0.35">
      <c r="B7" s="11" t="s">
        <v>220</v>
      </c>
      <c r="C7" s="12">
        <v>0.373040454041</v>
      </c>
      <c r="D7" s="12">
        <v>0.28320765910700002</v>
      </c>
      <c r="E7" s="12">
        <v>0.29123632601100002</v>
      </c>
      <c r="F7" s="12">
        <v>0.36486309304999998</v>
      </c>
      <c r="G7" s="12">
        <v>0.35568395280600001</v>
      </c>
      <c r="H7" s="12">
        <v>0.357367646092</v>
      </c>
      <c r="I7" s="12">
        <v>0.31470794639600003</v>
      </c>
      <c r="J7" s="12">
        <v>0.33342207320900002</v>
      </c>
      <c r="K7" s="12">
        <v>0.33481193096299999</v>
      </c>
      <c r="L7" s="12">
        <v>0.356732292236</v>
      </c>
      <c r="M7" s="12">
        <v>0.37613368949699999</v>
      </c>
    </row>
    <row r="8" spans="2:13" ht="28" customHeight="1" x14ac:dyDescent="0.35">
      <c r="B8" s="11" t="s">
        <v>221</v>
      </c>
      <c r="C8" s="12">
        <v>0.421156276366</v>
      </c>
      <c r="D8" s="12">
        <v>0.34251867527699997</v>
      </c>
      <c r="E8" s="12">
        <v>0.38224451754700001</v>
      </c>
      <c r="F8" s="12">
        <v>0.37275162348899998</v>
      </c>
      <c r="G8" s="12">
        <v>0.46645689154800002</v>
      </c>
      <c r="H8" s="12">
        <v>0.43035965592800002</v>
      </c>
      <c r="I8" s="12">
        <v>0.44971468127199998</v>
      </c>
      <c r="J8" s="12">
        <v>0.43985006519499997</v>
      </c>
      <c r="K8" s="12">
        <v>0.41741138252299997</v>
      </c>
      <c r="L8" s="12">
        <v>0.44024436684200002</v>
      </c>
      <c r="M8" s="12">
        <v>0.405869970059</v>
      </c>
    </row>
    <row r="9" spans="2:13" ht="28" customHeight="1" x14ac:dyDescent="0.35">
      <c r="B9" s="11" t="s">
        <v>222</v>
      </c>
      <c r="C9" s="12">
        <v>0.139310276535</v>
      </c>
      <c r="D9" s="12">
        <v>0.18027448597000001</v>
      </c>
      <c r="E9" s="12">
        <v>0.17803763471199999</v>
      </c>
      <c r="F9" s="12">
        <v>0.19047315204699999</v>
      </c>
      <c r="G9" s="12">
        <v>0.123902012477</v>
      </c>
      <c r="H9" s="12">
        <v>0.136773399795</v>
      </c>
      <c r="I9" s="12">
        <v>0.160814432162</v>
      </c>
      <c r="J9" s="12">
        <v>0.17093602845700001</v>
      </c>
      <c r="K9" s="12">
        <v>0.175734323537</v>
      </c>
      <c r="L9" s="12">
        <v>0.13833200147399999</v>
      </c>
      <c r="M9" s="12">
        <v>0.152789297474</v>
      </c>
    </row>
    <row r="10" spans="2:13" ht="28" customHeight="1" x14ac:dyDescent="0.35">
      <c r="B10" s="11" t="s">
        <v>223</v>
      </c>
      <c r="C10" s="12">
        <v>3.9629165118700002E-2</v>
      </c>
      <c r="D10" s="12">
        <v>0.10434566373</v>
      </c>
      <c r="E10" s="12">
        <v>8.24194563316E-2</v>
      </c>
      <c r="F10" s="12">
        <v>4.6914844896299997E-2</v>
      </c>
      <c r="G10" s="12">
        <v>3.1724437701400002E-2</v>
      </c>
      <c r="H10" s="12">
        <v>4.7615706599699999E-2</v>
      </c>
      <c r="I10" s="12">
        <v>4.9562644132600003E-2</v>
      </c>
      <c r="J10" s="12">
        <v>3.27785072696E-2</v>
      </c>
      <c r="K10" s="12">
        <v>3.16552705925E-2</v>
      </c>
      <c r="L10" s="12">
        <v>3.3154448315499997E-2</v>
      </c>
      <c r="M10" s="12">
        <v>4.6053407342800001E-2</v>
      </c>
    </row>
    <row r="11" spans="2:13" ht="28" customHeight="1" x14ac:dyDescent="0.35">
      <c r="B11" s="11" t="s">
        <v>224</v>
      </c>
      <c r="C11" s="12">
        <v>2.1479905461900001E-2</v>
      </c>
      <c r="D11" s="12">
        <v>7.3359787391800005E-2</v>
      </c>
      <c r="E11" s="12">
        <v>5.7868621718400001E-2</v>
      </c>
      <c r="F11" s="12">
        <v>1.4296396355200001E-2</v>
      </c>
      <c r="G11" s="12">
        <v>7.1112481578900003E-3</v>
      </c>
      <c r="H11" s="12">
        <v>1.42479250292E-2</v>
      </c>
      <c r="I11" s="12">
        <v>1.8957659389899999E-2</v>
      </c>
      <c r="J11" s="12">
        <v>1.1961849537599999E-2</v>
      </c>
      <c r="K11" s="12">
        <v>1.6779176503900001E-2</v>
      </c>
      <c r="L11" s="12">
        <v>2.4043371008100001E-2</v>
      </c>
      <c r="M11" s="12">
        <v>1.1800701826E-2</v>
      </c>
    </row>
    <row r="12" spans="2:13" ht="28" customHeight="1" x14ac:dyDescent="0.35">
      <c r="B12" s="11" t="s">
        <v>42</v>
      </c>
      <c r="C12" s="12">
        <v>5.3839224776499996E-3</v>
      </c>
      <c r="D12" s="12">
        <v>1.6293728524799999E-2</v>
      </c>
      <c r="E12" s="12">
        <v>8.1934436792399992E-3</v>
      </c>
      <c r="F12" s="12">
        <v>1.07008901628E-2</v>
      </c>
      <c r="G12" s="12">
        <v>1.51214573104E-2</v>
      </c>
      <c r="H12" s="12">
        <v>1.3635666555900001E-2</v>
      </c>
      <c r="I12" s="12">
        <v>6.24263664787E-3</v>
      </c>
      <c r="J12" s="12">
        <v>1.1051476331400001E-2</v>
      </c>
      <c r="K12" s="12">
        <v>2.36079158803E-2</v>
      </c>
      <c r="L12" s="12">
        <v>7.4935201249699997E-3</v>
      </c>
      <c r="M12" s="12">
        <v>7.3529338017399998E-3</v>
      </c>
    </row>
    <row r="14" spans="2:13" x14ac:dyDescent="0.35">
      <c r="B14" t="s">
        <v>260</v>
      </c>
    </row>
    <row r="15" spans="2:13" x14ac:dyDescent="0.35">
      <c r="B15" t="s">
        <v>9</v>
      </c>
    </row>
    <row r="17" spans="2:2" x14ac:dyDescent="0.35">
      <c r="B17" s="4" t="str">
        <f>HYPERLINK("#Contents!A1","Return to Contents")</f>
        <v>Return to Contents</v>
      </c>
    </row>
  </sheetData>
  <mergeCells count="1">
    <mergeCell ref="D2:M2"/>
  </mergeCells>
  <pageMargins left="0.7" right="0.7" top="0.75" bottom="0.75" header="0.3" footer="0.3"/>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219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356</v>
      </c>
      <c r="D7" s="15">
        <v>178</v>
      </c>
      <c r="E7" s="15">
        <v>161</v>
      </c>
      <c r="F7" s="15">
        <v>13</v>
      </c>
      <c r="G7" s="15">
        <v>4</v>
      </c>
      <c r="I7" s="15">
        <v>35</v>
      </c>
      <c r="J7" s="15">
        <v>49</v>
      </c>
      <c r="K7" s="15">
        <v>115</v>
      </c>
      <c r="L7" s="15">
        <v>82</v>
      </c>
      <c r="M7" s="15">
        <v>70</v>
      </c>
      <c r="N7" s="15">
        <v>5</v>
      </c>
      <c r="P7" s="15">
        <v>48</v>
      </c>
      <c r="Q7" s="15">
        <v>91</v>
      </c>
      <c r="R7" s="15">
        <v>114</v>
      </c>
      <c r="S7" s="15">
        <v>103</v>
      </c>
      <c r="T7" s="15">
        <v>0</v>
      </c>
      <c r="V7" s="15">
        <v>29</v>
      </c>
      <c r="W7" s="15">
        <v>65</v>
      </c>
      <c r="X7" s="15">
        <v>77</v>
      </c>
      <c r="Y7" s="15">
        <v>45</v>
      </c>
      <c r="Z7" s="15">
        <v>54</v>
      </c>
      <c r="AA7" s="15">
        <v>35</v>
      </c>
      <c r="AB7" s="15">
        <v>41</v>
      </c>
      <c r="AC7" s="15">
        <v>10</v>
      </c>
      <c r="AE7" s="15">
        <v>32</v>
      </c>
      <c r="AF7" s="15">
        <v>49</v>
      </c>
      <c r="AG7" s="15">
        <v>25</v>
      </c>
      <c r="AH7" s="15">
        <v>31</v>
      </c>
      <c r="AI7" s="15">
        <v>37</v>
      </c>
      <c r="AJ7" s="15">
        <v>25</v>
      </c>
      <c r="AK7" s="15">
        <v>36</v>
      </c>
      <c r="AL7" s="15">
        <v>42</v>
      </c>
      <c r="AM7" s="15">
        <v>34</v>
      </c>
      <c r="AN7" s="15">
        <v>21</v>
      </c>
      <c r="AO7" s="15">
        <v>8</v>
      </c>
      <c r="AP7" s="15">
        <v>16</v>
      </c>
      <c r="AR7" s="15">
        <v>270</v>
      </c>
      <c r="AS7" s="15">
        <v>72</v>
      </c>
      <c r="AT7" s="15">
        <v>14</v>
      </c>
      <c r="AU7" s="15">
        <v>0</v>
      </c>
      <c r="AW7" s="15">
        <v>309</v>
      </c>
      <c r="AX7" s="15">
        <v>295</v>
      </c>
      <c r="AY7" s="15">
        <v>261</v>
      </c>
      <c r="AZ7" s="15">
        <v>294</v>
      </c>
      <c r="BA7" s="15">
        <v>295</v>
      </c>
      <c r="BB7" s="15">
        <v>287</v>
      </c>
      <c r="BD7" s="15">
        <v>253</v>
      </c>
      <c r="BE7" s="15">
        <v>92</v>
      </c>
      <c r="BF7" s="15">
        <v>11</v>
      </c>
      <c r="BH7" s="15">
        <v>259</v>
      </c>
      <c r="BI7" s="15">
        <v>74</v>
      </c>
      <c r="BJ7" s="15">
        <v>23</v>
      </c>
    </row>
    <row r="8" spans="2:62" x14ac:dyDescent="0.35">
      <c r="B8" s="6" t="s">
        <v>75</v>
      </c>
      <c r="C8" s="10">
        <v>349</v>
      </c>
      <c r="D8" s="10">
        <v>169</v>
      </c>
      <c r="E8" s="10">
        <v>161</v>
      </c>
      <c r="F8" s="10">
        <v>14</v>
      </c>
      <c r="G8" s="10">
        <v>4</v>
      </c>
      <c r="I8" s="10">
        <v>35</v>
      </c>
      <c r="J8" s="10">
        <v>47</v>
      </c>
      <c r="K8" s="10">
        <v>110</v>
      </c>
      <c r="L8" s="10">
        <v>80</v>
      </c>
      <c r="M8" s="10">
        <v>71</v>
      </c>
      <c r="N8" s="10">
        <v>5</v>
      </c>
      <c r="P8" s="10">
        <v>62</v>
      </c>
      <c r="Q8" s="10">
        <v>85</v>
      </c>
      <c r="R8" s="10">
        <v>105</v>
      </c>
      <c r="S8" s="10">
        <v>97</v>
      </c>
      <c r="T8" s="10">
        <v>0</v>
      </c>
      <c r="V8" s="10">
        <v>34</v>
      </c>
      <c r="W8" s="10">
        <v>68</v>
      </c>
      <c r="X8" s="10">
        <v>74</v>
      </c>
      <c r="Y8" s="10">
        <v>43</v>
      </c>
      <c r="Z8" s="10">
        <v>50</v>
      </c>
      <c r="AA8" s="10">
        <v>32</v>
      </c>
      <c r="AB8" s="10">
        <v>37</v>
      </c>
      <c r="AC8" s="10">
        <v>11</v>
      </c>
      <c r="AE8" s="10">
        <v>30</v>
      </c>
      <c r="AF8" s="10">
        <v>46</v>
      </c>
      <c r="AG8" s="10">
        <v>23</v>
      </c>
      <c r="AH8" s="10">
        <v>29</v>
      </c>
      <c r="AI8" s="10">
        <v>35</v>
      </c>
      <c r="AJ8" s="10">
        <v>23</v>
      </c>
      <c r="AK8" s="10">
        <v>34</v>
      </c>
      <c r="AL8" s="10">
        <v>40</v>
      </c>
      <c r="AM8" s="10">
        <v>32</v>
      </c>
      <c r="AN8" s="10">
        <v>29</v>
      </c>
      <c r="AO8" s="10">
        <v>13</v>
      </c>
      <c r="AP8" s="10">
        <v>15</v>
      </c>
      <c r="AR8" s="10">
        <v>265</v>
      </c>
      <c r="AS8" s="10">
        <v>69</v>
      </c>
      <c r="AT8" s="10">
        <v>16</v>
      </c>
      <c r="AU8" s="10">
        <v>0</v>
      </c>
      <c r="AW8" s="10">
        <v>302</v>
      </c>
      <c r="AX8" s="10">
        <v>286</v>
      </c>
      <c r="AY8" s="10">
        <v>254</v>
      </c>
      <c r="AZ8" s="10">
        <v>290</v>
      </c>
      <c r="BA8" s="10">
        <v>288</v>
      </c>
      <c r="BB8" s="10">
        <v>279</v>
      </c>
      <c r="BD8" s="10">
        <v>244</v>
      </c>
      <c r="BE8" s="10">
        <v>93</v>
      </c>
      <c r="BF8" s="10">
        <v>12</v>
      </c>
      <c r="BH8" s="10">
        <v>254</v>
      </c>
      <c r="BI8" s="10">
        <v>72</v>
      </c>
      <c r="BJ8" s="10">
        <v>23</v>
      </c>
    </row>
    <row r="9" spans="2:62" ht="32" customHeight="1" x14ac:dyDescent="0.35">
      <c r="B9" s="11" t="s">
        <v>220</v>
      </c>
      <c r="C9" s="12">
        <v>0.373040454041</v>
      </c>
      <c r="D9" s="12">
        <v>0.36028061009099999</v>
      </c>
      <c r="E9" s="12">
        <v>0.39246559022900002</v>
      </c>
      <c r="F9" s="12">
        <v>0.29455611511599999</v>
      </c>
      <c r="G9" s="12">
        <v>0.39404857826299999</v>
      </c>
      <c r="I9" s="12">
        <v>0.35188609354700001</v>
      </c>
      <c r="J9" s="12">
        <v>0.34582371413200003</v>
      </c>
      <c r="K9" s="12">
        <v>0.40273446728899998</v>
      </c>
      <c r="L9" s="12">
        <v>0.34100562675099999</v>
      </c>
      <c r="M9" s="12">
        <v>0.37023519593799997</v>
      </c>
      <c r="N9" s="12">
        <v>0.66021862958999999</v>
      </c>
      <c r="P9" s="12">
        <v>0.25544164853200002</v>
      </c>
      <c r="Q9" s="12">
        <v>0.30288949172000001</v>
      </c>
      <c r="R9" s="12">
        <v>0.382402808112</v>
      </c>
      <c r="S9" s="12">
        <v>0.49948099026999998</v>
      </c>
      <c r="V9" s="12">
        <v>0.28147455666499999</v>
      </c>
      <c r="W9" s="12">
        <v>0.26336520745800002</v>
      </c>
      <c r="X9" s="12">
        <v>0.330649571684</v>
      </c>
      <c r="Y9" s="12">
        <v>0.41122461901599999</v>
      </c>
      <c r="Z9" s="12">
        <v>0.40360007110599999</v>
      </c>
      <c r="AA9" s="12">
        <v>0.51723305003099995</v>
      </c>
      <c r="AB9" s="12">
        <v>0.50978049552000004</v>
      </c>
      <c r="AC9" s="12">
        <v>0.44896796862999999</v>
      </c>
      <c r="AE9" s="12">
        <v>0.30334967973499999</v>
      </c>
      <c r="AF9" s="12">
        <v>0.32944080359900002</v>
      </c>
      <c r="AG9" s="12">
        <v>0.30166769952099998</v>
      </c>
      <c r="AH9" s="12">
        <v>0.30244678555999999</v>
      </c>
      <c r="AI9" s="12">
        <v>0.50706216813100002</v>
      </c>
      <c r="AJ9" s="12">
        <v>0.38514184934200002</v>
      </c>
      <c r="AK9" s="12">
        <v>0.37127911193699997</v>
      </c>
      <c r="AL9" s="12">
        <v>0.32184754024599999</v>
      </c>
      <c r="AM9" s="12">
        <v>0.31807131273400002</v>
      </c>
      <c r="AN9" s="12">
        <v>0.430708638378</v>
      </c>
      <c r="AO9" s="12">
        <v>0.56620614945100001</v>
      </c>
      <c r="AP9" s="12">
        <v>0.55025562611599999</v>
      </c>
      <c r="AR9" s="12">
        <v>0.38403492330599998</v>
      </c>
      <c r="AS9" s="12">
        <v>0.29740195943499997</v>
      </c>
      <c r="AT9" s="12">
        <v>0.51986999688199997</v>
      </c>
      <c r="AW9" s="12">
        <v>0.394502655418</v>
      </c>
      <c r="AX9" s="12">
        <v>0.39587901461899999</v>
      </c>
      <c r="AY9" s="12">
        <v>0.41015811733500002</v>
      </c>
      <c r="AZ9" s="12">
        <v>0.37532751316500002</v>
      </c>
      <c r="BA9" s="12">
        <v>0.38724490912600001</v>
      </c>
      <c r="BB9" s="12">
        <v>0.39685898874300002</v>
      </c>
      <c r="BD9" s="12">
        <v>0.39476291078499998</v>
      </c>
      <c r="BE9" s="12">
        <v>0.32806172164300001</v>
      </c>
      <c r="BF9" s="12">
        <v>0.27864863122599998</v>
      </c>
      <c r="BH9" s="12">
        <v>0.41633389998999998</v>
      </c>
      <c r="BI9" s="12">
        <v>0.28600280192600003</v>
      </c>
      <c r="BJ9" s="12">
        <v>0.165821552387</v>
      </c>
    </row>
    <row r="10" spans="2:62" ht="32" customHeight="1" x14ac:dyDescent="0.35">
      <c r="B10" s="11" t="s">
        <v>221</v>
      </c>
      <c r="C10" s="12">
        <v>0.421156276366</v>
      </c>
      <c r="D10" s="12">
        <v>0.442284718932</v>
      </c>
      <c r="E10" s="12">
        <v>0.39761711885399997</v>
      </c>
      <c r="F10" s="12">
        <v>0.50799287053300002</v>
      </c>
      <c r="G10" s="12">
        <v>0.20424949416099999</v>
      </c>
      <c r="I10" s="12">
        <v>0.48944684734600002</v>
      </c>
      <c r="J10" s="12">
        <v>0.42866500324200002</v>
      </c>
      <c r="K10" s="12">
        <v>0.397706524964</v>
      </c>
      <c r="L10" s="12">
        <v>0.42923173142999999</v>
      </c>
      <c r="M10" s="12">
        <v>0.428094670043</v>
      </c>
      <c r="N10" s="12">
        <v>0.173247342045</v>
      </c>
      <c r="P10" s="12">
        <v>0.45708856979700002</v>
      </c>
      <c r="Q10" s="12">
        <v>0.49866771827900003</v>
      </c>
      <c r="R10" s="12">
        <v>0.42604578926499997</v>
      </c>
      <c r="S10" s="12">
        <v>0.32481159862600001</v>
      </c>
      <c r="V10" s="12">
        <v>0.36398180232799998</v>
      </c>
      <c r="W10" s="12">
        <v>0.486885021355</v>
      </c>
      <c r="X10" s="12">
        <v>0.494481711421</v>
      </c>
      <c r="Y10" s="12">
        <v>0.43418505130599999</v>
      </c>
      <c r="Z10" s="12">
        <v>0.42039154842699999</v>
      </c>
      <c r="AA10" s="12">
        <v>0.37435687670899997</v>
      </c>
      <c r="AB10" s="12">
        <v>0.24163056362599999</v>
      </c>
      <c r="AC10" s="12">
        <v>0.384612565031</v>
      </c>
      <c r="AE10" s="12">
        <v>0.54634884472199996</v>
      </c>
      <c r="AF10" s="12">
        <v>0.45151188771099998</v>
      </c>
      <c r="AG10" s="12">
        <v>0.41970115687499998</v>
      </c>
      <c r="AH10" s="12">
        <v>0.44965301642400002</v>
      </c>
      <c r="AI10" s="12">
        <v>0.296669696431</v>
      </c>
      <c r="AJ10" s="12">
        <v>0.329163291026</v>
      </c>
      <c r="AK10" s="12">
        <v>0.40621383104699998</v>
      </c>
      <c r="AL10" s="12">
        <v>0.34653136391700001</v>
      </c>
      <c r="AM10" s="12">
        <v>0.59652900671999998</v>
      </c>
      <c r="AN10" s="12">
        <v>0.47935129015299999</v>
      </c>
      <c r="AO10" s="12">
        <v>0.27973805601500001</v>
      </c>
      <c r="AP10" s="12">
        <v>0.32516134777200001</v>
      </c>
      <c r="AR10" s="12">
        <v>0.42205503117199999</v>
      </c>
      <c r="AS10" s="12">
        <v>0.44952889784</v>
      </c>
      <c r="AT10" s="12">
        <v>0.28039900446499999</v>
      </c>
      <c r="AW10" s="12">
        <v>0.433393404737</v>
      </c>
      <c r="AX10" s="12">
        <v>0.43124219443400003</v>
      </c>
      <c r="AY10" s="12">
        <v>0.43298407018099999</v>
      </c>
      <c r="AZ10" s="12">
        <v>0.43881936687599998</v>
      </c>
      <c r="BA10" s="12">
        <v>0.422779205386</v>
      </c>
      <c r="BB10" s="12">
        <v>0.42084623125699999</v>
      </c>
      <c r="BD10" s="12">
        <v>0.44362987007400001</v>
      </c>
      <c r="BE10" s="12">
        <v>0.35469491581899998</v>
      </c>
      <c r="BF10" s="12">
        <v>0.48393559215600002</v>
      </c>
      <c r="BH10" s="12">
        <v>0.419072530587</v>
      </c>
      <c r="BI10" s="12">
        <v>0.48137034139500001</v>
      </c>
      <c r="BJ10" s="12">
        <v>0.25123460426100003</v>
      </c>
    </row>
    <row r="11" spans="2:62" ht="32" customHeight="1" x14ac:dyDescent="0.35">
      <c r="B11" s="11" t="s">
        <v>222</v>
      </c>
      <c r="C11" s="12">
        <v>0.139310276535</v>
      </c>
      <c r="D11" s="12">
        <v>0.12001408406</v>
      </c>
      <c r="E11" s="12">
        <v>0.16123101527600001</v>
      </c>
      <c r="F11" s="12">
        <v>9.9909275609399995E-2</v>
      </c>
      <c r="G11" s="12">
        <v>0.199846829783</v>
      </c>
      <c r="I11" s="12">
        <v>0.106241459351</v>
      </c>
      <c r="J11" s="12">
        <v>0.14125386137599999</v>
      </c>
      <c r="K11" s="12">
        <v>0.12684816648399999</v>
      </c>
      <c r="L11" s="12">
        <v>0.17113218282100001</v>
      </c>
      <c r="M11" s="12">
        <v>0.135677784775</v>
      </c>
      <c r="N11" s="12">
        <v>0.166534028365</v>
      </c>
      <c r="P11" s="12">
        <v>0.135661121671</v>
      </c>
      <c r="Q11" s="12">
        <v>0.13085367262200001</v>
      </c>
      <c r="R11" s="12">
        <v>0.15821483783000001</v>
      </c>
      <c r="S11" s="12">
        <v>0.128432685725</v>
      </c>
      <c r="V11" s="12">
        <v>0.21945007967999999</v>
      </c>
      <c r="W11" s="12">
        <v>0.140786326283</v>
      </c>
      <c r="X11" s="12">
        <v>0.126028588557</v>
      </c>
      <c r="Y11" s="12">
        <v>0.102501780759</v>
      </c>
      <c r="Z11" s="12">
        <v>0.122335700316</v>
      </c>
      <c r="AA11" s="12">
        <v>8.1530360132499993E-2</v>
      </c>
      <c r="AB11" s="12">
        <v>0.19852617403200001</v>
      </c>
      <c r="AC11" s="12">
        <v>0.16641946633900001</v>
      </c>
      <c r="AE11" s="12">
        <v>0.121228158973</v>
      </c>
      <c r="AF11" s="12">
        <v>0.123965001903</v>
      </c>
      <c r="AG11" s="12">
        <v>0.240344361343</v>
      </c>
      <c r="AH11" s="12">
        <v>0.15006755722000001</v>
      </c>
      <c r="AI11" s="12">
        <v>0.15806488815700001</v>
      </c>
      <c r="AJ11" s="12">
        <v>0.24653987208700001</v>
      </c>
      <c r="AK11" s="12">
        <v>0.18741498791200001</v>
      </c>
      <c r="AL11" s="12">
        <v>0.19007813199000001</v>
      </c>
      <c r="AM11" s="12">
        <v>5.5622757925899997E-2</v>
      </c>
      <c r="AN11" s="12">
        <v>4.7262947011500002E-2</v>
      </c>
      <c r="AO11" s="12">
        <v>0</v>
      </c>
      <c r="AP11" s="12">
        <v>6.2291513055800003E-2</v>
      </c>
      <c r="AR11" s="12">
        <v>0.121522728665</v>
      </c>
      <c r="AS11" s="12">
        <v>0.213252101719</v>
      </c>
      <c r="AT11" s="12">
        <v>0.11585773778400001</v>
      </c>
      <c r="AW11" s="12">
        <v>0.116039701688</v>
      </c>
      <c r="AX11" s="12">
        <v>0.11996407319500001</v>
      </c>
      <c r="AY11" s="12">
        <v>0.11363170097899999</v>
      </c>
      <c r="AZ11" s="12">
        <v>0.12903397873</v>
      </c>
      <c r="BA11" s="12">
        <v>0.14151774847699999</v>
      </c>
      <c r="BB11" s="12">
        <v>0.13047803545600001</v>
      </c>
      <c r="BD11" s="12">
        <v>0.11914316115</v>
      </c>
      <c r="BE11" s="12">
        <v>0.18960560157799999</v>
      </c>
      <c r="BF11" s="12">
        <v>0.15821129632200001</v>
      </c>
      <c r="BH11" s="12">
        <v>0.117118909752</v>
      </c>
      <c r="BI11" s="12">
        <v>0.15446026294099999</v>
      </c>
      <c r="BJ11" s="12">
        <v>0.34013453356200002</v>
      </c>
    </row>
    <row r="12" spans="2:62" ht="32" customHeight="1" x14ac:dyDescent="0.35">
      <c r="B12" s="11" t="s">
        <v>223</v>
      </c>
      <c r="C12" s="12">
        <v>3.9629165118700002E-2</v>
      </c>
      <c r="D12" s="12">
        <v>4.64583826004E-2</v>
      </c>
      <c r="E12" s="12">
        <v>3.1331560018700001E-2</v>
      </c>
      <c r="F12" s="12">
        <v>0</v>
      </c>
      <c r="G12" s="12">
        <v>0.20185509779300001</v>
      </c>
      <c r="I12" s="12">
        <v>5.2425599756600001E-2</v>
      </c>
      <c r="J12" s="12">
        <v>6.4621188319000003E-2</v>
      </c>
      <c r="K12" s="12">
        <v>2.7408517990199999E-2</v>
      </c>
      <c r="L12" s="12">
        <v>4.6710355302600003E-2</v>
      </c>
      <c r="M12" s="12">
        <v>3.06863350652E-2</v>
      </c>
      <c r="N12" s="12">
        <v>0</v>
      </c>
      <c r="P12" s="12">
        <v>7.2959893027399997E-2</v>
      </c>
      <c r="Q12" s="12">
        <v>3.5206753182100002E-2</v>
      </c>
      <c r="R12" s="12">
        <v>1.6695245247000001E-2</v>
      </c>
      <c r="S12" s="12">
        <v>4.7274725378899998E-2</v>
      </c>
      <c r="V12" s="12">
        <v>6.0169504755900001E-2</v>
      </c>
      <c r="W12" s="12">
        <v>6.1835407045799998E-2</v>
      </c>
      <c r="X12" s="12">
        <v>2.46140071599E-2</v>
      </c>
      <c r="Y12" s="12">
        <v>3.0532425330700001E-2</v>
      </c>
      <c r="Z12" s="12">
        <v>3.5093247715300001E-2</v>
      </c>
      <c r="AA12" s="12">
        <v>2.6879713128399998E-2</v>
      </c>
      <c r="AB12" s="12">
        <v>5.0062766822300001E-2</v>
      </c>
      <c r="AC12" s="12">
        <v>0</v>
      </c>
      <c r="AE12" s="12">
        <v>2.90733165703E-2</v>
      </c>
      <c r="AF12" s="12">
        <v>2.8394711939099999E-2</v>
      </c>
      <c r="AG12" s="12">
        <v>3.82867822617E-2</v>
      </c>
      <c r="AH12" s="12">
        <v>2.8675723894599998E-2</v>
      </c>
      <c r="AI12" s="12">
        <v>0</v>
      </c>
      <c r="AJ12" s="12">
        <v>0</v>
      </c>
      <c r="AK12" s="12">
        <v>0</v>
      </c>
      <c r="AL12" s="12">
        <v>0.119863702998</v>
      </c>
      <c r="AM12" s="12">
        <v>2.9776922619400001E-2</v>
      </c>
      <c r="AN12" s="12">
        <v>4.2677124457199997E-2</v>
      </c>
      <c r="AO12" s="12">
        <v>0.15405579453400001</v>
      </c>
      <c r="AP12" s="12">
        <v>6.2291513055800003E-2</v>
      </c>
      <c r="AR12" s="12">
        <v>3.6986736762800003E-2</v>
      </c>
      <c r="AS12" s="12">
        <v>3.9817041006200003E-2</v>
      </c>
      <c r="AT12" s="12">
        <v>8.3873260869599994E-2</v>
      </c>
      <c r="AW12" s="12">
        <v>3.6199818514600003E-2</v>
      </c>
      <c r="AX12" s="12">
        <v>3.5297633149200001E-2</v>
      </c>
      <c r="AY12" s="12">
        <v>2.7760774351100002E-2</v>
      </c>
      <c r="AZ12" s="12">
        <v>3.4877926049099998E-2</v>
      </c>
      <c r="BA12" s="12">
        <v>3.51085174936E-2</v>
      </c>
      <c r="BB12" s="12">
        <v>4.1791599474300001E-2</v>
      </c>
      <c r="BD12" s="12">
        <v>3.4748794018600003E-2</v>
      </c>
      <c r="BE12" s="12">
        <v>5.7290839821300003E-2</v>
      </c>
      <c r="BF12" s="12">
        <v>0</v>
      </c>
      <c r="BH12" s="12">
        <v>3.1954425231100002E-2</v>
      </c>
      <c r="BI12" s="12">
        <v>3.7693689065499997E-2</v>
      </c>
      <c r="BJ12" s="12">
        <v>0.13212177618199999</v>
      </c>
    </row>
    <row r="13" spans="2:62" ht="32" customHeight="1" x14ac:dyDescent="0.35">
      <c r="B13" s="11" t="s">
        <v>224</v>
      </c>
      <c r="C13" s="12">
        <v>2.1479905461900001E-2</v>
      </c>
      <c r="D13" s="12">
        <v>3.0962204316899999E-2</v>
      </c>
      <c r="E13" s="12">
        <v>5.71447464306E-3</v>
      </c>
      <c r="F13" s="12">
        <v>9.7541738741900003E-2</v>
      </c>
      <c r="G13" s="12">
        <v>0</v>
      </c>
      <c r="I13" s="12">
        <v>0</v>
      </c>
      <c r="J13" s="12">
        <v>0</v>
      </c>
      <c r="K13" s="12">
        <v>4.53023232725E-2</v>
      </c>
      <c r="L13" s="12">
        <v>0</v>
      </c>
      <c r="M13" s="12">
        <v>3.53060141784E-2</v>
      </c>
      <c r="N13" s="12">
        <v>0</v>
      </c>
      <c r="P13" s="12">
        <v>7.8848766972200002E-2</v>
      </c>
      <c r="Q13" s="12">
        <v>1.0265861669000001E-2</v>
      </c>
      <c r="R13" s="12">
        <v>1.66413195465E-2</v>
      </c>
      <c r="S13" s="12">
        <v>0</v>
      </c>
      <c r="V13" s="12">
        <v>7.4924056571200007E-2</v>
      </c>
      <c r="W13" s="12">
        <v>4.7128037858499998E-2</v>
      </c>
      <c r="X13" s="12">
        <v>1.1268565304399999E-2</v>
      </c>
      <c r="Y13" s="12">
        <v>0</v>
      </c>
      <c r="Z13" s="12">
        <v>1.85794324359E-2</v>
      </c>
      <c r="AA13" s="12">
        <v>0</v>
      </c>
      <c r="AB13" s="12">
        <v>0</v>
      </c>
      <c r="AC13" s="12">
        <v>0</v>
      </c>
      <c r="AE13" s="12">
        <v>0</v>
      </c>
      <c r="AF13" s="12">
        <v>4.5762754765400003E-2</v>
      </c>
      <c r="AG13" s="12">
        <v>0</v>
      </c>
      <c r="AH13" s="12">
        <v>6.9156916902299997E-2</v>
      </c>
      <c r="AI13" s="12">
        <v>3.82032472811E-2</v>
      </c>
      <c r="AJ13" s="12">
        <v>0</v>
      </c>
      <c r="AK13" s="12">
        <v>3.5092069103099997E-2</v>
      </c>
      <c r="AL13" s="12">
        <v>2.1679260848700001E-2</v>
      </c>
      <c r="AM13" s="12">
        <v>0</v>
      </c>
      <c r="AN13" s="12">
        <v>0</v>
      </c>
      <c r="AO13" s="12">
        <v>0</v>
      </c>
      <c r="AP13" s="12">
        <v>0</v>
      </c>
      <c r="AR13" s="12">
        <v>2.8305761764000001E-2</v>
      </c>
      <c r="AS13" s="12">
        <v>0</v>
      </c>
      <c r="AT13" s="12">
        <v>0</v>
      </c>
      <c r="AW13" s="12">
        <v>1.3647137696200001E-2</v>
      </c>
      <c r="AX13" s="12">
        <v>1.4405919800499999E-2</v>
      </c>
      <c r="AY13" s="12">
        <v>1.16912753699E-2</v>
      </c>
      <c r="AZ13" s="12">
        <v>1.8629271208600001E-2</v>
      </c>
      <c r="BA13" s="12">
        <v>1.00157790043E-2</v>
      </c>
      <c r="BB13" s="12">
        <v>3.3010300222099998E-3</v>
      </c>
      <c r="BD13" s="12">
        <v>3.7814138741199999E-3</v>
      </c>
      <c r="BE13" s="12">
        <v>7.0346921138899995E-2</v>
      </c>
      <c r="BF13" s="12">
        <v>0</v>
      </c>
      <c r="BH13" s="12">
        <v>8.1195835198699991E-3</v>
      </c>
      <c r="BI13" s="12">
        <v>4.0472904671499998E-2</v>
      </c>
      <c r="BJ13" s="12">
        <v>0.110687533607</v>
      </c>
    </row>
    <row r="14" spans="2:62" ht="32" customHeight="1" x14ac:dyDescent="0.35">
      <c r="B14" s="11" t="s">
        <v>42</v>
      </c>
      <c r="C14" s="12">
        <v>5.3839224776499996E-3</v>
      </c>
      <c r="D14" s="12">
        <v>0</v>
      </c>
      <c r="E14" s="12">
        <v>1.16402409792E-2</v>
      </c>
      <c r="F14" s="12">
        <v>0</v>
      </c>
      <c r="G14" s="12">
        <v>0</v>
      </c>
      <c r="I14" s="12">
        <v>0</v>
      </c>
      <c r="J14" s="12">
        <v>1.9636232931800002E-2</v>
      </c>
      <c r="K14" s="12">
        <v>0</v>
      </c>
      <c r="L14" s="12">
        <v>1.19201036949E-2</v>
      </c>
      <c r="M14" s="12">
        <v>0</v>
      </c>
      <c r="N14" s="12">
        <v>0</v>
      </c>
      <c r="P14" s="12">
        <v>0</v>
      </c>
      <c r="Q14" s="12">
        <v>2.2116502528200001E-2</v>
      </c>
      <c r="R14" s="12">
        <v>0</v>
      </c>
      <c r="S14" s="12">
        <v>0</v>
      </c>
      <c r="V14" s="12">
        <v>0</v>
      </c>
      <c r="W14" s="12">
        <v>0</v>
      </c>
      <c r="X14" s="12">
        <v>1.29575558729E-2</v>
      </c>
      <c r="Y14" s="12">
        <v>2.1556123588699998E-2</v>
      </c>
      <c r="Z14" s="12">
        <v>0</v>
      </c>
      <c r="AA14" s="12">
        <v>0</v>
      </c>
      <c r="AB14" s="12">
        <v>0</v>
      </c>
      <c r="AC14" s="12">
        <v>0</v>
      </c>
      <c r="AE14" s="12">
        <v>0</v>
      </c>
      <c r="AF14" s="12">
        <v>2.0924840081700001E-2</v>
      </c>
      <c r="AG14" s="12">
        <v>0</v>
      </c>
      <c r="AH14" s="12">
        <v>0</v>
      </c>
      <c r="AI14" s="12">
        <v>0</v>
      </c>
      <c r="AJ14" s="12">
        <v>3.9154987545500002E-2</v>
      </c>
      <c r="AK14" s="12">
        <v>0</v>
      </c>
      <c r="AL14" s="12">
        <v>0</v>
      </c>
      <c r="AM14" s="12">
        <v>0</v>
      </c>
      <c r="AN14" s="12">
        <v>0</v>
      </c>
      <c r="AO14" s="12">
        <v>0</v>
      </c>
      <c r="AP14" s="12">
        <v>0</v>
      </c>
      <c r="AR14" s="12">
        <v>7.0948183304800003E-3</v>
      </c>
      <c r="AS14" s="12">
        <v>0</v>
      </c>
      <c r="AT14" s="12">
        <v>0</v>
      </c>
      <c r="AW14" s="12">
        <v>6.2172819456900001E-3</v>
      </c>
      <c r="AX14" s="12">
        <v>3.2111648010799999E-3</v>
      </c>
      <c r="AY14" s="12">
        <v>3.7740617842599998E-3</v>
      </c>
      <c r="AZ14" s="12">
        <v>3.3119439720499999E-3</v>
      </c>
      <c r="BA14" s="12">
        <v>3.3338405132399998E-3</v>
      </c>
      <c r="BB14" s="12">
        <v>6.7241150478900003E-3</v>
      </c>
      <c r="BD14" s="12">
        <v>3.9338500980100003E-3</v>
      </c>
      <c r="BE14" s="12">
        <v>0</v>
      </c>
      <c r="BF14" s="12">
        <v>7.9204480295400004E-2</v>
      </c>
      <c r="BH14" s="12">
        <v>7.4006509199099997E-3</v>
      </c>
      <c r="BI14" s="12">
        <v>0</v>
      </c>
      <c r="BJ14" s="12">
        <v>0</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225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329</v>
      </c>
      <c r="D7" s="15">
        <v>178</v>
      </c>
      <c r="E7" s="15">
        <v>134</v>
      </c>
      <c r="F7" s="15">
        <v>16</v>
      </c>
      <c r="G7" s="15">
        <v>1</v>
      </c>
      <c r="I7" s="15">
        <v>37</v>
      </c>
      <c r="J7" s="15">
        <v>47</v>
      </c>
      <c r="K7" s="15">
        <v>104</v>
      </c>
      <c r="L7" s="15">
        <v>75</v>
      </c>
      <c r="M7" s="15">
        <v>58</v>
      </c>
      <c r="N7" s="15">
        <v>8</v>
      </c>
      <c r="P7" s="15">
        <v>54</v>
      </c>
      <c r="Q7" s="15">
        <v>91</v>
      </c>
      <c r="R7" s="15">
        <v>89</v>
      </c>
      <c r="S7" s="15">
        <v>94</v>
      </c>
      <c r="T7" s="15">
        <v>1</v>
      </c>
      <c r="V7" s="15">
        <v>32</v>
      </c>
      <c r="W7" s="15">
        <v>59</v>
      </c>
      <c r="X7" s="15">
        <v>79</v>
      </c>
      <c r="Y7" s="15">
        <v>39</v>
      </c>
      <c r="Z7" s="15">
        <v>43</v>
      </c>
      <c r="AA7" s="15">
        <v>33</v>
      </c>
      <c r="AB7" s="15">
        <v>34</v>
      </c>
      <c r="AC7" s="15">
        <v>10</v>
      </c>
      <c r="AE7" s="15">
        <v>29</v>
      </c>
      <c r="AF7" s="15">
        <v>45</v>
      </c>
      <c r="AG7" s="15">
        <v>20</v>
      </c>
      <c r="AH7" s="15">
        <v>32</v>
      </c>
      <c r="AI7" s="15">
        <v>39</v>
      </c>
      <c r="AJ7" s="15">
        <v>26</v>
      </c>
      <c r="AK7" s="15">
        <v>33</v>
      </c>
      <c r="AL7" s="15">
        <v>30</v>
      </c>
      <c r="AM7" s="15">
        <v>27</v>
      </c>
      <c r="AN7" s="15">
        <v>22</v>
      </c>
      <c r="AO7" s="15">
        <v>8</v>
      </c>
      <c r="AP7" s="15">
        <v>18</v>
      </c>
      <c r="AR7" s="15">
        <v>267</v>
      </c>
      <c r="AS7" s="15">
        <v>53</v>
      </c>
      <c r="AT7" s="15">
        <v>8</v>
      </c>
      <c r="AU7" s="15">
        <v>1</v>
      </c>
      <c r="AW7" s="15">
        <v>274</v>
      </c>
      <c r="AX7" s="15">
        <v>265</v>
      </c>
      <c r="AY7" s="15">
        <v>240</v>
      </c>
      <c r="AZ7" s="15">
        <v>274</v>
      </c>
      <c r="BA7" s="15">
        <v>271</v>
      </c>
      <c r="BB7" s="15">
        <v>255</v>
      </c>
      <c r="BD7" s="15">
        <v>227</v>
      </c>
      <c r="BE7" s="15">
        <v>95</v>
      </c>
      <c r="BF7" s="15">
        <v>7</v>
      </c>
      <c r="BH7" s="15">
        <v>241</v>
      </c>
      <c r="BI7" s="15">
        <v>66</v>
      </c>
      <c r="BJ7" s="15">
        <v>22</v>
      </c>
    </row>
    <row r="8" spans="2:62" x14ac:dyDescent="0.35">
      <c r="B8" s="6" t="s">
        <v>75</v>
      </c>
      <c r="C8" s="10">
        <v>326</v>
      </c>
      <c r="D8" s="10">
        <v>174</v>
      </c>
      <c r="E8" s="10">
        <v>134</v>
      </c>
      <c r="F8" s="10">
        <v>17</v>
      </c>
      <c r="G8" s="10">
        <v>1</v>
      </c>
      <c r="I8" s="10">
        <v>38</v>
      </c>
      <c r="J8" s="10">
        <v>46</v>
      </c>
      <c r="K8" s="10">
        <v>100</v>
      </c>
      <c r="L8" s="10">
        <v>74</v>
      </c>
      <c r="M8" s="10">
        <v>60</v>
      </c>
      <c r="N8" s="10">
        <v>8</v>
      </c>
      <c r="P8" s="10">
        <v>68</v>
      </c>
      <c r="Q8" s="10">
        <v>85</v>
      </c>
      <c r="R8" s="10">
        <v>83</v>
      </c>
      <c r="S8" s="10">
        <v>88</v>
      </c>
      <c r="T8" s="10">
        <v>1</v>
      </c>
      <c r="V8" s="10">
        <v>38</v>
      </c>
      <c r="W8" s="10">
        <v>63</v>
      </c>
      <c r="X8" s="10">
        <v>76</v>
      </c>
      <c r="Y8" s="10">
        <v>37</v>
      </c>
      <c r="Z8" s="10">
        <v>40</v>
      </c>
      <c r="AA8" s="10">
        <v>31</v>
      </c>
      <c r="AB8" s="10">
        <v>31</v>
      </c>
      <c r="AC8" s="10">
        <v>10</v>
      </c>
      <c r="AE8" s="10">
        <v>27</v>
      </c>
      <c r="AF8" s="10">
        <v>44</v>
      </c>
      <c r="AG8" s="10">
        <v>19</v>
      </c>
      <c r="AH8" s="10">
        <v>30</v>
      </c>
      <c r="AI8" s="10">
        <v>37</v>
      </c>
      <c r="AJ8" s="10">
        <v>25</v>
      </c>
      <c r="AK8" s="10">
        <v>31</v>
      </c>
      <c r="AL8" s="10">
        <v>29</v>
      </c>
      <c r="AM8" s="10">
        <v>25</v>
      </c>
      <c r="AN8" s="10">
        <v>30</v>
      </c>
      <c r="AO8" s="10">
        <v>13</v>
      </c>
      <c r="AP8" s="10">
        <v>17</v>
      </c>
      <c r="AR8" s="10">
        <v>266</v>
      </c>
      <c r="AS8" s="10">
        <v>50</v>
      </c>
      <c r="AT8" s="10">
        <v>9</v>
      </c>
      <c r="AU8" s="10">
        <v>1</v>
      </c>
      <c r="AW8" s="10">
        <v>270</v>
      </c>
      <c r="AX8" s="10">
        <v>260</v>
      </c>
      <c r="AY8" s="10">
        <v>236</v>
      </c>
      <c r="AZ8" s="10">
        <v>271</v>
      </c>
      <c r="BA8" s="10">
        <v>266</v>
      </c>
      <c r="BB8" s="10">
        <v>251</v>
      </c>
      <c r="BD8" s="10">
        <v>222</v>
      </c>
      <c r="BE8" s="10">
        <v>97</v>
      </c>
      <c r="BF8" s="10">
        <v>7</v>
      </c>
      <c r="BH8" s="10">
        <v>239</v>
      </c>
      <c r="BI8" s="10">
        <v>66</v>
      </c>
      <c r="BJ8" s="10">
        <v>21</v>
      </c>
    </row>
    <row r="9" spans="2:62" ht="32" customHeight="1" x14ac:dyDescent="0.35">
      <c r="B9" s="11" t="s">
        <v>220</v>
      </c>
      <c r="C9" s="12">
        <v>0.28320765910700002</v>
      </c>
      <c r="D9" s="12">
        <v>0.25223735696799998</v>
      </c>
      <c r="E9" s="12">
        <v>0.35342587367299999</v>
      </c>
      <c r="F9" s="12">
        <v>5.6982558331200001E-2</v>
      </c>
      <c r="G9" s="12">
        <v>0</v>
      </c>
      <c r="I9" s="12">
        <v>0.114680498804</v>
      </c>
      <c r="J9" s="12">
        <v>0.241625034691</v>
      </c>
      <c r="K9" s="12">
        <v>0.35737665116</v>
      </c>
      <c r="L9" s="12">
        <v>0.30469735948400001</v>
      </c>
      <c r="M9" s="12">
        <v>0.275129316934</v>
      </c>
      <c r="N9" s="12">
        <v>0.25137599343099998</v>
      </c>
      <c r="P9" s="12">
        <v>0.163860253279</v>
      </c>
      <c r="Q9" s="12">
        <v>0.21736376600499999</v>
      </c>
      <c r="R9" s="12">
        <v>0.35702330689099998</v>
      </c>
      <c r="S9" s="12">
        <v>0.37300629302499999</v>
      </c>
      <c r="T9" s="12">
        <v>0</v>
      </c>
      <c r="V9" s="12">
        <v>0.18609304255799999</v>
      </c>
      <c r="W9" s="12">
        <v>0.29530751194400001</v>
      </c>
      <c r="X9" s="12">
        <v>0.180707961453</v>
      </c>
      <c r="Y9" s="12">
        <v>0.276251523341</v>
      </c>
      <c r="Z9" s="12">
        <v>0.353035739904</v>
      </c>
      <c r="AA9" s="12">
        <v>0.443131626981</v>
      </c>
      <c r="AB9" s="12">
        <v>0.45537099915500001</v>
      </c>
      <c r="AC9" s="12">
        <v>8.9374448602600007E-2</v>
      </c>
      <c r="AE9" s="12">
        <v>0.13206988519499999</v>
      </c>
      <c r="AF9" s="12">
        <v>0.406498850829</v>
      </c>
      <c r="AG9" s="12">
        <v>0.38826579099399999</v>
      </c>
      <c r="AH9" s="12">
        <v>0.171915337413</v>
      </c>
      <c r="AI9" s="12">
        <v>0.19871938798800001</v>
      </c>
      <c r="AJ9" s="12">
        <v>0.22134430138200001</v>
      </c>
      <c r="AK9" s="12">
        <v>0.35504863221499999</v>
      </c>
      <c r="AL9" s="12">
        <v>8.9352679513800007E-2</v>
      </c>
      <c r="AM9" s="12">
        <v>0.40134356795300002</v>
      </c>
      <c r="AN9" s="12">
        <v>0.311296794727</v>
      </c>
      <c r="AO9" s="12">
        <v>0.50967888134499995</v>
      </c>
      <c r="AP9" s="12">
        <v>0.363780716994</v>
      </c>
      <c r="AR9" s="12">
        <v>0.28101722794200001</v>
      </c>
      <c r="AS9" s="12">
        <v>0.25695900078400002</v>
      </c>
      <c r="AT9" s="12">
        <v>0.537771467251</v>
      </c>
      <c r="AU9" s="12">
        <v>0</v>
      </c>
      <c r="AW9" s="12">
        <v>0.29488431511699997</v>
      </c>
      <c r="AX9" s="12">
        <v>0.30901703367400002</v>
      </c>
      <c r="AY9" s="12">
        <v>0.33170989606899998</v>
      </c>
      <c r="AZ9" s="12">
        <v>0.27046118237400002</v>
      </c>
      <c r="BA9" s="12">
        <v>0.31933020684199998</v>
      </c>
      <c r="BB9" s="12">
        <v>0.292561918473</v>
      </c>
      <c r="BD9" s="12">
        <v>0.32600784954099998</v>
      </c>
      <c r="BE9" s="12">
        <v>0.19697533196399999</v>
      </c>
      <c r="BF9" s="12">
        <v>0.127276972253</v>
      </c>
      <c r="BH9" s="12">
        <v>0.34770085133599998</v>
      </c>
      <c r="BI9" s="12">
        <v>0.11140029745799999</v>
      </c>
      <c r="BJ9" s="12">
        <v>8.9726767281500003E-2</v>
      </c>
    </row>
    <row r="10" spans="2:62" ht="32" customHeight="1" x14ac:dyDescent="0.35">
      <c r="B10" s="11" t="s">
        <v>221</v>
      </c>
      <c r="C10" s="12">
        <v>0.34251867527699997</v>
      </c>
      <c r="D10" s="12">
        <v>0.38914758322999998</v>
      </c>
      <c r="E10" s="12">
        <v>0.313492256824</v>
      </c>
      <c r="F10" s="12">
        <v>0.111484211268</v>
      </c>
      <c r="G10" s="12">
        <v>0</v>
      </c>
      <c r="I10" s="12">
        <v>0.35873122115599998</v>
      </c>
      <c r="J10" s="12">
        <v>0.40308085585699999</v>
      </c>
      <c r="K10" s="12">
        <v>0.34815333034899998</v>
      </c>
      <c r="L10" s="12">
        <v>0.31533059908400002</v>
      </c>
      <c r="M10" s="12">
        <v>0.30224216988699998</v>
      </c>
      <c r="N10" s="12">
        <v>0.40020158794600003</v>
      </c>
      <c r="P10" s="12">
        <v>0.29761506973599999</v>
      </c>
      <c r="Q10" s="12">
        <v>0.34991465449100001</v>
      </c>
      <c r="R10" s="12">
        <v>0.35299381746000003</v>
      </c>
      <c r="S10" s="12">
        <v>0.36408392636300002</v>
      </c>
      <c r="T10" s="12">
        <v>0</v>
      </c>
      <c r="V10" s="12">
        <v>0.20202771770299999</v>
      </c>
      <c r="W10" s="12">
        <v>0.25059384087300002</v>
      </c>
      <c r="X10" s="12">
        <v>0.35057377718600002</v>
      </c>
      <c r="Y10" s="12">
        <v>0.56019632313500001</v>
      </c>
      <c r="Z10" s="12">
        <v>0.35076177021999999</v>
      </c>
      <c r="AA10" s="12">
        <v>0.37291651375099999</v>
      </c>
      <c r="AB10" s="12">
        <v>0.36070518127099999</v>
      </c>
      <c r="AC10" s="12">
        <v>0.40854355110500001</v>
      </c>
      <c r="AE10" s="12">
        <v>0.51936228564200004</v>
      </c>
      <c r="AF10" s="12">
        <v>0.25229059907700002</v>
      </c>
      <c r="AG10" s="12">
        <v>0.49909735136099997</v>
      </c>
      <c r="AH10" s="12">
        <v>0.35988241827599998</v>
      </c>
      <c r="AI10" s="12">
        <v>0.30107073527900002</v>
      </c>
      <c r="AJ10" s="12">
        <v>0.42850605770700001</v>
      </c>
      <c r="AK10" s="12">
        <v>0.39971359204899998</v>
      </c>
      <c r="AL10" s="12">
        <v>0.41243178157400001</v>
      </c>
      <c r="AM10" s="12">
        <v>0.292816198252</v>
      </c>
      <c r="AN10" s="12">
        <v>0.21912190179999999</v>
      </c>
      <c r="AO10" s="12">
        <v>0.227136587807</v>
      </c>
      <c r="AP10" s="12">
        <v>0.210708652218</v>
      </c>
      <c r="AR10" s="12">
        <v>0.34482794873</v>
      </c>
      <c r="AS10" s="12">
        <v>0.33568921838900001</v>
      </c>
      <c r="AT10" s="12">
        <v>0.34911431852300001</v>
      </c>
      <c r="AU10" s="12">
        <v>0</v>
      </c>
      <c r="AW10" s="12">
        <v>0.36628309896</v>
      </c>
      <c r="AX10" s="12">
        <v>0.35710215376799997</v>
      </c>
      <c r="AY10" s="12">
        <v>0.36133175241799997</v>
      </c>
      <c r="AZ10" s="12">
        <v>0.34381775300200001</v>
      </c>
      <c r="BA10" s="12">
        <v>0.34484077736399998</v>
      </c>
      <c r="BB10" s="12">
        <v>0.39830004694400001</v>
      </c>
      <c r="BD10" s="12">
        <v>0.385961752449</v>
      </c>
      <c r="BE10" s="12">
        <v>0.23399801805199999</v>
      </c>
      <c r="BF10" s="12">
        <v>0.47907735977400001</v>
      </c>
      <c r="BH10" s="12">
        <v>0.36915699790399997</v>
      </c>
      <c r="BI10" s="12">
        <v>0.31577999205099999</v>
      </c>
      <c r="BJ10" s="12">
        <v>0.12516462902299999</v>
      </c>
    </row>
    <row r="11" spans="2:62" ht="32" customHeight="1" x14ac:dyDescent="0.35">
      <c r="B11" s="11" t="s">
        <v>222</v>
      </c>
      <c r="C11" s="12">
        <v>0.18027448597000001</v>
      </c>
      <c r="D11" s="12">
        <v>0.17293687729900001</v>
      </c>
      <c r="E11" s="12">
        <v>0.17551363265600001</v>
      </c>
      <c r="F11" s="12">
        <v>0.25001679474600003</v>
      </c>
      <c r="G11" s="12">
        <v>1</v>
      </c>
      <c r="I11" s="12">
        <v>0.13327235351700001</v>
      </c>
      <c r="J11" s="12">
        <v>0.155937441437</v>
      </c>
      <c r="K11" s="12">
        <v>0.14609630370000001</v>
      </c>
      <c r="L11" s="12">
        <v>0.213901546429</v>
      </c>
      <c r="M11" s="12">
        <v>0.22119767388799999</v>
      </c>
      <c r="N11" s="12">
        <v>0.348422418623</v>
      </c>
      <c r="P11" s="12">
        <v>0.169967413481</v>
      </c>
      <c r="Q11" s="12">
        <v>0.23721603617799999</v>
      </c>
      <c r="R11" s="12">
        <v>0.135116845811</v>
      </c>
      <c r="S11" s="12">
        <v>0.166850003857</v>
      </c>
      <c r="T11" s="12">
        <v>1</v>
      </c>
      <c r="V11" s="12">
        <v>0.16827948665600001</v>
      </c>
      <c r="W11" s="12">
        <v>0.21901262980700001</v>
      </c>
      <c r="X11" s="12">
        <v>0.28096457868899999</v>
      </c>
      <c r="Y11" s="12">
        <v>3.1697760933099998E-2</v>
      </c>
      <c r="Z11" s="12">
        <v>0.13687556214900001</v>
      </c>
      <c r="AA11" s="12">
        <v>0.113390657225</v>
      </c>
      <c r="AB11" s="12">
        <v>0.12083298072900001</v>
      </c>
      <c r="AC11" s="12">
        <v>0.31760797913799999</v>
      </c>
      <c r="AE11" s="12">
        <v>0.104175361871</v>
      </c>
      <c r="AF11" s="12">
        <v>0.22344010701299999</v>
      </c>
      <c r="AG11" s="12">
        <v>6.2020839660099997E-2</v>
      </c>
      <c r="AH11" s="12">
        <v>0.15951801558699999</v>
      </c>
      <c r="AI11" s="12">
        <v>0.359381181281</v>
      </c>
      <c r="AJ11" s="12">
        <v>0.19418940521700001</v>
      </c>
      <c r="AK11" s="12">
        <v>0.17612284685400001</v>
      </c>
      <c r="AL11" s="12">
        <v>0.16247004407900001</v>
      </c>
      <c r="AM11" s="12">
        <v>0.16443829429000001</v>
      </c>
      <c r="AN11" s="12">
        <v>0.17125074652</v>
      </c>
      <c r="AO11" s="12">
        <v>0</v>
      </c>
      <c r="AP11" s="12">
        <v>0.16149812542899999</v>
      </c>
      <c r="AR11" s="12">
        <v>0.16684815297799999</v>
      </c>
      <c r="AS11" s="12">
        <v>0.247332831695</v>
      </c>
      <c r="AT11" s="12">
        <v>0.11311421422700001</v>
      </c>
      <c r="AU11" s="12">
        <v>1</v>
      </c>
      <c r="AW11" s="12">
        <v>0.17655208642</v>
      </c>
      <c r="AX11" s="12">
        <v>0.193058205871</v>
      </c>
      <c r="AY11" s="12">
        <v>0.16219040467000001</v>
      </c>
      <c r="AZ11" s="12">
        <v>0.19211628090399999</v>
      </c>
      <c r="BA11" s="12">
        <v>0.163704468292</v>
      </c>
      <c r="BB11" s="12">
        <v>0.156463129418</v>
      </c>
      <c r="BD11" s="12">
        <v>0.17034749247</v>
      </c>
      <c r="BE11" s="12">
        <v>0.187657419267</v>
      </c>
      <c r="BF11" s="12">
        <v>0.39364566797299999</v>
      </c>
      <c r="BH11" s="12">
        <v>0.140956139456</v>
      </c>
      <c r="BI11" s="12">
        <v>0.281222201457</v>
      </c>
      <c r="BJ11" s="12">
        <v>0.31002363614799999</v>
      </c>
    </row>
    <row r="12" spans="2:62" ht="32" customHeight="1" x14ac:dyDescent="0.35">
      <c r="B12" s="11" t="s">
        <v>223</v>
      </c>
      <c r="C12" s="12">
        <v>0.10434566373</v>
      </c>
      <c r="D12" s="12">
        <v>0.113729040177</v>
      </c>
      <c r="E12" s="12">
        <v>8.0001958361700001E-2</v>
      </c>
      <c r="F12" s="12">
        <v>0.207639016835</v>
      </c>
      <c r="G12" s="12">
        <v>0</v>
      </c>
      <c r="I12" s="12">
        <v>0.210368639908</v>
      </c>
      <c r="J12" s="12">
        <v>8.9586892691300005E-2</v>
      </c>
      <c r="K12" s="12">
        <v>8.6396418570499997E-2</v>
      </c>
      <c r="L12" s="12">
        <v>0.12904705955699999</v>
      </c>
      <c r="M12" s="12">
        <v>6.2666938187499993E-2</v>
      </c>
      <c r="N12" s="12">
        <v>0</v>
      </c>
      <c r="P12" s="12">
        <v>0.20211585674999999</v>
      </c>
      <c r="Q12" s="12">
        <v>0.115532893846</v>
      </c>
      <c r="R12" s="12">
        <v>9.0614127825400001E-2</v>
      </c>
      <c r="S12" s="12">
        <v>3.1757841523599999E-2</v>
      </c>
      <c r="T12" s="12">
        <v>0</v>
      </c>
      <c r="V12" s="12">
        <v>0.229363510617</v>
      </c>
      <c r="W12" s="12">
        <v>0.12019753037399999</v>
      </c>
      <c r="X12" s="12">
        <v>0.10385647323699999</v>
      </c>
      <c r="Y12" s="12">
        <v>0.13185439259100001</v>
      </c>
      <c r="Z12" s="12">
        <v>4.5057415312799998E-2</v>
      </c>
      <c r="AA12" s="12">
        <v>7.0561202042499993E-2</v>
      </c>
      <c r="AB12" s="12">
        <v>3.1545419422800001E-2</v>
      </c>
      <c r="AC12" s="12">
        <v>0</v>
      </c>
      <c r="AE12" s="12">
        <v>0.175274060427</v>
      </c>
      <c r="AF12" s="12">
        <v>2.6956769170800001E-2</v>
      </c>
      <c r="AG12" s="12">
        <v>0</v>
      </c>
      <c r="AH12" s="12">
        <v>0.16358732885400001</v>
      </c>
      <c r="AI12" s="12">
        <v>2.6476799842299999E-2</v>
      </c>
      <c r="AJ12" s="12">
        <v>0.12122555759500001</v>
      </c>
      <c r="AK12" s="12">
        <v>3.1052337780400001E-2</v>
      </c>
      <c r="AL12" s="12">
        <v>0.17444440805700001</v>
      </c>
      <c r="AM12" s="12">
        <v>6.9578711141999997E-2</v>
      </c>
      <c r="AN12" s="12">
        <v>0.19727337246900001</v>
      </c>
      <c r="AO12" s="12">
        <v>0.26318453084799998</v>
      </c>
      <c r="AP12" s="12">
        <v>0.123216880141</v>
      </c>
      <c r="AR12" s="12">
        <v>0.115919646031</v>
      </c>
      <c r="AS12" s="12">
        <v>6.2604078144299996E-2</v>
      </c>
      <c r="AT12" s="12">
        <v>0</v>
      </c>
      <c r="AU12" s="12">
        <v>0</v>
      </c>
      <c r="AW12" s="12">
        <v>8.8560086033599994E-2</v>
      </c>
      <c r="AX12" s="12">
        <v>6.1726967709900001E-2</v>
      </c>
      <c r="AY12" s="12">
        <v>7.7874819585099994E-2</v>
      </c>
      <c r="AZ12" s="12">
        <v>9.0197302630400003E-2</v>
      </c>
      <c r="BA12" s="12">
        <v>7.9625683131099995E-2</v>
      </c>
      <c r="BB12" s="12">
        <v>8.7541893591300005E-2</v>
      </c>
      <c r="BD12" s="12">
        <v>7.8274606356000004E-2</v>
      </c>
      <c r="BE12" s="12">
        <v>0.17106561362100001</v>
      </c>
      <c r="BF12" s="12">
        <v>0</v>
      </c>
      <c r="BH12" s="12">
        <v>9.3733514649399996E-2</v>
      </c>
      <c r="BI12" s="12">
        <v>0.14774311899799999</v>
      </c>
      <c r="BJ12" s="12">
        <v>8.9171421339600002E-2</v>
      </c>
    </row>
    <row r="13" spans="2:62" ht="32" customHeight="1" x14ac:dyDescent="0.35">
      <c r="B13" s="11" t="s">
        <v>224</v>
      </c>
      <c r="C13" s="12">
        <v>7.3359787391800005E-2</v>
      </c>
      <c r="D13" s="12">
        <v>5.21683164489E-2</v>
      </c>
      <c r="E13" s="12">
        <v>7.0436759257099996E-2</v>
      </c>
      <c r="F13" s="12">
        <v>0.31946709145500002</v>
      </c>
      <c r="G13" s="12">
        <v>0</v>
      </c>
      <c r="I13" s="12">
        <v>0.18294728661599999</v>
      </c>
      <c r="J13" s="12">
        <v>0.10976977532399999</v>
      </c>
      <c r="K13" s="12">
        <v>5.3275316182000002E-2</v>
      </c>
      <c r="L13" s="12">
        <v>0</v>
      </c>
      <c r="M13" s="12">
        <v>0.11037992848600001</v>
      </c>
      <c r="N13" s="12">
        <v>0</v>
      </c>
      <c r="P13" s="12">
        <v>0.16644140675499999</v>
      </c>
      <c r="Q13" s="12">
        <v>4.83240969251E-2</v>
      </c>
      <c r="R13" s="12">
        <v>4.3134051615299998E-2</v>
      </c>
      <c r="S13" s="12">
        <v>5.4552534379300001E-2</v>
      </c>
      <c r="T13" s="12">
        <v>0</v>
      </c>
      <c r="V13" s="12">
        <v>0.190088016134</v>
      </c>
      <c r="W13" s="12">
        <v>0.101086672943</v>
      </c>
      <c r="X13" s="12">
        <v>5.9969196136599998E-2</v>
      </c>
      <c r="Y13" s="12">
        <v>0</v>
      </c>
      <c r="Z13" s="12">
        <v>7.1841655298400003E-2</v>
      </c>
      <c r="AA13" s="12">
        <v>0</v>
      </c>
      <c r="AB13" s="12">
        <v>3.1545419422800001E-2</v>
      </c>
      <c r="AC13" s="12">
        <v>0.184474021155</v>
      </c>
      <c r="AE13" s="12">
        <v>3.6315165369299997E-2</v>
      </c>
      <c r="AF13" s="12">
        <v>4.8956540704400003E-2</v>
      </c>
      <c r="AG13" s="12">
        <v>5.0616017984500002E-2</v>
      </c>
      <c r="AH13" s="12">
        <v>0.14509689986999999</v>
      </c>
      <c r="AI13" s="12">
        <v>0.114351895611</v>
      </c>
      <c r="AJ13" s="12">
        <v>3.4734678099500003E-2</v>
      </c>
      <c r="AK13" s="12">
        <v>3.8062591100900003E-2</v>
      </c>
      <c r="AL13" s="12">
        <v>0.13230331547599999</v>
      </c>
      <c r="AM13" s="12">
        <v>0</v>
      </c>
      <c r="AN13" s="12">
        <v>0.101057184484</v>
      </c>
      <c r="AO13" s="12">
        <v>0</v>
      </c>
      <c r="AP13" s="12">
        <v>0.14079562521799999</v>
      </c>
      <c r="AR13" s="12">
        <v>7.8115095745000002E-2</v>
      </c>
      <c r="AS13" s="12">
        <v>6.1981295858200003E-2</v>
      </c>
      <c r="AT13" s="12">
        <v>0</v>
      </c>
      <c r="AU13" s="12">
        <v>0</v>
      </c>
      <c r="AW13" s="12">
        <v>5.7303871373300001E-2</v>
      </c>
      <c r="AX13" s="12">
        <v>6.5705476079799999E-2</v>
      </c>
      <c r="AY13" s="12">
        <v>5.17083884104E-2</v>
      </c>
      <c r="AZ13" s="12">
        <v>8.3826584555799999E-2</v>
      </c>
      <c r="BA13" s="12">
        <v>7.5984435892000005E-2</v>
      </c>
      <c r="BB13" s="12">
        <v>4.7612047304200003E-2</v>
      </c>
      <c r="BD13" s="12">
        <v>1.93238663127E-2</v>
      </c>
      <c r="BE13" s="12">
        <v>0.201470444217</v>
      </c>
      <c r="BF13" s="12">
        <v>0</v>
      </c>
      <c r="BH13" s="12">
        <v>4.4439561831E-2</v>
      </c>
      <c r="BI13" s="12">
        <v>0.116791962806</v>
      </c>
      <c r="BJ13" s="12">
        <v>0.26457233480499998</v>
      </c>
    </row>
    <row r="14" spans="2:62" ht="32" customHeight="1" x14ac:dyDescent="0.35">
      <c r="B14" s="11" t="s">
        <v>42</v>
      </c>
      <c r="C14" s="12">
        <v>1.6293728524799999E-2</v>
      </c>
      <c r="D14" s="12">
        <v>1.97808258764E-2</v>
      </c>
      <c r="E14" s="12">
        <v>7.1295192282399998E-3</v>
      </c>
      <c r="F14" s="12">
        <v>5.44103273649E-2</v>
      </c>
      <c r="G14" s="12">
        <v>0</v>
      </c>
      <c r="I14" s="12">
        <v>0</v>
      </c>
      <c r="J14" s="12">
        <v>0</v>
      </c>
      <c r="K14" s="12">
        <v>8.7019800390500009E-3</v>
      </c>
      <c r="L14" s="12">
        <v>3.7023435444899999E-2</v>
      </c>
      <c r="M14" s="12">
        <v>2.8383972617799999E-2</v>
      </c>
      <c r="N14" s="12">
        <v>0</v>
      </c>
      <c r="P14" s="12">
        <v>0</v>
      </c>
      <c r="Q14" s="12">
        <v>3.1648552554800001E-2</v>
      </c>
      <c r="R14" s="12">
        <v>2.1117850396899999E-2</v>
      </c>
      <c r="S14" s="12">
        <v>9.7494008527900002E-3</v>
      </c>
      <c r="T14" s="12">
        <v>0</v>
      </c>
      <c r="V14" s="12">
        <v>2.4148226332500002E-2</v>
      </c>
      <c r="W14" s="12">
        <v>1.3801814058600001E-2</v>
      </c>
      <c r="X14" s="12">
        <v>2.3928013297700002E-2</v>
      </c>
      <c r="Y14" s="12">
        <v>0</v>
      </c>
      <c r="Z14" s="12">
        <v>4.2427857116500003E-2</v>
      </c>
      <c r="AA14" s="12">
        <v>0</v>
      </c>
      <c r="AB14" s="12">
        <v>0</v>
      </c>
      <c r="AC14" s="12">
        <v>0</v>
      </c>
      <c r="AE14" s="12">
        <v>3.2803241495400003E-2</v>
      </c>
      <c r="AF14" s="12">
        <v>4.1857133206300003E-2</v>
      </c>
      <c r="AG14" s="12">
        <v>0</v>
      </c>
      <c r="AH14" s="12">
        <v>0</v>
      </c>
      <c r="AI14" s="12">
        <v>0</v>
      </c>
      <c r="AJ14" s="12">
        <v>0</v>
      </c>
      <c r="AK14" s="12">
        <v>0</v>
      </c>
      <c r="AL14" s="12">
        <v>2.8997771301500001E-2</v>
      </c>
      <c r="AM14" s="12">
        <v>7.1823228362800001E-2</v>
      </c>
      <c r="AN14" s="12">
        <v>0</v>
      </c>
      <c r="AO14" s="12">
        <v>0</v>
      </c>
      <c r="AP14" s="12">
        <v>0</v>
      </c>
      <c r="AR14" s="12">
        <v>1.32719285746E-2</v>
      </c>
      <c r="AS14" s="12">
        <v>3.5433575129500003E-2</v>
      </c>
      <c r="AT14" s="12">
        <v>0</v>
      </c>
      <c r="AU14" s="12">
        <v>0</v>
      </c>
      <c r="AW14" s="12">
        <v>1.6416542095799999E-2</v>
      </c>
      <c r="AX14" s="12">
        <v>1.3390162896999999E-2</v>
      </c>
      <c r="AY14" s="12">
        <v>1.51847388482E-2</v>
      </c>
      <c r="AZ14" s="12">
        <v>1.9580896533900001E-2</v>
      </c>
      <c r="BA14" s="12">
        <v>1.6514428478600001E-2</v>
      </c>
      <c r="BB14" s="12">
        <v>1.7520964269399999E-2</v>
      </c>
      <c r="BD14" s="12">
        <v>2.0084432871899999E-2</v>
      </c>
      <c r="BE14" s="12">
        <v>8.8331728800899994E-3</v>
      </c>
      <c r="BF14" s="12">
        <v>0</v>
      </c>
      <c r="BH14" s="12">
        <v>4.0129348229099998E-3</v>
      </c>
      <c r="BI14" s="12">
        <v>2.7062427229499999E-2</v>
      </c>
      <c r="BJ14" s="12">
        <v>0.121341211404</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J18"/>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226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308</v>
      </c>
      <c r="D7" s="15">
        <v>160</v>
      </c>
      <c r="E7" s="15">
        <v>133</v>
      </c>
      <c r="F7" s="15">
        <v>13</v>
      </c>
      <c r="G7" s="15">
        <v>2</v>
      </c>
      <c r="I7" s="15">
        <v>28</v>
      </c>
      <c r="J7" s="15">
        <v>41</v>
      </c>
      <c r="K7" s="15">
        <v>98</v>
      </c>
      <c r="L7" s="15">
        <v>74</v>
      </c>
      <c r="M7" s="15">
        <v>60</v>
      </c>
      <c r="N7" s="15">
        <v>7</v>
      </c>
      <c r="P7" s="15">
        <v>47</v>
      </c>
      <c r="Q7" s="15">
        <v>87</v>
      </c>
      <c r="R7" s="15">
        <v>82</v>
      </c>
      <c r="S7" s="15">
        <v>92</v>
      </c>
      <c r="T7" s="15">
        <v>0</v>
      </c>
      <c r="V7" s="15">
        <v>29</v>
      </c>
      <c r="W7" s="15">
        <v>53</v>
      </c>
      <c r="X7" s="15">
        <v>67</v>
      </c>
      <c r="Y7" s="15">
        <v>37</v>
      </c>
      <c r="Z7" s="15">
        <v>47</v>
      </c>
      <c r="AA7" s="15">
        <v>34</v>
      </c>
      <c r="AB7" s="15">
        <v>36</v>
      </c>
      <c r="AC7" s="15">
        <v>5</v>
      </c>
      <c r="AE7" s="15">
        <v>26</v>
      </c>
      <c r="AF7" s="15">
        <v>45</v>
      </c>
      <c r="AG7" s="15">
        <v>20</v>
      </c>
      <c r="AH7" s="15">
        <v>27</v>
      </c>
      <c r="AI7" s="15">
        <v>44</v>
      </c>
      <c r="AJ7" s="15">
        <v>17</v>
      </c>
      <c r="AK7" s="15">
        <v>30</v>
      </c>
      <c r="AL7" s="15">
        <v>35</v>
      </c>
      <c r="AM7" s="15">
        <v>29</v>
      </c>
      <c r="AN7" s="15">
        <v>14</v>
      </c>
      <c r="AO7" s="15">
        <v>6</v>
      </c>
      <c r="AP7" s="15">
        <v>15</v>
      </c>
      <c r="AR7" s="15">
        <v>231</v>
      </c>
      <c r="AS7" s="15">
        <v>64</v>
      </c>
      <c r="AT7" s="15">
        <v>13</v>
      </c>
      <c r="AU7" s="15">
        <v>0</v>
      </c>
      <c r="AW7" s="15">
        <v>267</v>
      </c>
      <c r="AX7" s="15">
        <v>258</v>
      </c>
      <c r="AY7" s="15">
        <v>232</v>
      </c>
      <c r="AZ7" s="15">
        <v>250</v>
      </c>
      <c r="BA7" s="15">
        <v>253</v>
      </c>
      <c r="BB7" s="15">
        <v>248</v>
      </c>
      <c r="BD7" s="15">
        <v>227</v>
      </c>
      <c r="BE7" s="15">
        <v>72</v>
      </c>
      <c r="BF7" s="15">
        <v>9</v>
      </c>
      <c r="BH7" s="15">
        <v>234</v>
      </c>
      <c r="BI7" s="15">
        <v>58</v>
      </c>
      <c r="BJ7" s="15">
        <v>16</v>
      </c>
    </row>
    <row r="8" spans="2:62" x14ac:dyDescent="0.35">
      <c r="B8" s="6" t="s">
        <v>75</v>
      </c>
      <c r="C8" s="10">
        <v>302</v>
      </c>
      <c r="D8" s="10">
        <v>153</v>
      </c>
      <c r="E8" s="10">
        <v>133</v>
      </c>
      <c r="F8" s="10">
        <v>13</v>
      </c>
      <c r="G8" s="10">
        <v>2</v>
      </c>
      <c r="I8" s="10">
        <v>29</v>
      </c>
      <c r="J8" s="10">
        <v>39</v>
      </c>
      <c r="K8" s="10">
        <v>94</v>
      </c>
      <c r="L8" s="10">
        <v>71</v>
      </c>
      <c r="M8" s="10">
        <v>62</v>
      </c>
      <c r="N8" s="10">
        <v>8</v>
      </c>
      <c r="P8" s="10">
        <v>60</v>
      </c>
      <c r="Q8" s="10">
        <v>81</v>
      </c>
      <c r="R8" s="10">
        <v>75</v>
      </c>
      <c r="S8" s="10">
        <v>86</v>
      </c>
      <c r="T8" s="10">
        <v>0</v>
      </c>
      <c r="V8" s="10">
        <v>32</v>
      </c>
      <c r="W8" s="10">
        <v>57</v>
      </c>
      <c r="X8" s="10">
        <v>64</v>
      </c>
      <c r="Y8" s="10">
        <v>36</v>
      </c>
      <c r="Z8" s="10">
        <v>44</v>
      </c>
      <c r="AA8" s="10">
        <v>32</v>
      </c>
      <c r="AB8" s="10">
        <v>32</v>
      </c>
      <c r="AC8" s="10">
        <v>6</v>
      </c>
      <c r="AE8" s="10">
        <v>24</v>
      </c>
      <c r="AF8" s="10">
        <v>43</v>
      </c>
      <c r="AG8" s="10">
        <v>19</v>
      </c>
      <c r="AH8" s="10">
        <v>25</v>
      </c>
      <c r="AI8" s="10">
        <v>41</v>
      </c>
      <c r="AJ8" s="10">
        <v>16</v>
      </c>
      <c r="AK8" s="10">
        <v>28</v>
      </c>
      <c r="AL8" s="10">
        <v>34</v>
      </c>
      <c r="AM8" s="10">
        <v>28</v>
      </c>
      <c r="AN8" s="10">
        <v>20</v>
      </c>
      <c r="AO8" s="10">
        <v>10</v>
      </c>
      <c r="AP8" s="10">
        <v>14</v>
      </c>
      <c r="AR8" s="10">
        <v>227</v>
      </c>
      <c r="AS8" s="10">
        <v>61</v>
      </c>
      <c r="AT8" s="10">
        <v>14</v>
      </c>
      <c r="AU8" s="10">
        <v>0</v>
      </c>
      <c r="AW8" s="10">
        <v>261</v>
      </c>
      <c r="AX8" s="10">
        <v>252</v>
      </c>
      <c r="AY8" s="10">
        <v>227</v>
      </c>
      <c r="AZ8" s="10">
        <v>246</v>
      </c>
      <c r="BA8" s="10">
        <v>247</v>
      </c>
      <c r="BB8" s="10">
        <v>243</v>
      </c>
      <c r="BD8" s="10">
        <v>220</v>
      </c>
      <c r="BE8" s="10">
        <v>73</v>
      </c>
      <c r="BF8" s="10">
        <v>9</v>
      </c>
      <c r="BH8" s="10">
        <v>228</v>
      </c>
      <c r="BI8" s="10">
        <v>58</v>
      </c>
      <c r="BJ8" s="10">
        <v>16</v>
      </c>
    </row>
    <row r="9" spans="2:62" ht="32" customHeight="1" x14ac:dyDescent="0.35">
      <c r="B9" s="11" t="s">
        <v>220</v>
      </c>
      <c r="C9" s="12">
        <v>0.37636212110400002</v>
      </c>
      <c r="D9" s="12">
        <v>0.43471057707400002</v>
      </c>
      <c r="E9" s="12">
        <v>0.34485344799099998</v>
      </c>
      <c r="F9" s="12">
        <v>0</v>
      </c>
      <c r="G9" s="12">
        <v>0.50544754321800001</v>
      </c>
      <c r="I9" s="12">
        <v>0.19212424854499999</v>
      </c>
      <c r="J9" s="12">
        <v>0.38771852945899998</v>
      </c>
      <c r="K9" s="12">
        <v>0.43146433163300002</v>
      </c>
      <c r="L9" s="12">
        <v>0.37651791846299998</v>
      </c>
      <c r="M9" s="12">
        <v>0.379390002866</v>
      </c>
      <c r="N9" s="12">
        <v>0.30996524877999998</v>
      </c>
      <c r="P9" s="12">
        <v>0.32369742146899999</v>
      </c>
      <c r="Q9" s="12">
        <v>0.362881193963</v>
      </c>
      <c r="R9" s="12">
        <v>0.40894372606200002</v>
      </c>
      <c r="S9" s="12">
        <v>0.39688735713399997</v>
      </c>
      <c r="V9" s="12">
        <v>0.17625636141000001</v>
      </c>
      <c r="W9" s="12">
        <v>0.35892327867500001</v>
      </c>
      <c r="X9" s="12">
        <v>0.41198466303699999</v>
      </c>
      <c r="Y9" s="12">
        <v>0.31270116233799999</v>
      </c>
      <c r="Z9" s="12">
        <v>0.39577228292</v>
      </c>
      <c r="AA9" s="12">
        <v>0.54082861820999995</v>
      </c>
      <c r="AB9" s="12">
        <v>0.44017323443099998</v>
      </c>
      <c r="AC9" s="12">
        <v>0.26246351372499999</v>
      </c>
      <c r="AE9" s="12">
        <v>0.368065321871</v>
      </c>
      <c r="AF9" s="12">
        <v>0.43803825931200002</v>
      </c>
      <c r="AG9" s="12">
        <v>0.46005126936200003</v>
      </c>
      <c r="AH9" s="12">
        <v>0.353036772542</v>
      </c>
      <c r="AI9" s="12">
        <v>0.26606084570499999</v>
      </c>
      <c r="AJ9" s="12">
        <v>0.343563550951</v>
      </c>
      <c r="AK9" s="12">
        <v>0.43310931680800002</v>
      </c>
      <c r="AL9" s="12">
        <v>0.30286890192100002</v>
      </c>
      <c r="AM9" s="12">
        <v>0.32157621555799998</v>
      </c>
      <c r="AN9" s="12">
        <v>0.52612069433099995</v>
      </c>
      <c r="AO9" s="12">
        <v>0.67529107978699998</v>
      </c>
      <c r="AP9" s="12">
        <v>0.25029837634899998</v>
      </c>
      <c r="AR9" s="12">
        <v>0.40230319775599999</v>
      </c>
      <c r="AS9" s="12">
        <v>0.26909810352800001</v>
      </c>
      <c r="AT9" s="12">
        <v>0.42293685178399998</v>
      </c>
      <c r="AW9" s="12">
        <v>0.38740893150700001</v>
      </c>
      <c r="AX9" s="12">
        <v>0.40024626311900002</v>
      </c>
      <c r="AY9" s="12">
        <v>0.43442669311299997</v>
      </c>
      <c r="AZ9" s="12">
        <v>0.39408964540399999</v>
      </c>
      <c r="BA9" s="12">
        <v>0.39847766424600001</v>
      </c>
      <c r="BB9" s="12">
        <v>0.41622790778699997</v>
      </c>
      <c r="BD9" s="12">
        <v>0.41754425846299997</v>
      </c>
      <c r="BE9" s="12">
        <v>0.285116050264</v>
      </c>
      <c r="BF9" s="12">
        <v>9.8744569961800005E-2</v>
      </c>
      <c r="BH9" s="12">
        <v>0.41767360026099998</v>
      </c>
      <c r="BI9" s="12">
        <v>0.28600456202899999</v>
      </c>
      <c r="BJ9" s="12">
        <v>0.11325789088300001</v>
      </c>
    </row>
    <row r="10" spans="2:62" ht="32" customHeight="1" x14ac:dyDescent="0.35">
      <c r="B10" s="11" t="s">
        <v>221</v>
      </c>
      <c r="C10" s="12">
        <v>0.44799411106300002</v>
      </c>
      <c r="D10" s="12">
        <v>0.44268022374600002</v>
      </c>
      <c r="E10" s="12">
        <v>0.43659232700400002</v>
      </c>
      <c r="F10" s="12">
        <v>0.618644936674</v>
      </c>
      <c r="G10" s="12">
        <v>0.49455245678199999</v>
      </c>
      <c r="I10" s="12">
        <v>0.53843220042399997</v>
      </c>
      <c r="J10" s="12">
        <v>0.442910126643</v>
      </c>
      <c r="K10" s="12">
        <v>0.427883951087</v>
      </c>
      <c r="L10" s="12">
        <v>0.414222914645</v>
      </c>
      <c r="M10" s="12">
        <v>0.46410719032499997</v>
      </c>
      <c r="N10" s="12">
        <v>0.56756157322199996</v>
      </c>
      <c r="P10" s="12">
        <v>0.49162080801000002</v>
      </c>
      <c r="Q10" s="12">
        <v>0.36459789767700002</v>
      </c>
      <c r="R10" s="12">
        <v>0.44986508975200001</v>
      </c>
      <c r="S10" s="12">
        <v>0.49443748363000001</v>
      </c>
      <c r="V10" s="12">
        <v>0.55311100391599999</v>
      </c>
      <c r="W10" s="12">
        <v>0.47426936178399998</v>
      </c>
      <c r="X10" s="12">
        <v>0.40645785818800001</v>
      </c>
      <c r="Y10" s="12">
        <v>0.49349733687399999</v>
      </c>
      <c r="Z10" s="12">
        <v>0.31216764647900003</v>
      </c>
      <c r="AA10" s="12">
        <v>0.40521281859199998</v>
      </c>
      <c r="AB10" s="12">
        <v>0.53273547022800005</v>
      </c>
      <c r="AC10" s="12">
        <v>0.56817789693700005</v>
      </c>
      <c r="AE10" s="12">
        <v>0.43215024812300001</v>
      </c>
      <c r="AF10" s="12">
        <v>0.37576141825800002</v>
      </c>
      <c r="AG10" s="12">
        <v>0.336471026921</v>
      </c>
      <c r="AH10" s="12">
        <v>0.56674693667800002</v>
      </c>
      <c r="AI10" s="12">
        <v>0.48520906892999999</v>
      </c>
      <c r="AJ10" s="12">
        <v>0.48876991331699998</v>
      </c>
      <c r="AK10" s="12">
        <v>0.43058799093200001</v>
      </c>
      <c r="AL10" s="12">
        <v>0.41823930086900002</v>
      </c>
      <c r="AM10" s="12">
        <v>0.59360045313300003</v>
      </c>
      <c r="AN10" s="12">
        <v>0.47387930566899999</v>
      </c>
      <c r="AO10" s="12">
        <v>0.154133970659</v>
      </c>
      <c r="AP10" s="12">
        <v>0.46583777474900001</v>
      </c>
      <c r="AR10" s="12">
        <v>0.45195313105700002</v>
      </c>
      <c r="AS10" s="12">
        <v>0.44665696905899999</v>
      </c>
      <c r="AT10" s="12">
        <v>0.38923209472600001</v>
      </c>
      <c r="AW10" s="12">
        <v>0.45192553175200001</v>
      </c>
      <c r="AX10" s="12">
        <v>0.43691499832500003</v>
      </c>
      <c r="AY10" s="12">
        <v>0.40442499986399999</v>
      </c>
      <c r="AZ10" s="12">
        <v>0.434446689311</v>
      </c>
      <c r="BA10" s="12">
        <v>0.43481311844100001</v>
      </c>
      <c r="BB10" s="12">
        <v>0.41823828522599998</v>
      </c>
      <c r="BD10" s="12">
        <v>0.43316772637500001</v>
      </c>
      <c r="BE10" s="12">
        <v>0.475853956932</v>
      </c>
      <c r="BF10" s="12">
        <v>0.58962390344899995</v>
      </c>
      <c r="BH10" s="12">
        <v>0.43352459416099998</v>
      </c>
      <c r="BI10" s="12">
        <v>0.48979402798499999</v>
      </c>
      <c r="BJ10" s="12">
        <v>0.50309888814500003</v>
      </c>
    </row>
    <row r="11" spans="2:62" ht="32" customHeight="1" x14ac:dyDescent="0.35">
      <c r="B11" s="11" t="s">
        <v>222</v>
      </c>
      <c r="C11" s="12">
        <v>0.12827438243200001</v>
      </c>
      <c r="D11" s="12">
        <v>9.8604289077599994E-2</v>
      </c>
      <c r="E11" s="12">
        <v>0.148257491188</v>
      </c>
      <c r="F11" s="12">
        <v>0.28810372715900001</v>
      </c>
      <c r="G11" s="12">
        <v>0</v>
      </c>
      <c r="I11" s="12">
        <v>0.162416592429</v>
      </c>
      <c r="J11" s="12">
        <v>0.14539818943400001</v>
      </c>
      <c r="K11" s="12">
        <v>9.4316618956700002E-2</v>
      </c>
      <c r="L11" s="12">
        <v>0.144365829705</v>
      </c>
      <c r="M11" s="12">
        <v>0.13524267823399999</v>
      </c>
      <c r="N11" s="12">
        <v>0.122473177998</v>
      </c>
      <c r="P11" s="12">
        <v>0.12261019237699999</v>
      </c>
      <c r="Q11" s="12">
        <v>0.22923635287899999</v>
      </c>
      <c r="R11" s="12">
        <v>5.9146113450400002E-2</v>
      </c>
      <c r="S11" s="12">
        <v>9.8116944226800007E-2</v>
      </c>
      <c r="V11" s="12">
        <v>0.19190520606600001</v>
      </c>
      <c r="W11" s="12">
        <v>0.137972316757</v>
      </c>
      <c r="X11" s="12">
        <v>0.120477406191</v>
      </c>
      <c r="Y11" s="12">
        <v>0.16927004576099999</v>
      </c>
      <c r="Z11" s="12">
        <v>0.16961511684300001</v>
      </c>
      <c r="AA11" s="12">
        <v>5.3958563197499997E-2</v>
      </c>
      <c r="AB11" s="12">
        <v>2.70912953416E-2</v>
      </c>
      <c r="AC11" s="12">
        <v>0.16935858933799999</v>
      </c>
      <c r="AE11" s="12">
        <v>0.10935196562299999</v>
      </c>
      <c r="AF11" s="12">
        <v>0.16476829304500001</v>
      </c>
      <c r="AG11" s="12">
        <v>9.9401749337600001E-2</v>
      </c>
      <c r="AH11" s="12">
        <v>4.6954828162900003E-2</v>
      </c>
      <c r="AI11" s="12">
        <v>0.202602488893</v>
      </c>
      <c r="AJ11" s="12">
        <v>0.113240374117</v>
      </c>
      <c r="AK11" s="12">
        <v>0.136302692261</v>
      </c>
      <c r="AL11" s="12">
        <v>0.25169797974800001</v>
      </c>
      <c r="AM11" s="12">
        <v>8.4823331309300004E-2</v>
      </c>
      <c r="AN11" s="12">
        <v>0</v>
      </c>
      <c r="AO11" s="12">
        <v>0</v>
      </c>
      <c r="AP11" s="12">
        <v>6.5730654984700002E-2</v>
      </c>
      <c r="AR11" s="12">
        <v>9.8034009095500002E-2</v>
      </c>
      <c r="AS11" s="12">
        <v>0.25435307510499999</v>
      </c>
      <c r="AT11" s="12">
        <v>6.9434808646800003E-2</v>
      </c>
      <c r="AW11" s="12">
        <v>0.114155907445</v>
      </c>
      <c r="AX11" s="12">
        <v>0.121846471661</v>
      </c>
      <c r="AY11" s="12">
        <v>0.119570622096</v>
      </c>
      <c r="AZ11" s="12">
        <v>0.121761738366</v>
      </c>
      <c r="BA11" s="12">
        <v>0.117264544195</v>
      </c>
      <c r="BB11" s="12">
        <v>0.13023215322500001</v>
      </c>
      <c r="BD11" s="12">
        <v>0.10187591445999999</v>
      </c>
      <c r="BE11" s="12">
        <v>0.18611823271</v>
      </c>
      <c r="BF11" s="12">
        <v>0.31163152658999999</v>
      </c>
      <c r="BH11" s="12">
        <v>0.106953863739</v>
      </c>
      <c r="BI11" s="12">
        <v>0.142139864541</v>
      </c>
      <c r="BJ11" s="12">
        <v>0.38364322097199999</v>
      </c>
    </row>
    <row r="12" spans="2:62" ht="32" customHeight="1" x14ac:dyDescent="0.35">
      <c r="B12" s="11" t="s">
        <v>223</v>
      </c>
      <c r="C12" s="12">
        <v>4.1676221697700001E-2</v>
      </c>
      <c r="D12" s="12">
        <v>1.8561429433200001E-2</v>
      </c>
      <c r="E12" s="12">
        <v>6.3677354274600001E-2</v>
      </c>
      <c r="F12" s="12">
        <v>9.3251336166799995E-2</v>
      </c>
      <c r="G12" s="12">
        <v>0</v>
      </c>
      <c r="I12" s="12">
        <v>0.107026958602</v>
      </c>
      <c r="J12" s="12">
        <v>2.3973154464500001E-2</v>
      </c>
      <c r="K12" s="12">
        <v>3.74273152015E-2</v>
      </c>
      <c r="L12" s="12">
        <v>5.2524552117899997E-2</v>
      </c>
      <c r="M12" s="12">
        <v>2.1260128574799999E-2</v>
      </c>
      <c r="N12" s="12">
        <v>0</v>
      </c>
      <c r="P12" s="12">
        <v>6.2071578142800003E-2</v>
      </c>
      <c r="Q12" s="12">
        <v>4.3284555481399999E-2</v>
      </c>
      <c r="R12" s="12">
        <v>5.9295026843800003E-2</v>
      </c>
      <c r="S12" s="12">
        <v>1.0558215009500001E-2</v>
      </c>
      <c r="V12" s="12">
        <v>7.8727428607700004E-2</v>
      </c>
      <c r="W12" s="12">
        <v>2.8835042784400002E-2</v>
      </c>
      <c r="X12" s="12">
        <v>4.7985768420100001E-2</v>
      </c>
      <c r="Y12" s="12">
        <v>2.4531455025800002E-2</v>
      </c>
      <c r="Z12" s="12">
        <v>0.102188109497</v>
      </c>
      <c r="AA12" s="12">
        <v>0</v>
      </c>
      <c r="AB12" s="12">
        <v>0</v>
      </c>
      <c r="AC12" s="12">
        <v>0</v>
      </c>
      <c r="AE12" s="12">
        <v>9.0432464382199998E-2</v>
      </c>
      <c r="AF12" s="12">
        <v>2.1432029384699999E-2</v>
      </c>
      <c r="AG12" s="12">
        <v>0.104075954379</v>
      </c>
      <c r="AH12" s="12">
        <v>0</v>
      </c>
      <c r="AI12" s="12">
        <v>4.6127596472099998E-2</v>
      </c>
      <c r="AJ12" s="12">
        <v>0</v>
      </c>
      <c r="AK12" s="12">
        <v>0</v>
      </c>
      <c r="AL12" s="12">
        <v>2.7193817462299999E-2</v>
      </c>
      <c r="AM12" s="12">
        <v>0</v>
      </c>
      <c r="AN12" s="12">
        <v>0</v>
      </c>
      <c r="AO12" s="12">
        <v>0.17057494955399999</v>
      </c>
      <c r="AP12" s="12">
        <v>0.21813319391700001</v>
      </c>
      <c r="AR12" s="12">
        <v>4.4032905767200002E-2</v>
      </c>
      <c r="AS12" s="12">
        <v>1.5387943311199999E-2</v>
      </c>
      <c r="AT12" s="12">
        <v>0.118396244843</v>
      </c>
      <c r="AW12" s="12">
        <v>3.9941120219800001E-2</v>
      </c>
      <c r="AX12" s="12">
        <v>3.4183378240900002E-2</v>
      </c>
      <c r="AY12" s="12">
        <v>4.1577684927400001E-2</v>
      </c>
      <c r="AZ12" s="12">
        <v>4.27129938544E-2</v>
      </c>
      <c r="BA12" s="12">
        <v>4.24919142968E-2</v>
      </c>
      <c r="BB12" s="12">
        <v>3.1666465408599999E-2</v>
      </c>
      <c r="BD12" s="12">
        <v>4.3399371067299998E-2</v>
      </c>
      <c r="BE12" s="12">
        <v>4.14573589383E-2</v>
      </c>
      <c r="BF12" s="12">
        <v>0</v>
      </c>
      <c r="BH12" s="12">
        <v>3.7971213333799998E-2</v>
      </c>
      <c r="BI12" s="12">
        <v>6.7665498841799995E-2</v>
      </c>
      <c r="BJ12" s="12">
        <v>0</v>
      </c>
    </row>
    <row r="13" spans="2:62" ht="32" customHeight="1" x14ac:dyDescent="0.35">
      <c r="B13" s="11" t="s">
        <v>224</v>
      </c>
      <c r="C13" s="12">
        <v>5.6931637035600004E-3</v>
      </c>
      <c r="D13" s="12">
        <v>5.4434806689500001E-3</v>
      </c>
      <c r="E13" s="12">
        <v>6.6193795431300001E-3</v>
      </c>
      <c r="F13" s="12">
        <v>0</v>
      </c>
      <c r="G13" s="12">
        <v>0</v>
      </c>
      <c r="I13" s="12">
        <v>0</v>
      </c>
      <c r="J13" s="12">
        <v>0</v>
      </c>
      <c r="K13" s="12">
        <v>8.9077831221799995E-3</v>
      </c>
      <c r="L13" s="12">
        <v>1.2368785069699999E-2</v>
      </c>
      <c r="M13" s="12">
        <v>0</v>
      </c>
      <c r="N13" s="12">
        <v>0</v>
      </c>
      <c r="P13" s="12">
        <v>0</v>
      </c>
      <c r="Q13" s="12">
        <v>0</v>
      </c>
      <c r="R13" s="12">
        <v>2.27500438916E-2</v>
      </c>
      <c r="S13" s="12">
        <v>0</v>
      </c>
      <c r="V13" s="12">
        <v>0</v>
      </c>
      <c r="W13" s="12">
        <v>0</v>
      </c>
      <c r="X13" s="12">
        <v>1.3094304163800001E-2</v>
      </c>
      <c r="Y13" s="12">
        <v>0</v>
      </c>
      <c r="Z13" s="12">
        <v>2.02568442605E-2</v>
      </c>
      <c r="AA13" s="12">
        <v>0</v>
      </c>
      <c r="AB13" s="12">
        <v>0</v>
      </c>
      <c r="AC13" s="12">
        <v>0</v>
      </c>
      <c r="AE13" s="12">
        <v>0</v>
      </c>
      <c r="AF13" s="12">
        <v>0</v>
      </c>
      <c r="AG13" s="12">
        <v>0</v>
      </c>
      <c r="AH13" s="12">
        <v>3.3261462616999998E-2</v>
      </c>
      <c r="AI13" s="12">
        <v>0</v>
      </c>
      <c r="AJ13" s="12">
        <v>5.4426161615499999E-2</v>
      </c>
      <c r="AK13" s="12">
        <v>0</v>
      </c>
      <c r="AL13" s="12">
        <v>0</v>
      </c>
      <c r="AM13" s="12">
        <v>0</v>
      </c>
      <c r="AN13" s="12">
        <v>0</v>
      </c>
      <c r="AO13" s="12">
        <v>0</v>
      </c>
      <c r="AP13" s="12">
        <v>0</v>
      </c>
      <c r="AR13" s="12">
        <v>3.6767563238E-3</v>
      </c>
      <c r="AS13" s="12">
        <v>1.45039089962E-2</v>
      </c>
      <c r="AT13" s="12">
        <v>0</v>
      </c>
      <c r="AW13" s="12">
        <v>6.5685090764699998E-3</v>
      </c>
      <c r="AX13" s="12">
        <v>6.8088886529500004E-3</v>
      </c>
      <c r="AY13" s="12">
        <v>0</v>
      </c>
      <c r="AZ13" s="12">
        <v>6.9889330640800001E-3</v>
      </c>
      <c r="BA13" s="12">
        <v>6.9527588208200004E-3</v>
      </c>
      <c r="BB13" s="12">
        <v>3.6351883545699998E-3</v>
      </c>
      <c r="BD13" s="12">
        <v>4.0127296344599998E-3</v>
      </c>
      <c r="BE13" s="12">
        <v>1.14544011564E-2</v>
      </c>
      <c r="BF13" s="12">
        <v>0</v>
      </c>
      <c r="BH13" s="12">
        <v>3.87672850444E-3</v>
      </c>
      <c r="BI13" s="12">
        <v>1.4396046603399999E-2</v>
      </c>
      <c r="BJ13" s="12">
        <v>0</v>
      </c>
    </row>
    <row r="15" spans="2:62" x14ac:dyDescent="0.35">
      <c r="B15" t="s">
        <v>260</v>
      </c>
    </row>
    <row r="16" spans="2:62" x14ac:dyDescent="0.35">
      <c r="B16" t="s">
        <v>9</v>
      </c>
    </row>
    <row r="18" spans="2:2" x14ac:dyDescent="0.35">
      <c r="B18"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227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329</v>
      </c>
      <c r="D7" s="15">
        <v>169</v>
      </c>
      <c r="E7" s="15">
        <v>141</v>
      </c>
      <c r="F7" s="15">
        <v>18</v>
      </c>
      <c r="G7" s="15">
        <v>1</v>
      </c>
      <c r="I7" s="15">
        <v>46</v>
      </c>
      <c r="J7" s="15">
        <v>50</v>
      </c>
      <c r="K7" s="15">
        <v>96</v>
      </c>
      <c r="L7" s="15">
        <v>70</v>
      </c>
      <c r="M7" s="15">
        <v>61</v>
      </c>
      <c r="N7" s="15">
        <v>6</v>
      </c>
      <c r="P7" s="15">
        <v>47</v>
      </c>
      <c r="Q7" s="15">
        <v>86</v>
      </c>
      <c r="R7" s="15">
        <v>97</v>
      </c>
      <c r="S7" s="15">
        <v>99</v>
      </c>
      <c r="T7" s="15">
        <v>0</v>
      </c>
      <c r="V7" s="15">
        <v>31</v>
      </c>
      <c r="W7" s="15">
        <v>52</v>
      </c>
      <c r="X7" s="15">
        <v>76</v>
      </c>
      <c r="Y7" s="15">
        <v>43</v>
      </c>
      <c r="Z7" s="15">
        <v>40</v>
      </c>
      <c r="AA7" s="15">
        <v>33</v>
      </c>
      <c r="AB7" s="15">
        <v>39</v>
      </c>
      <c r="AC7" s="15">
        <v>15</v>
      </c>
      <c r="AE7" s="15">
        <v>28</v>
      </c>
      <c r="AF7" s="15">
        <v>49</v>
      </c>
      <c r="AG7" s="15">
        <v>22</v>
      </c>
      <c r="AH7" s="15">
        <v>30</v>
      </c>
      <c r="AI7" s="15">
        <v>42</v>
      </c>
      <c r="AJ7" s="15">
        <v>26</v>
      </c>
      <c r="AK7" s="15">
        <v>28</v>
      </c>
      <c r="AL7" s="15">
        <v>30</v>
      </c>
      <c r="AM7" s="15">
        <v>30</v>
      </c>
      <c r="AN7" s="15">
        <v>23</v>
      </c>
      <c r="AO7" s="15">
        <v>8</v>
      </c>
      <c r="AP7" s="15">
        <v>13</v>
      </c>
      <c r="AR7" s="15">
        <v>264</v>
      </c>
      <c r="AS7" s="15">
        <v>56</v>
      </c>
      <c r="AT7" s="15">
        <v>9</v>
      </c>
      <c r="AU7" s="15">
        <v>0</v>
      </c>
      <c r="AW7" s="15">
        <v>277</v>
      </c>
      <c r="AX7" s="15">
        <v>266</v>
      </c>
      <c r="AY7" s="15">
        <v>237</v>
      </c>
      <c r="AZ7" s="15">
        <v>275</v>
      </c>
      <c r="BA7" s="15">
        <v>268</v>
      </c>
      <c r="BB7" s="15">
        <v>263</v>
      </c>
      <c r="BD7" s="15">
        <v>230</v>
      </c>
      <c r="BE7" s="15">
        <v>92</v>
      </c>
      <c r="BF7" s="15">
        <v>7</v>
      </c>
      <c r="BH7" s="15">
        <v>240</v>
      </c>
      <c r="BI7" s="15">
        <v>73</v>
      </c>
      <c r="BJ7" s="15">
        <v>16</v>
      </c>
    </row>
    <row r="8" spans="2:62" x14ac:dyDescent="0.35">
      <c r="B8" s="6" t="s">
        <v>75</v>
      </c>
      <c r="C8" s="10">
        <v>325</v>
      </c>
      <c r="D8" s="10">
        <v>164</v>
      </c>
      <c r="E8" s="10">
        <v>142</v>
      </c>
      <c r="F8" s="10">
        <v>19</v>
      </c>
      <c r="G8" s="10">
        <v>1</v>
      </c>
      <c r="I8" s="10">
        <v>47</v>
      </c>
      <c r="J8" s="10">
        <v>49</v>
      </c>
      <c r="K8" s="10">
        <v>92</v>
      </c>
      <c r="L8" s="10">
        <v>68</v>
      </c>
      <c r="M8" s="10">
        <v>63</v>
      </c>
      <c r="N8" s="10">
        <v>6</v>
      </c>
      <c r="P8" s="10">
        <v>61</v>
      </c>
      <c r="Q8" s="10">
        <v>81</v>
      </c>
      <c r="R8" s="10">
        <v>91</v>
      </c>
      <c r="S8" s="10">
        <v>93</v>
      </c>
      <c r="T8" s="10">
        <v>0</v>
      </c>
      <c r="V8" s="10">
        <v>37</v>
      </c>
      <c r="W8" s="10">
        <v>55</v>
      </c>
      <c r="X8" s="10">
        <v>73</v>
      </c>
      <c r="Y8" s="10">
        <v>42</v>
      </c>
      <c r="Z8" s="10">
        <v>38</v>
      </c>
      <c r="AA8" s="10">
        <v>30</v>
      </c>
      <c r="AB8" s="10">
        <v>35</v>
      </c>
      <c r="AC8" s="10">
        <v>16</v>
      </c>
      <c r="AE8" s="10">
        <v>26</v>
      </c>
      <c r="AF8" s="10">
        <v>46</v>
      </c>
      <c r="AG8" s="10">
        <v>20</v>
      </c>
      <c r="AH8" s="10">
        <v>28</v>
      </c>
      <c r="AI8" s="10">
        <v>39</v>
      </c>
      <c r="AJ8" s="10">
        <v>24</v>
      </c>
      <c r="AK8" s="10">
        <v>27</v>
      </c>
      <c r="AL8" s="10">
        <v>29</v>
      </c>
      <c r="AM8" s="10">
        <v>28</v>
      </c>
      <c r="AN8" s="10">
        <v>32</v>
      </c>
      <c r="AO8" s="10">
        <v>13</v>
      </c>
      <c r="AP8" s="10">
        <v>12</v>
      </c>
      <c r="AR8" s="10">
        <v>263</v>
      </c>
      <c r="AS8" s="10">
        <v>53</v>
      </c>
      <c r="AT8" s="10">
        <v>9</v>
      </c>
      <c r="AU8" s="10">
        <v>0</v>
      </c>
      <c r="AW8" s="10">
        <v>272</v>
      </c>
      <c r="AX8" s="10">
        <v>260</v>
      </c>
      <c r="AY8" s="10">
        <v>233</v>
      </c>
      <c r="AZ8" s="10">
        <v>272</v>
      </c>
      <c r="BA8" s="10">
        <v>264</v>
      </c>
      <c r="BB8" s="10">
        <v>259</v>
      </c>
      <c r="BD8" s="10">
        <v>222</v>
      </c>
      <c r="BE8" s="10">
        <v>96</v>
      </c>
      <c r="BF8" s="10">
        <v>7</v>
      </c>
      <c r="BH8" s="10">
        <v>236</v>
      </c>
      <c r="BI8" s="10">
        <v>73</v>
      </c>
      <c r="BJ8" s="10">
        <v>16</v>
      </c>
    </row>
    <row r="9" spans="2:62" ht="32" customHeight="1" x14ac:dyDescent="0.35">
      <c r="B9" s="11" t="s">
        <v>220</v>
      </c>
      <c r="C9" s="12">
        <v>0.29123632601100002</v>
      </c>
      <c r="D9" s="12">
        <v>0.29262201080599998</v>
      </c>
      <c r="E9" s="12">
        <v>0.31485834710299998</v>
      </c>
      <c r="F9" s="12">
        <v>6.5808506018899995E-2</v>
      </c>
      <c r="G9" s="12">
        <v>1</v>
      </c>
      <c r="I9" s="12">
        <v>0.20522658072</v>
      </c>
      <c r="J9" s="12">
        <v>0.28847795769700002</v>
      </c>
      <c r="K9" s="12">
        <v>0.34351242325199999</v>
      </c>
      <c r="L9" s="12">
        <v>0.30767742968700001</v>
      </c>
      <c r="M9" s="12">
        <v>0.25604583373500001</v>
      </c>
      <c r="N9" s="12">
        <v>0.37167928928999999</v>
      </c>
      <c r="P9" s="12">
        <v>0.18929559670099999</v>
      </c>
      <c r="Q9" s="12">
        <v>0.23574823844100001</v>
      </c>
      <c r="R9" s="12">
        <v>0.30340476211</v>
      </c>
      <c r="S9" s="12">
        <v>0.39444393609</v>
      </c>
      <c r="V9" s="12">
        <v>0.20433190058</v>
      </c>
      <c r="W9" s="12">
        <v>0.24957478017199999</v>
      </c>
      <c r="X9" s="12">
        <v>0.28519860131899999</v>
      </c>
      <c r="Y9" s="12">
        <v>0.25277244780000002</v>
      </c>
      <c r="Z9" s="12">
        <v>0.29038050352900002</v>
      </c>
      <c r="AA9" s="12">
        <v>0.41042024177999997</v>
      </c>
      <c r="AB9" s="12">
        <v>0.36862074666099998</v>
      </c>
      <c r="AC9" s="12">
        <v>0.370946026639</v>
      </c>
      <c r="AE9" s="12">
        <v>0.27032948123900002</v>
      </c>
      <c r="AF9" s="12">
        <v>0.32791471493199997</v>
      </c>
      <c r="AG9" s="12">
        <v>0.272776320505</v>
      </c>
      <c r="AH9" s="12">
        <v>0.18605304994300001</v>
      </c>
      <c r="AI9" s="12">
        <v>0.28229066915899997</v>
      </c>
      <c r="AJ9" s="12">
        <v>0.27529366877200001</v>
      </c>
      <c r="AK9" s="12">
        <v>0.38855771926499999</v>
      </c>
      <c r="AL9" s="12">
        <v>0.32366035977000002</v>
      </c>
      <c r="AM9" s="12">
        <v>0.25719162527599998</v>
      </c>
      <c r="AN9" s="12">
        <v>0.27794197877400001</v>
      </c>
      <c r="AO9" s="12">
        <v>0.39321544818900001</v>
      </c>
      <c r="AP9" s="12">
        <v>0.24548684366500001</v>
      </c>
      <c r="AR9" s="12">
        <v>0.29208192898800001</v>
      </c>
      <c r="AS9" s="12">
        <v>0.25813092881799998</v>
      </c>
      <c r="AT9" s="12">
        <v>0.46066518462400002</v>
      </c>
      <c r="AW9" s="12">
        <v>0.31960384363</v>
      </c>
      <c r="AX9" s="12">
        <v>0.32419477409399999</v>
      </c>
      <c r="AY9" s="12">
        <v>0.35120793931900002</v>
      </c>
      <c r="AZ9" s="12">
        <v>0.29169925824999998</v>
      </c>
      <c r="BA9" s="12">
        <v>0.32713871354200003</v>
      </c>
      <c r="BB9" s="12">
        <v>0.31033601953700002</v>
      </c>
      <c r="BD9" s="12">
        <v>0.345742863352</v>
      </c>
      <c r="BE9" s="12">
        <v>0.175460306797</v>
      </c>
      <c r="BF9" s="12">
        <v>0.13893109550499999</v>
      </c>
      <c r="BH9" s="12">
        <v>0.33851346482700001</v>
      </c>
      <c r="BI9" s="12">
        <v>0.174427189467</v>
      </c>
      <c r="BJ9" s="12">
        <v>0.120789793573</v>
      </c>
    </row>
    <row r="10" spans="2:62" ht="32" customHeight="1" x14ac:dyDescent="0.35">
      <c r="B10" s="11" t="s">
        <v>221</v>
      </c>
      <c r="C10" s="12">
        <v>0.38224451754700001</v>
      </c>
      <c r="D10" s="12">
        <v>0.40124658882899999</v>
      </c>
      <c r="E10" s="12">
        <v>0.36148871476299999</v>
      </c>
      <c r="F10" s="12">
        <v>0.39170931339699999</v>
      </c>
      <c r="G10" s="12">
        <v>0</v>
      </c>
      <c r="I10" s="12">
        <v>0.35888863524199999</v>
      </c>
      <c r="J10" s="12">
        <v>0.41221929871899998</v>
      </c>
      <c r="K10" s="12">
        <v>0.37387867641700001</v>
      </c>
      <c r="L10" s="12">
        <v>0.355056635073</v>
      </c>
      <c r="M10" s="12">
        <v>0.40736499980700003</v>
      </c>
      <c r="N10" s="12">
        <v>0.487153852236</v>
      </c>
      <c r="P10" s="12">
        <v>0.35457365571600002</v>
      </c>
      <c r="Q10" s="12">
        <v>0.42055979066299998</v>
      </c>
      <c r="R10" s="12">
        <v>0.35950164110999999</v>
      </c>
      <c r="S10" s="12">
        <v>0.38938415153400002</v>
      </c>
      <c r="V10" s="12">
        <v>0.32387971213799999</v>
      </c>
      <c r="W10" s="12">
        <v>0.32744417402600001</v>
      </c>
      <c r="X10" s="12">
        <v>0.327944091745</v>
      </c>
      <c r="Y10" s="12">
        <v>0.51293582314300001</v>
      </c>
      <c r="Z10" s="12">
        <v>0.366055552003</v>
      </c>
      <c r="AA10" s="12">
        <v>0.45931802453499998</v>
      </c>
      <c r="AB10" s="12">
        <v>0.431015909453</v>
      </c>
      <c r="AC10" s="12">
        <v>0.39801219455199999</v>
      </c>
      <c r="AE10" s="12">
        <v>0.29482034492199999</v>
      </c>
      <c r="AF10" s="12">
        <v>0.37164850950599998</v>
      </c>
      <c r="AG10" s="12">
        <v>0.543538161144</v>
      </c>
      <c r="AH10" s="12">
        <v>0.50584155615799997</v>
      </c>
      <c r="AI10" s="12">
        <v>0.38085367426200001</v>
      </c>
      <c r="AJ10" s="12">
        <v>0.34767522559399999</v>
      </c>
      <c r="AK10" s="12">
        <v>0.32301816800499999</v>
      </c>
      <c r="AL10" s="12">
        <v>0.26076304706699999</v>
      </c>
      <c r="AM10" s="12">
        <v>0.51388794869700005</v>
      </c>
      <c r="AN10" s="12">
        <v>0.355069915427</v>
      </c>
      <c r="AO10" s="12">
        <v>0.34036183101200002</v>
      </c>
      <c r="AP10" s="12">
        <v>0.35605703299800001</v>
      </c>
      <c r="AR10" s="12">
        <v>0.373689174294</v>
      </c>
      <c r="AS10" s="12">
        <v>0.45681499528800001</v>
      </c>
      <c r="AT10" s="12">
        <v>0.193559636299</v>
      </c>
      <c r="AW10" s="12">
        <v>0.37082248692000003</v>
      </c>
      <c r="AX10" s="12">
        <v>0.38671050264899998</v>
      </c>
      <c r="AY10" s="12">
        <v>0.37577222616900002</v>
      </c>
      <c r="AZ10" s="12">
        <v>0.38657541199700002</v>
      </c>
      <c r="BA10" s="12">
        <v>0.389418704728</v>
      </c>
      <c r="BB10" s="12">
        <v>0.38597275921099999</v>
      </c>
      <c r="BD10" s="12">
        <v>0.38199722661399999</v>
      </c>
      <c r="BE10" s="12">
        <v>0.385265926481</v>
      </c>
      <c r="BF10" s="12">
        <v>0.34836305625300001</v>
      </c>
      <c r="BH10" s="12">
        <v>0.37594181038699997</v>
      </c>
      <c r="BI10" s="12">
        <v>0.43234382751400002</v>
      </c>
      <c r="BJ10" s="12">
        <v>0.247252197561</v>
      </c>
    </row>
    <row r="11" spans="2:62" ht="32" customHeight="1" x14ac:dyDescent="0.35">
      <c r="B11" s="11" t="s">
        <v>222</v>
      </c>
      <c r="C11" s="12">
        <v>0.17803763471199999</v>
      </c>
      <c r="D11" s="12">
        <v>0.203833222151</v>
      </c>
      <c r="E11" s="12">
        <v>0.159533904374</v>
      </c>
      <c r="F11" s="12">
        <v>0.1010954313</v>
      </c>
      <c r="G11" s="12">
        <v>0</v>
      </c>
      <c r="I11" s="12">
        <v>0.121300911549</v>
      </c>
      <c r="J11" s="12">
        <v>0.100568429409</v>
      </c>
      <c r="K11" s="12">
        <v>0.21246390269599999</v>
      </c>
      <c r="L11" s="12">
        <v>0.229813616833</v>
      </c>
      <c r="M11" s="12">
        <v>0.17801550644799999</v>
      </c>
      <c r="N11" s="12">
        <v>0.14116685847499999</v>
      </c>
      <c r="P11" s="12">
        <v>0.21908355543800001</v>
      </c>
      <c r="Q11" s="12">
        <v>0.16736594983</v>
      </c>
      <c r="R11" s="12">
        <v>0.21263372711600001</v>
      </c>
      <c r="S11" s="12">
        <v>0.12640862972</v>
      </c>
      <c r="V11" s="12">
        <v>0.20850480032999999</v>
      </c>
      <c r="W11" s="12">
        <v>0.19519407220500001</v>
      </c>
      <c r="X11" s="12">
        <v>0.238051023635</v>
      </c>
      <c r="Y11" s="12">
        <v>0.14557752082200001</v>
      </c>
      <c r="Z11" s="12">
        <v>0.243130059407</v>
      </c>
      <c r="AA11" s="12">
        <v>2.8483997369100001E-2</v>
      </c>
      <c r="AB11" s="12">
        <v>0.14871963020599999</v>
      </c>
      <c r="AC11" s="12">
        <v>5.1896851217899997E-2</v>
      </c>
      <c r="AE11" s="12">
        <v>0.204810087807</v>
      </c>
      <c r="AF11" s="12">
        <v>0.19668521791900001</v>
      </c>
      <c r="AG11" s="12">
        <v>0.183685518351</v>
      </c>
      <c r="AH11" s="12">
        <v>0.128924297459</v>
      </c>
      <c r="AI11" s="12">
        <v>0.20485494917200001</v>
      </c>
      <c r="AJ11" s="12">
        <v>0.109426947967</v>
      </c>
      <c r="AK11" s="12">
        <v>0.105703122732</v>
      </c>
      <c r="AL11" s="12">
        <v>0.20619063772599999</v>
      </c>
      <c r="AM11" s="12">
        <v>0.16810469902799999</v>
      </c>
      <c r="AN11" s="12">
        <v>0.17709991403399999</v>
      </c>
      <c r="AO11" s="12">
        <v>0.266422720798</v>
      </c>
      <c r="AP11" s="12">
        <v>0.22830086469200001</v>
      </c>
      <c r="AR11" s="12">
        <v>0.18424205328400001</v>
      </c>
      <c r="AS11" s="12">
        <v>0.11868416374100001</v>
      </c>
      <c r="AT11" s="12">
        <v>0.34577517907700001</v>
      </c>
      <c r="AW11" s="12">
        <v>0.173779175235</v>
      </c>
      <c r="AX11" s="12">
        <v>0.15354932281399999</v>
      </c>
      <c r="AY11" s="12">
        <v>0.17213278959</v>
      </c>
      <c r="AZ11" s="12">
        <v>0.17131649375899999</v>
      </c>
      <c r="BA11" s="12">
        <v>0.16020437516300001</v>
      </c>
      <c r="BB11" s="12">
        <v>0.1778094576</v>
      </c>
      <c r="BD11" s="12">
        <v>0.19204224171500001</v>
      </c>
      <c r="BE11" s="12">
        <v>0.14056269507399999</v>
      </c>
      <c r="BF11" s="12">
        <v>0.245941907834</v>
      </c>
      <c r="BH11" s="12">
        <v>0.16384577974199999</v>
      </c>
      <c r="BI11" s="12">
        <v>0.21058836352599999</v>
      </c>
      <c r="BJ11" s="12">
        <v>0.24068455934899999</v>
      </c>
    </row>
    <row r="12" spans="2:62" ht="32" customHeight="1" x14ac:dyDescent="0.35">
      <c r="B12" s="11" t="s">
        <v>223</v>
      </c>
      <c r="C12" s="12">
        <v>8.24194563316E-2</v>
      </c>
      <c r="D12" s="12">
        <v>5.5560532157799998E-2</v>
      </c>
      <c r="E12" s="12">
        <v>0.11130658672</v>
      </c>
      <c r="F12" s="12">
        <v>0.102585729205</v>
      </c>
      <c r="G12" s="12">
        <v>0</v>
      </c>
      <c r="I12" s="12">
        <v>0.20874194495000001</v>
      </c>
      <c r="J12" s="12">
        <v>7.6481145441500004E-2</v>
      </c>
      <c r="K12" s="12">
        <v>9.5383324281699995E-3</v>
      </c>
      <c r="L12" s="12">
        <v>9.4740997444600003E-2</v>
      </c>
      <c r="M12" s="12">
        <v>9.3709897976400003E-2</v>
      </c>
      <c r="N12" s="12">
        <v>0</v>
      </c>
      <c r="P12" s="12">
        <v>8.6840263572699999E-2</v>
      </c>
      <c r="Q12" s="12">
        <v>0.101951331506</v>
      </c>
      <c r="R12" s="12">
        <v>7.4865809089999999E-2</v>
      </c>
      <c r="S12" s="12">
        <v>6.99383283327E-2</v>
      </c>
      <c r="V12" s="12">
        <v>9.7931998991600003E-2</v>
      </c>
      <c r="W12" s="12">
        <v>0.132535771685</v>
      </c>
      <c r="X12" s="12">
        <v>8.6429991176000004E-2</v>
      </c>
      <c r="Y12" s="12">
        <v>4.4366059243499997E-2</v>
      </c>
      <c r="Z12" s="12">
        <v>5.1550601737399997E-2</v>
      </c>
      <c r="AA12" s="12">
        <v>0.101777736316</v>
      </c>
      <c r="AB12" s="12">
        <v>5.1643713679800002E-2</v>
      </c>
      <c r="AC12" s="12">
        <v>5.8348972036799999E-2</v>
      </c>
      <c r="AE12" s="12">
        <v>0.19306926059400001</v>
      </c>
      <c r="AF12" s="12">
        <v>8.2842172564300001E-2</v>
      </c>
      <c r="AG12" s="12">
        <v>0</v>
      </c>
      <c r="AH12" s="12">
        <v>0.107606907063</v>
      </c>
      <c r="AI12" s="12">
        <v>4.9637468054000003E-2</v>
      </c>
      <c r="AJ12" s="12">
        <v>0.19318245397600001</v>
      </c>
      <c r="AK12" s="12">
        <v>0.103619753487</v>
      </c>
      <c r="AL12" s="12">
        <v>2.99454157947E-2</v>
      </c>
      <c r="AM12" s="12">
        <v>3.04024588805E-2</v>
      </c>
      <c r="AN12" s="12">
        <v>9.3379810163300006E-2</v>
      </c>
      <c r="AO12" s="12">
        <v>0</v>
      </c>
      <c r="AP12" s="12">
        <v>6.8000491869800006E-2</v>
      </c>
      <c r="AR12" s="12">
        <v>8.3278707583500006E-2</v>
      </c>
      <c r="AS12" s="12">
        <v>9.2231751558399994E-2</v>
      </c>
      <c r="AT12" s="12">
        <v>0</v>
      </c>
      <c r="AW12" s="12">
        <v>8.43054993132E-2</v>
      </c>
      <c r="AX12" s="12">
        <v>7.4715686850599997E-2</v>
      </c>
      <c r="AY12" s="12">
        <v>6.2692763532799997E-2</v>
      </c>
      <c r="AZ12" s="12">
        <v>7.8331680683499993E-2</v>
      </c>
      <c r="BA12" s="12">
        <v>6.3800671681600002E-2</v>
      </c>
      <c r="BB12" s="12">
        <v>8.5589025912599995E-2</v>
      </c>
      <c r="BD12" s="12">
        <v>6.6111271440899996E-2</v>
      </c>
      <c r="BE12" s="12">
        <v>0.116646242732</v>
      </c>
      <c r="BF12" s="12">
        <v>0.13370938214399999</v>
      </c>
      <c r="BH12" s="12">
        <v>6.8721206481600003E-2</v>
      </c>
      <c r="BI12" s="12">
        <v>0.119079700569</v>
      </c>
      <c r="BJ12" s="12">
        <v>0.11894420047199999</v>
      </c>
    </row>
    <row r="13" spans="2:62" ht="32" customHeight="1" x14ac:dyDescent="0.35">
      <c r="B13" s="11" t="s">
        <v>224</v>
      </c>
      <c r="C13" s="12">
        <v>5.7868621718400001E-2</v>
      </c>
      <c r="D13" s="12">
        <v>4.1478296656000002E-2</v>
      </c>
      <c r="E13" s="12">
        <v>4.6328898730999997E-2</v>
      </c>
      <c r="F13" s="12">
        <v>0.29157287991300002</v>
      </c>
      <c r="G13" s="12">
        <v>0</v>
      </c>
      <c r="I13" s="12">
        <v>8.7077111542699995E-2</v>
      </c>
      <c r="J13" s="12">
        <v>0.103349518754</v>
      </c>
      <c r="K13" s="12">
        <v>6.06066652081E-2</v>
      </c>
      <c r="L13" s="12">
        <v>0</v>
      </c>
      <c r="M13" s="12">
        <v>6.4863762033399996E-2</v>
      </c>
      <c r="N13" s="12">
        <v>0</v>
      </c>
      <c r="P13" s="12">
        <v>0.15020692857199999</v>
      </c>
      <c r="Q13" s="12">
        <v>6.2979690991099999E-2</v>
      </c>
      <c r="R13" s="12">
        <v>3.98905181218E-2</v>
      </c>
      <c r="S13" s="12">
        <v>1.0529628935E-2</v>
      </c>
      <c r="V13" s="12">
        <v>0.16535158795999999</v>
      </c>
      <c r="W13" s="12">
        <v>9.5251201911499994E-2</v>
      </c>
      <c r="X13" s="12">
        <v>5.0333883379099997E-2</v>
      </c>
      <c r="Y13" s="12">
        <v>2.2333743870700001E-2</v>
      </c>
      <c r="Z13" s="12">
        <v>2.59633806018E-2</v>
      </c>
      <c r="AA13" s="12">
        <v>0</v>
      </c>
      <c r="AB13" s="12">
        <v>0</v>
      </c>
      <c r="AC13" s="12">
        <v>0.120795955555</v>
      </c>
      <c r="AE13" s="12">
        <v>3.6970825437199997E-2</v>
      </c>
      <c r="AF13" s="12">
        <v>2.0909385079E-2</v>
      </c>
      <c r="AG13" s="12">
        <v>0</v>
      </c>
      <c r="AH13" s="12">
        <v>7.1574189376099995E-2</v>
      </c>
      <c r="AI13" s="12">
        <v>8.23632393519E-2</v>
      </c>
      <c r="AJ13" s="12">
        <v>0</v>
      </c>
      <c r="AK13" s="12">
        <v>7.9101236511600004E-2</v>
      </c>
      <c r="AL13" s="12">
        <v>0.179440539643</v>
      </c>
      <c r="AM13" s="12">
        <v>0</v>
      </c>
      <c r="AN13" s="12">
        <v>9.6508381602700005E-2</v>
      </c>
      <c r="AO13" s="12">
        <v>0</v>
      </c>
      <c r="AP13" s="12">
        <v>0.102154766774</v>
      </c>
      <c r="AR13" s="12">
        <v>5.9852667268499998E-2</v>
      </c>
      <c r="AS13" s="12">
        <v>5.7920640686699998E-2</v>
      </c>
      <c r="AT13" s="12">
        <v>0</v>
      </c>
      <c r="AW13" s="12">
        <v>4.17084092437E-2</v>
      </c>
      <c r="AX13" s="12">
        <v>5.05832412109E-2</v>
      </c>
      <c r="AY13" s="12">
        <v>3.4409404843999999E-2</v>
      </c>
      <c r="AZ13" s="12">
        <v>6.5669829689799994E-2</v>
      </c>
      <c r="BA13" s="12">
        <v>5.2823993062000002E-2</v>
      </c>
      <c r="BB13" s="12">
        <v>3.0021985082600001E-2</v>
      </c>
      <c r="BD13" s="12">
        <v>1.4106396878200001E-2</v>
      </c>
      <c r="BE13" s="12">
        <v>0.16382991136899999</v>
      </c>
      <c r="BF13" s="12">
        <v>0</v>
      </c>
      <c r="BH13" s="12">
        <v>4.53598997514E-2</v>
      </c>
      <c r="BI13" s="12">
        <v>6.3560918922799997E-2</v>
      </c>
      <c r="BJ13" s="12">
        <v>0.21813765029000001</v>
      </c>
    </row>
    <row r="14" spans="2:62" ht="32" customHeight="1" x14ac:dyDescent="0.35">
      <c r="B14" s="11" t="s">
        <v>42</v>
      </c>
      <c r="C14" s="12">
        <v>8.1934436792399992E-3</v>
      </c>
      <c r="D14" s="12">
        <v>5.2593493999299997E-3</v>
      </c>
      <c r="E14" s="12">
        <v>6.4835483098900004E-3</v>
      </c>
      <c r="F14" s="12">
        <v>4.7228140165899997E-2</v>
      </c>
      <c r="G14" s="12">
        <v>0</v>
      </c>
      <c r="I14" s="12">
        <v>1.8764815996900001E-2</v>
      </c>
      <c r="J14" s="12">
        <v>1.89036499798E-2</v>
      </c>
      <c r="K14" s="12">
        <v>0</v>
      </c>
      <c r="L14" s="12">
        <v>1.2711320962E-2</v>
      </c>
      <c r="M14" s="12">
        <v>0</v>
      </c>
      <c r="N14" s="12">
        <v>0</v>
      </c>
      <c r="P14" s="12">
        <v>0</v>
      </c>
      <c r="Q14" s="12">
        <v>1.13949985691E-2</v>
      </c>
      <c r="R14" s="12">
        <v>9.7035424509500003E-3</v>
      </c>
      <c r="S14" s="12">
        <v>9.29532538904E-3</v>
      </c>
      <c r="V14" s="12">
        <v>0</v>
      </c>
      <c r="W14" s="12">
        <v>0</v>
      </c>
      <c r="X14" s="12">
        <v>1.20424087461E-2</v>
      </c>
      <c r="Y14" s="12">
        <v>2.20144051203E-2</v>
      </c>
      <c r="Z14" s="12">
        <v>2.29199027223E-2</v>
      </c>
      <c r="AA14" s="12">
        <v>0</v>
      </c>
      <c r="AB14" s="12">
        <v>0</v>
      </c>
      <c r="AC14" s="12">
        <v>0</v>
      </c>
      <c r="AE14" s="12">
        <v>0</v>
      </c>
      <c r="AF14" s="12">
        <v>0</v>
      </c>
      <c r="AG14" s="12">
        <v>0</v>
      </c>
      <c r="AH14" s="12">
        <v>0</v>
      </c>
      <c r="AI14" s="12">
        <v>0</v>
      </c>
      <c r="AJ14" s="12">
        <v>7.44217036906E-2</v>
      </c>
      <c r="AK14" s="12">
        <v>0</v>
      </c>
      <c r="AL14" s="12">
        <v>0</v>
      </c>
      <c r="AM14" s="12">
        <v>3.0413268118700001E-2</v>
      </c>
      <c r="AN14" s="12">
        <v>0</v>
      </c>
      <c r="AO14" s="12">
        <v>0</v>
      </c>
      <c r="AP14" s="12">
        <v>0</v>
      </c>
      <c r="AR14" s="12">
        <v>6.8554685824999996E-3</v>
      </c>
      <c r="AS14" s="12">
        <v>1.6217519907499998E-2</v>
      </c>
      <c r="AT14" s="12">
        <v>0</v>
      </c>
      <c r="AW14" s="12">
        <v>9.7805856586399998E-3</v>
      </c>
      <c r="AX14" s="12">
        <v>1.0246472381699999E-2</v>
      </c>
      <c r="AY14" s="12">
        <v>3.7848765446299999E-3</v>
      </c>
      <c r="AZ14" s="12">
        <v>6.4073256215000001E-3</v>
      </c>
      <c r="BA14" s="12">
        <v>6.6135418231800004E-3</v>
      </c>
      <c r="BB14" s="12">
        <v>1.0270752656699999E-2</v>
      </c>
      <c r="BD14" s="12">
        <v>0</v>
      </c>
      <c r="BE14" s="12">
        <v>1.82349175474E-2</v>
      </c>
      <c r="BF14" s="12">
        <v>0.13305455826500001</v>
      </c>
      <c r="BH14" s="12">
        <v>7.6178388107199999E-3</v>
      </c>
      <c r="BI14" s="12">
        <v>0</v>
      </c>
      <c r="BJ14" s="12">
        <v>5.4191598755500003E-2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228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360</v>
      </c>
      <c r="D7" s="15">
        <v>192</v>
      </c>
      <c r="E7" s="15">
        <v>150</v>
      </c>
      <c r="F7" s="15">
        <v>16</v>
      </c>
      <c r="G7" s="15">
        <v>2</v>
      </c>
      <c r="I7" s="15">
        <v>44</v>
      </c>
      <c r="J7" s="15">
        <v>50</v>
      </c>
      <c r="K7" s="15">
        <v>111</v>
      </c>
      <c r="L7" s="15">
        <v>81</v>
      </c>
      <c r="M7" s="15">
        <v>67</v>
      </c>
      <c r="N7" s="15">
        <v>7</v>
      </c>
      <c r="P7" s="15">
        <v>58</v>
      </c>
      <c r="Q7" s="15">
        <v>90</v>
      </c>
      <c r="R7" s="15">
        <v>104</v>
      </c>
      <c r="S7" s="15">
        <v>107</v>
      </c>
      <c r="T7" s="15">
        <v>1</v>
      </c>
      <c r="V7" s="15">
        <v>34</v>
      </c>
      <c r="W7" s="15">
        <v>62</v>
      </c>
      <c r="X7" s="15">
        <v>78</v>
      </c>
      <c r="Y7" s="15">
        <v>43</v>
      </c>
      <c r="Z7" s="15">
        <v>50</v>
      </c>
      <c r="AA7" s="15">
        <v>36</v>
      </c>
      <c r="AB7" s="15">
        <v>41</v>
      </c>
      <c r="AC7" s="15">
        <v>16</v>
      </c>
      <c r="AE7" s="15">
        <v>28</v>
      </c>
      <c r="AF7" s="15">
        <v>54</v>
      </c>
      <c r="AG7" s="15">
        <v>23</v>
      </c>
      <c r="AH7" s="15">
        <v>34</v>
      </c>
      <c r="AI7" s="15">
        <v>41</v>
      </c>
      <c r="AJ7" s="15">
        <v>29</v>
      </c>
      <c r="AK7" s="15">
        <v>36</v>
      </c>
      <c r="AL7" s="15">
        <v>37</v>
      </c>
      <c r="AM7" s="15">
        <v>33</v>
      </c>
      <c r="AN7" s="15">
        <v>22</v>
      </c>
      <c r="AO7" s="15">
        <v>7</v>
      </c>
      <c r="AP7" s="15">
        <v>16</v>
      </c>
      <c r="AR7" s="15">
        <v>279</v>
      </c>
      <c r="AS7" s="15">
        <v>68</v>
      </c>
      <c r="AT7" s="15">
        <v>12</v>
      </c>
      <c r="AU7" s="15">
        <v>1</v>
      </c>
      <c r="AW7" s="15">
        <v>303</v>
      </c>
      <c r="AX7" s="15">
        <v>287</v>
      </c>
      <c r="AY7" s="15">
        <v>254</v>
      </c>
      <c r="AZ7" s="15">
        <v>294</v>
      </c>
      <c r="BA7" s="15">
        <v>294</v>
      </c>
      <c r="BB7" s="15">
        <v>277</v>
      </c>
      <c r="BD7" s="15">
        <v>249</v>
      </c>
      <c r="BE7" s="15">
        <v>100</v>
      </c>
      <c r="BF7" s="15">
        <v>11</v>
      </c>
      <c r="BH7" s="15">
        <v>258</v>
      </c>
      <c r="BI7" s="15">
        <v>72</v>
      </c>
      <c r="BJ7" s="15">
        <v>30</v>
      </c>
    </row>
    <row r="8" spans="2:62" x14ac:dyDescent="0.35">
      <c r="B8" s="6" t="s">
        <v>75</v>
      </c>
      <c r="C8" s="10">
        <v>354</v>
      </c>
      <c r="D8" s="10">
        <v>186</v>
      </c>
      <c r="E8" s="10">
        <v>149</v>
      </c>
      <c r="F8" s="10">
        <v>16</v>
      </c>
      <c r="G8" s="10">
        <v>3</v>
      </c>
      <c r="I8" s="10">
        <v>45</v>
      </c>
      <c r="J8" s="10">
        <v>48</v>
      </c>
      <c r="K8" s="10">
        <v>106</v>
      </c>
      <c r="L8" s="10">
        <v>79</v>
      </c>
      <c r="M8" s="10">
        <v>69</v>
      </c>
      <c r="N8" s="10">
        <v>7</v>
      </c>
      <c r="P8" s="10">
        <v>73</v>
      </c>
      <c r="Q8" s="10">
        <v>84</v>
      </c>
      <c r="R8" s="10">
        <v>97</v>
      </c>
      <c r="S8" s="10">
        <v>100</v>
      </c>
      <c r="T8" s="10">
        <v>1</v>
      </c>
      <c r="V8" s="10">
        <v>39</v>
      </c>
      <c r="W8" s="10">
        <v>66</v>
      </c>
      <c r="X8" s="10">
        <v>75</v>
      </c>
      <c r="Y8" s="10">
        <v>41</v>
      </c>
      <c r="Z8" s="10">
        <v>47</v>
      </c>
      <c r="AA8" s="10">
        <v>33</v>
      </c>
      <c r="AB8" s="10">
        <v>36</v>
      </c>
      <c r="AC8" s="10">
        <v>17</v>
      </c>
      <c r="AE8" s="10">
        <v>26</v>
      </c>
      <c r="AF8" s="10">
        <v>51</v>
      </c>
      <c r="AG8" s="10">
        <v>22</v>
      </c>
      <c r="AH8" s="10">
        <v>32</v>
      </c>
      <c r="AI8" s="10">
        <v>38</v>
      </c>
      <c r="AJ8" s="10">
        <v>28</v>
      </c>
      <c r="AK8" s="10">
        <v>34</v>
      </c>
      <c r="AL8" s="10">
        <v>35</v>
      </c>
      <c r="AM8" s="10">
        <v>31</v>
      </c>
      <c r="AN8" s="10">
        <v>30</v>
      </c>
      <c r="AO8" s="10">
        <v>11</v>
      </c>
      <c r="AP8" s="10">
        <v>15</v>
      </c>
      <c r="AR8" s="10">
        <v>276</v>
      </c>
      <c r="AS8" s="10">
        <v>65</v>
      </c>
      <c r="AT8" s="10">
        <v>12</v>
      </c>
      <c r="AU8" s="10">
        <v>1</v>
      </c>
      <c r="AW8" s="10">
        <v>297</v>
      </c>
      <c r="AX8" s="10">
        <v>280</v>
      </c>
      <c r="AY8" s="10">
        <v>248</v>
      </c>
      <c r="AZ8" s="10">
        <v>290</v>
      </c>
      <c r="BA8" s="10">
        <v>287</v>
      </c>
      <c r="BB8" s="10">
        <v>271</v>
      </c>
      <c r="BD8" s="10">
        <v>239</v>
      </c>
      <c r="BE8" s="10">
        <v>104</v>
      </c>
      <c r="BF8" s="10">
        <v>11</v>
      </c>
      <c r="BH8" s="10">
        <v>254</v>
      </c>
      <c r="BI8" s="10">
        <v>71</v>
      </c>
      <c r="BJ8" s="10">
        <v>29</v>
      </c>
    </row>
    <row r="9" spans="2:62" ht="32" customHeight="1" x14ac:dyDescent="0.35">
      <c r="B9" s="11" t="s">
        <v>220</v>
      </c>
      <c r="C9" s="12">
        <v>0.36486309304999998</v>
      </c>
      <c r="D9" s="12">
        <v>0.37793545442999998</v>
      </c>
      <c r="E9" s="12">
        <v>0.38935618129299998</v>
      </c>
      <c r="F9" s="12">
        <v>0</v>
      </c>
      <c r="G9" s="12">
        <v>0.341384175505</v>
      </c>
      <c r="I9" s="12">
        <v>0.30156455381199998</v>
      </c>
      <c r="J9" s="12">
        <v>0.33732809156400001</v>
      </c>
      <c r="K9" s="12">
        <v>0.39177861458000002</v>
      </c>
      <c r="L9" s="12">
        <v>0.34562908364200001</v>
      </c>
      <c r="M9" s="12">
        <v>0.41094566946400002</v>
      </c>
      <c r="N9" s="12">
        <v>0.32220748604100002</v>
      </c>
      <c r="P9" s="12">
        <v>0.30167199103600001</v>
      </c>
      <c r="Q9" s="12">
        <v>0.303212755896</v>
      </c>
      <c r="R9" s="12">
        <v>0.38424838221099999</v>
      </c>
      <c r="S9" s="12">
        <v>0.44797553481500002</v>
      </c>
      <c r="T9" s="12">
        <v>0</v>
      </c>
      <c r="V9" s="12">
        <v>0.23810168874599999</v>
      </c>
      <c r="W9" s="12">
        <v>0.30755849675699998</v>
      </c>
      <c r="X9" s="12">
        <v>0.35955117500700001</v>
      </c>
      <c r="Y9" s="12">
        <v>0.40634865069600001</v>
      </c>
      <c r="Z9" s="12">
        <v>0.43017004687400001</v>
      </c>
      <c r="AA9" s="12">
        <v>0.491822233695</v>
      </c>
      <c r="AB9" s="12">
        <v>0.443888158704</v>
      </c>
      <c r="AC9" s="12">
        <v>0.21017462168199999</v>
      </c>
      <c r="AE9" s="12">
        <v>0.426025451788</v>
      </c>
      <c r="AF9" s="12">
        <v>0.319151970753</v>
      </c>
      <c r="AG9" s="12">
        <v>0.351598855672</v>
      </c>
      <c r="AH9" s="12">
        <v>0.243218968935</v>
      </c>
      <c r="AI9" s="12">
        <v>0.42590729850600001</v>
      </c>
      <c r="AJ9" s="12">
        <v>0.36604331497600001</v>
      </c>
      <c r="AK9" s="12">
        <v>0.38304390565000002</v>
      </c>
      <c r="AL9" s="12">
        <v>0.20515924622000001</v>
      </c>
      <c r="AM9" s="12">
        <v>0.42693820975699998</v>
      </c>
      <c r="AN9" s="12">
        <v>0.40914893199800001</v>
      </c>
      <c r="AO9" s="12">
        <v>0.693905228446</v>
      </c>
      <c r="AP9" s="12">
        <v>0.40555206885700001</v>
      </c>
      <c r="AR9" s="12">
        <v>0.37455742619299998</v>
      </c>
      <c r="AS9" s="12">
        <v>0.30736238826200002</v>
      </c>
      <c r="AT9" s="12">
        <v>0.48101130040899998</v>
      </c>
      <c r="AU9" s="12">
        <v>0</v>
      </c>
      <c r="AW9" s="12">
        <v>0.37415930855200003</v>
      </c>
      <c r="AX9" s="12">
        <v>0.39356856330399997</v>
      </c>
      <c r="AY9" s="12">
        <v>0.40641005863399998</v>
      </c>
      <c r="AZ9" s="12">
        <v>0.35006304952599998</v>
      </c>
      <c r="BA9" s="12">
        <v>0.38101891450100001</v>
      </c>
      <c r="BB9" s="12">
        <v>0.40509064036100001</v>
      </c>
      <c r="BD9" s="12">
        <v>0.41669723131000003</v>
      </c>
      <c r="BE9" s="12">
        <v>0.27730869272899999</v>
      </c>
      <c r="BF9" s="12">
        <v>7.6824407079799997E-2</v>
      </c>
      <c r="BH9" s="12">
        <v>0.410259884465</v>
      </c>
      <c r="BI9" s="12">
        <v>0.24233027049799999</v>
      </c>
      <c r="BJ9" s="12">
        <v>0.26720709783500002</v>
      </c>
    </row>
    <row r="10" spans="2:62" ht="32" customHeight="1" x14ac:dyDescent="0.35">
      <c r="B10" s="11" t="s">
        <v>221</v>
      </c>
      <c r="C10" s="12">
        <v>0.37275162348899998</v>
      </c>
      <c r="D10" s="12">
        <v>0.37513868624699998</v>
      </c>
      <c r="E10" s="12">
        <v>0.36350537277700001</v>
      </c>
      <c r="F10" s="12">
        <v>0.48906501240700001</v>
      </c>
      <c r="G10" s="12">
        <v>0</v>
      </c>
      <c r="I10" s="12">
        <v>0.387261307951</v>
      </c>
      <c r="J10" s="12">
        <v>0.340652495153</v>
      </c>
      <c r="K10" s="12">
        <v>0.42480026000799997</v>
      </c>
      <c r="L10" s="12">
        <v>0.349105650637</v>
      </c>
      <c r="M10" s="12">
        <v>0.31391289972600001</v>
      </c>
      <c r="N10" s="12">
        <v>0.55048219467199999</v>
      </c>
      <c r="P10" s="12">
        <v>0.26548250277800001</v>
      </c>
      <c r="Q10" s="12">
        <v>0.42833272315499998</v>
      </c>
      <c r="R10" s="12">
        <v>0.37297687288999998</v>
      </c>
      <c r="S10" s="12">
        <v>0.39866342900399998</v>
      </c>
      <c r="T10" s="12">
        <v>1</v>
      </c>
      <c r="V10" s="12">
        <v>0.28092425058199999</v>
      </c>
      <c r="W10" s="12">
        <v>0.31652063334899999</v>
      </c>
      <c r="X10" s="12">
        <v>0.36345349710300001</v>
      </c>
      <c r="Y10" s="12">
        <v>0.39808122286600001</v>
      </c>
      <c r="Z10" s="12">
        <v>0.35768308439000002</v>
      </c>
      <c r="AA10" s="12">
        <v>0.35050201601300002</v>
      </c>
      <c r="AB10" s="12">
        <v>0.47984923772299998</v>
      </c>
      <c r="AC10" s="12">
        <v>0.63480691133300005</v>
      </c>
      <c r="AE10" s="12">
        <v>0.29124471503999999</v>
      </c>
      <c r="AF10" s="12">
        <v>0.48926760710200001</v>
      </c>
      <c r="AG10" s="12">
        <v>0.37054284834700002</v>
      </c>
      <c r="AH10" s="12">
        <v>0.340154464617</v>
      </c>
      <c r="AI10" s="12">
        <v>0.27035768600100002</v>
      </c>
      <c r="AJ10" s="12">
        <v>0.486982324272</v>
      </c>
      <c r="AK10" s="12">
        <v>0.41033384102600001</v>
      </c>
      <c r="AL10" s="12">
        <v>0.40028871620200002</v>
      </c>
      <c r="AM10" s="12">
        <v>0.29579098057199998</v>
      </c>
      <c r="AN10" s="12">
        <v>0.354338808871</v>
      </c>
      <c r="AO10" s="12">
        <v>0.12989361750299999</v>
      </c>
      <c r="AP10" s="12">
        <v>0.47421140047600002</v>
      </c>
      <c r="AR10" s="12">
        <v>0.36182605537599999</v>
      </c>
      <c r="AS10" s="12">
        <v>0.43872147617500001</v>
      </c>
      <c r="AT10" s="12">
        <v>0.218650944757</v>
      </c>
      <c r="AU10" s="12">
        <v>1</v>
      </c>
      <c r="AW10" s="12">
        <v>0.37698801344900001</v>
      </c>
      <c r="AX10" s="12">
        <v>0.375939027614</v>
      </c>
      <c r="AY10" s="12">
        <v>0.37267140661100001</v>
      </c>
      <c r="AZ10" s="12">
        <v>0.39100792701499998</v>
      </c>
      <c r="BA10" s="12">
        <v>0.385329835377</v>
      </c>
      <c r="BB10" s="12">
        <v>0.364496609365</v>
      </c>
      <c r="BD10" s="12">
        <v>0.37396644676599999</v>
      </c>
      <c r="BE10" s="12">
        <v>0.34295825092999999</v>
      </c>
      <c r="BF10" s="12">
        <v>0.61726124861300002</v>
      </c>
      <c r="BH10" s="12">
        <v>0.37275799987899999</v>
      </c>
      <c r="BI10" s="12">
        <v>0.40859529996900001</v>
      </c>
      <c r="BJ10" s="12">
        <v>0.28651296044300001</v>
      </c>
    </row>
    <row r="11" spans="2:62" ht="32" customHeight="1" x14ac:dyDescent="0.35">
      <c r="B11" s="11" t="s">
        <v>222</v>
      </c>
      <c r="C11" s="12">
        <v>0.19047315204699999</v>
      </c>
      <c r="D11" s="12">
        <v>0.184210018601</v>
      </c>
      <c r="E11" s="12">
        <v>0.18831621623899999</v>
      </c>
      <c r="F11" s="12">
        <v>0.31127985887199999</v>
      </c>
      <c r="G11" s="12">
        <v>0</v>
      </c>
      <c r="I11" s="12">
        <v>0.26907200821600002</v>
      </c>
      <c r="J11" s="12">
        <v>0.24372040321899999</v>
      </c>
      <c r="K11" s="12">
        <v>0.12524541551900001</v>
      </c>
      <c r="L11" s="12">
        <v>0.215445270563</v>
      </c>
      <c r="M11" s="12">
        <v>0.179980449614</v>
      </c>
      <c r="N11" s="12">
        <v>0.12731031928799999</v>
      </c>
      <c r="P11" s="12">
        <v>0.27869646810999998</v>
      </c>
      <c r="Q11" s="12">
        <v>0.20204927954900001</v>
      </c>
      <c r="R11" s="12">
        <v>0.18666015558599999</v>
      </c>
      <c r="S11" s="12">
        <v>0.121306682703</v>
      </c>
      <c r="T11" s="12">
        <v>0</v>
      </c>
      <c r="V11" s="12">
        <v>0.32653325681700002</v>
      </c>
      <c r="W11" s="12">
        <v>0.26037541433400002</v>
      </c>
      <c r="X11" s="12">
        <v>0.15436658687499999</v>
      </c>
      <c r="Y11" s="12">
        <v>0.19557012643900001</v>
      </c>
      <c r="Z11" s="12">
        <v>0.212146868736</v>
      </c>
      <c r="AA11" s="12">
        <v>0.15767575029100001</v>
      </c>
      <c r="AB11" s="12">
        <v>5.2255470047700002E-2</v>
      </c>
      <c r="AC11" s="12">
        <v>5.4146701832099998E-2</v>
      </c>
      <c r="AE11" s="12">
        <v>0.24694672429100001</v>
      </c>
      <c r="AF11" s="12">
        <v>0.12688190541399999</v>
      </c>
      <c r="AG11" s="12">
        <v>0.23478638570900001</v>
      </c>
      <c r="AH11" s="12">
        <v>0.176115004297</v>
      </c>
      <c r="AI11" s="12">
        <v>0.25389397121700003</v>
      </c>
      <c r="AJ11" s="12">
        <v>0.114958332116</v>
      </c>
      <c r="AK11" s="12">
        <v>0.146169328771</v>
      </c>
      <c r="AL11" s="12">
        <v>0.31658585500500003</v>
      </c>
      <c r="AM11" s="12">
        <v>0.21895556722699999</v>
      </c>
      <c r="AN11" s="12">
        <v>0.13409692136000001</v>
      </c>
      <c r="AO11" s="12">
        <v>0.17620115405</v>
      </c>
      <c r="AP11" s="12">
        <v>0.12023653066700001</v>
      </c>
      <c r="AR11" s="12">
        <v>0.20818289600000001</v>
      </c>
      <c r="AS11" s="12">
        <v>0.13912931228</v>
      </c>
      <c r="AT11" s="12">
        <v>7.8969064672299999E-2</v>
      </c>
      <c r="AU11" s="12">
        <v>0</v>
      </c>
      <c r="AW11" s="12">
        <v>0.18005764417699999</v>
      </c>
      <c r="AX11" s="12">
        <v>0.175557739766</v>
      </c>
      <c r="AY11" s="12">
        <v>0.15864785725399999</v>
      </c>
      <c r="AZ11" s="12">
        <v>0.187389660835</v>
      </c>
      <c r="BA11" s="12">
        <v>0.17196524036499999</v>
      </c>
      <c r="BB11" s="12">
        <v>0.18526804480199999</v>
      </c>
      <c r="BD11" s="12">
        <v>0.175319027529</v>
      </c>
      <c r="BE11" s="12">
        <v>0.238322834702</v>
      </c>
      <c r="BF11" s="12">
        <v>7.3137784997399993E-2</v>
      </c>
      <c r="BH11" s="12">
        <v>0.18385296003000001</v>
      </c>
      <c r="BI11" s="12">
        <v>0.196091361327</v>
      </c>
      <c r="BJ11" s="12">
        <v>0.23417019523599999</v>
      </c>
    </row>
    <row r="12" spans="2:62" ht="32" customHeight="1" x14ac:dyDescent="0.35">
      <c r="B12" s="11" t="s">
        <v>223</v>
      </c>
      <c r="C12" s="12">
        <v>4.6914844896299997E-2</v>
      </c>
      <c r="D12" s="12">
        <v>3.4639176799599998E-2</v>
      </c>
      <c r="E12" s="12">
        <v>4.6191619512699997E-2</v>
      </c>
      <c r="F12" s="12">
        <v>0.199655128721</v>
      </c>
      <c r="G12" s="12">
        <v>0</v>
      </c>
      <c r="I12" s="12">
        <v>4.2102130021299998E-2</v>
      </c>
      <c r="J12" s="12">
        <v>3.9420628585799998E-2</v>
      </c>
      <c r="K12" s="12">
        <v>1.9932613554E-2</v>
      </c>
      <c r="L12" s="12">
        <v>6.7758621298199997E-2</v>
      </c>
      <c r="M12" s="12">
        <v>7.7990855832700004E-2</v>
      </c>
      <c r="N12" s="12">
        <v>0</v>
      </c>
      <c r="P12" s="12">
        <v>8.2191695365200004E-2</v>
      </c>
      <c r="Q12" s="12">
        <v>4.4640728190500002E-2</v>
      </c>
      <c r="R12" s="12">
        <v>3.7921652826100001E-2</v>
      </c>
      <c r="S12" s="12">
        <v>3.2054353477899998E-2</v>
      </c>
      <c r="T12" s="12">
        <v>0</v>
      </c>
      <c r="V12" s="12">
        <v>0.124549949757</v>
      </c>
      <c r="W12" s="12">
        <v>6.5596723742200005E-2</v>
      </c>
      <c r="X12" s="12">
        <v>8.7322370599799998E-2</v>
      </c>
      <c r="Y12" s="12">
        <v>0</v>
      </c>
      <c r="Z12" s="12">
        <v>0</v>
      </c>
      <c r="AA12" s="12">
        <v>0</v>
      </c>
      <c r="AB12" s="12">
        <v>2.4007133525200001E-2</v>
      </c>
      <c r="AC12" s="12">
        <v>0</v>
      </c>
      <c r="AE12" s="12">
        <v>3.57831088809E-2</v>
      </c>
      <c r="AF12" s="12">
        <v>1.87497105446E-2</v>
      </c>
      <c r="AG12" s="12">
        <v>4.3071910271599997E-2</v>
      </c>
      <c r="AH12" s="12">
        <v>0.17825316745</v>
      </c>
      <c r="AI12" s="12">
        <v>4.9841044275400002E-2</v>
      </c>
      <c r="AJ12" s="12">
        <v>3.2016028636300001E-2</v>
      </c>
      <c r="AK12" s="12">
        <v>6.0452924552599999E-2</v>
      </c>
      <c r="AL12" s="12">
        <v>2.7217665935899998E-2</v>
      </c>
      <c r="AM12" s="12">
        <v>2.76761151234E-2</v>
      </c>
      <c r="AN12" s="12">
        <v>4.4754549628800003E-2</v>
      </c>
      <c r="AO12" s="12">
        <v>0</v>
      </c>
      <c r="AP12" s="12">
        <v>0</v>
      </c>
      <c r="AR12" s="12">
        <v>3.7375572370999997E-2</v>
      </c>
      <c r="AS12" s="12">
        <v>8.2115247704799998E-2</v>
      </c>
      <c r="AT12" s="12">
        <v>7.8512550042699997E-2</v>
      </c>
      <c r="AU12" s="12">
        <v>0</v>
      </c>
      <c r="AW12" s="12">
        <v>4.5852213588300002E-2</v>
      </c>
      <c r="AX12" s="12">
        <v>3.71067129387E-2</v>
      </c>
      <c r="AY12" s="12">
        <v>5.0469861759700002E-2</v>
      </c>
      <c r="AZ12" s="12">
        <v>4.8060561223899997E-2</v>
      </c>
      <c r="BA12" s="12">
        <v>4.5096795696099999E-2</v>
      </c>
      <c r="BB12" s="12">
        <v>4.1630228225899998E-2</v>
      </c>
      <c r="BD12" s="12">
        <v>3.0033351399799998E-2</v>
      </c>
      <c r="BE12" s="12">
        <v>8.2075888711799994E-2</v>
      </c>
      <c r="BF12" s="12">
        <v>8.0529075972100003E-2</v>
      </c>
      <c r="BH12" s="12">
        <v>2.26156999461E-2</v>
      </c>
      <c r="BI12" s="12">
        <v>0.11108803413899999</v>
      </c>
      <c r="BJ12" s="12">
        <v>0.10258590876699999</v>
      </c>
    </row>
    <row r="13" spans="2:62" ht="32" customHeight="1" x14ac:dyDescent="0.35">
      <c r="B13" s="11" t="s">
        <v>224</v>
      </c>
      <c r="C13" s="12">
        <v>1.4296396355200001E-2</v>
      </c>
      <c r="D13" s="12">
        <v>1.70952946836E-2</v>
      </c>
      <c r="E13" s="12">
        <v>1.26306101787E-2</v>
      </c>
      <c r="F13" s="12">
        <v>0</v>
      </c>
      <c r="G13" s="12">
        <v>0</v>
      </c>
      <c r="I13" s="12">
        <v>0</v>
      </c>
      <c r="J13" s="12">
        <v>3.8878381477799998E-2</v>
      </c>
      <c r="K13" s="12">
        <v>1.89442734583E-2</v>
      </c>
      <c r="L13" s="12">
        <v>0</v>
      </c>
      <c r="M13" s="12">
        <v>1.7170125363599999E-2</v>
      </c>
      <c r="N13" s="12">
        <v>0</v>
      </c>
      <c r="P13" s="12">
        <v>3.2102332789600001E-2</v>
      </c>
      <c r="Q13" s="12">
        <v>1.1365569310799999E-2</v>
      </c>
      <c r="R13" s="12">
        <v>1.8192936487900001E-2</v>
      </c>
      <c r="S13" s="12">
        <v>0</v>
      </c>
      <c r="T13" s="12">
        <v>0</v>
      </c>
      <c r="V13" s="12">
        <v>0</v>
      </c>
      <c r="W13" s="12">
        <v>4.9948731818399997E-2</v>
      </c>
      <c r="X13" s="12">
        <v>2.36194404055E-2</v>
      </c>
      <c r="Y13" s="12">
        <v>0</v>
      </c>
      <c r="Z13" s="12">
        <v>0</v>
      </c>
      <c r="AA13" s="12">
        <v>0</v>
      </c>
      <c r="AB13" s="12">
        <v>0</v>
      </c>
      <c r="AC13" s="12">
        <v>0</v>
      </c>
      <c r="AE13" s="12">
        <v>0</v>
      </c>
      <c r="AF13" s="12">
        <v>2.2974403093200001E-2</v>
      </c>
      <c r="AG13" s="12">
        <v>0</v>
      </c>
      <c r="AH13" s="12">
        <v>6.2258394700800003E-2</v>
      </c>
      <c r="AI13" s="12">
        <v>0</v>
      </c>
      <c r="AJ13" s="12">
        <v>0</v>
      </c>
      <c r="AK13" s="12">
        <v>0</v>
      </c>
      <c r="AL13" s="12">
        <v>2.6162984589100002E-2</v>
      </c>
      <c r="AM13" s="12">
        <v>3.0639127320000001E-2</v>
      </c>
      <c r="AN13" s="12">
        <v>0</v>
      </c>
      <c r="AO13" s="12">
        <v>0</v>
      </c>
      <c r="AP13" s="12">
        <v>0</v>
      </c>
      <c r="AR13" s="12">
        <v>1.49012973236E-2</v>
      </c>
      <c r="AS13" s="12">
        <v>1.4624960252E-2</v>
      </c>
      <c r="AT13" s="12">
        <v>0</v>
      </c>
      <c r="AU13" s="12">
        <v>0</v>
      </c>
      <c r="AW13" s="12">
        <v>1.3105500858399999E-2</v>
      </c>
      <c r="AX13" s="12">
        <v>1.05082823182E-2</v>
      </c>
      <c r="AY13" s="12">
        <v>4.7533723309399999E-3</v>
      </c>
      <c r="AZ13" s="12">
        <v>1.3411666428100001E-2</v>
      </c>
      <c r="BA13" s="12">
        <v>1.35523588002E-2</v>
      </c>
      <c r="BB13" s="12">
        <v>3.51447724624E-3</v>
      </c>
      <c r="BD13" s="12">
        <v>3.9839429959600001E-3</v>
      </c>
      <c r="BE13" s="12">
        <v>3.96209294275E-2</v>
      </c>
      <c r="BF13" s="12">
        <v>0</v>
      </c>
      <c r="BH13" s="12">
        <v>3.6480495148100002E-3</v>
      </c>
      <c r="BI13" s="12">
        <v>4.18950340676E-2</v>
      </c>
      <c r="BJ13" s="12">
        <v>3.9950685771799999E-2</v>
      </c>
    </row>
    <row r="14" spans="2:62" ht="32" customHeight="1" x14ac:dyDescent="0.35">
      <c r="B14" s="11" t="s">
        <v>42</v>
      </c>
      <c r="C14" s="12">
        <v>1.07008901628E-2</v>
      </c>
      <c r="D14" s="12">
        <v>1.0981369238199999E-2</v>
      </c>
      <c r="E14" s="12">
        <v>0</v>
      </c>
      <c r="F14" s="12">
        <v>0</v>
      </c>
      <c r="G14" s="12">
        <v>0.658615824495</v>
      </c>
      <c r="I14" s="12">
        <v>0</v>
      </c>
      <c r="J14" s="12">
        <v>0</v>
      </c>
      <c r="K14" s="12">
        <v>1.92988228798E-2</v>
      </c>
      <c r="L14" s="12">
        <v>2.2061373859400001E-2</v>
      </c>
      <c r="M14" s="12">
        <v>0</v>
      </c>
      <c r="N14" s="12">
        <v>0</v>
      </c>
      <c r="P14" s="12">
        <v>3.98550099201E-2</v>
      </c>
      <c r="Q14" s="12">
        <v>1.03989438988E-2</v>
      </c>
      <c r="R14" s="12">
        <v>0</v>
      </c>
      <c r="S14" s="12">
        <v>0</v>
      </c>
      <c r="T14" s="12">
        <v>0</v>
      </c>
      <c r="V14" s="12">
        <v>2.9890854098300002E-2</v>
      </c>
      <c r="W14" s="12">
        <v>0</v>
      </c>
      <c r="X14" s="12">
        <v>1.1686930009699999E-2</v>
      </c>
      <c r="Y14" s="12">
        <v>0</v>
      </c>
      <c r="Z14" s="12">
        <v>0</v>
      </c>
      <c r="AA14" s="12">
        <v>0</v>
      </c>
      <c r="AB14" s="12">
        <v>0</v>
      </c>
      <c r="AC14" s="12">
        <v>0.100871765153</v>
      </c>
      <c r="AE14" s="12">
        <v>0</v>
      </c>
      <c r="AF14" s="12">
        <v>2.2974403093200001E-2</v>
      </c>
      <c r="AG14" s="12">
        <v>0</v>
      </c>
      <c r="AH14" s="12">
        <v>0</v>
      </c>
      <c r="AI14" s="12">
        <v>0</v>
      </c>
      <c r="AJ14" s="12">
        <v>0</v>
      </c>
      <c r="AK14" s="12">
        <v>0</v>
      </c>
      <c r="AL14" s="12">
        <v>2.4585532048699999E-2</v>
      </c>
      <c r="AM14" s="12">
        <v>0</v>
      </c>
      <c r="AN14" s="12">
        <v>5.7660788142500002E-2</v>
      </c>
      <c r="AO14" s="12">
        <v>0</v>
      </c>
      <c r="AP14" s="12">
        <v>0</v>
      </c>
      <c r="AR14" s="12">
        <v>3.1567527364900001E-3</v>
      </c>
      <c r="AS14" s="12">
        <v>1.8046615326299999E-2</v>
      </c>
      <c r="AT14" s="12">
        <v>0.14285614011799999</v>
      </c>
      <c r="AU14" s="12">
        <v>0</v>
      </c>
      <c r="AW14" s="12">
        <v>9.8373193753999999E-3</v>
      </c>
      <c r="AX14" s="12">
        <v>7.3196740589199999E-3</v>
      </c>
      <c r="AY14" s="12">
        <v>7.0474434101600002E-3</v>
      </c>
      <c r="AZ14" s="12">
        <v>1.0067134971400001E-2</v>
      </c>
      <c r="BA14" s="12">
        <v>3.0368552604600001E-3</v>
      </c>
      <c r="BB14" s="12">
        <v>0</v>
      </c>
      <c r="BD14" s="12">
        <v>0</v>
      </c>
      <c r="BE14" s="12">
        <v>1.9713403498999998E-2</v>
      </c>
      <c r="BF14" s="12">
        <v>0.15224748333800001</v>
      </c>
      <c r="BH14" s="12">
        <v>6.8654061657300001E-3</v>
      </c>
      <c r="BI14" s="12">
        <v>0</v>
      </c>
      <c r="BJ14" s="12">
        <v>6.9573151948200004E-2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229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310</v>
      </c>
      <c r="D7" s="15">
        <v>167</v>
      </c>
      <c r="E7" s="15">
        <v>134</v>
      </c>
      <c r="F7" s="15">
        <v>8</v>
      </c>
      <c r="G7" s="15">
        <v>1</v>
      </c>
      <c r="I7" s="15">
        <v>38</v>
      </c>
      <c r="J7" s="15">
        <v>47</v>
      </c>
      <c r="K7" s="15">
        <v>98</v>
      </c>
      <c r="L7" s="15">
        <v>66</v>
      </c>
      <c r="M7" s="15">
        <v>55</v>
      </c>
      <c r="N7" s="15">
        <v>6</v>
      </c>
      <c r="P7" s="15">
        <v>42</v>
      </c>
      <c r="Q7" s="15">
        <v>78</v>
      </c>
      <c r="R7" s="15">
        <v>88</v>
      </c>
      <c r="S7" s="15">
        <v>101</v>
      </c>
      <c r="T7" s="15">
        <v>1</v>
      </c>
      <c r="V7" s="15">
        <v>24</v>
      </c>
      <c r="W7" s="15">
        <v>54</v>
      </c>
      <c r="X7" s="15">
        <v>65</v>
      </c>
      <c r="Y7" s="15">
        <v>36</v>
      </c>
      <c r="Z7" s="15">
        <v>43</v>
      </c>
      <c r="AA7" s="15">
        <v>33</v>
      </c>
      <c r="AB7" s="15">
        <v>42</v>
      </c>
      <c r="AC7" s="15">
        <v>13</v>
      </c>
      <c r="AE7" s="15">
        <v>25</v>
      </c>
      <c r="AF7" s="15">
        <v>34</v>
      </c>
      <c r="AG7" s="15">
        <v>24</v>
      </c>
      <c r="AH7" s="15">
        <v>26</v>
      </c>
      <c r="AI7" s="15">
        <v>43</v>
      </c>
      <c r="AJ7" s="15">
        <v>22</v>
      </c>
      <c r="AK7" s="15">
        <v>28</v>
      </c>
      <c r="AL7" s="15">
        <v>36</v>
      </c>
      <c r="AM7" s="15">
        <v>30</v>
      </c>
      <c r="AN7" s="15">
        <v>20</v>
      </c>
      <c r="AO7" s="15">
        <v>6</v>
      </c>
      <c r="AP7" s="15">
        <v>16</v>
      </c>
      <c r="AR7" s="15">
        <v>254</v>
      </c>
      <c r="AS7" s="15">
        <v>47</v>
      </c>
      <c r="AT7" s="15">
        <v>8</v>
      </c>
      <c r="AU7" s="15">
        <v>1</v>
      </c>
      <c r="AW7" s="15">
        <v>264</v>
      </c>
      <c r="AX7" s="15">
        <v>256</v>
      </c>
      <c r="AY7" s="15">
        <v>229</v>
      </c>
      <c r="AZ7" s="15">
        <v>258</v>
      </c>
      <c r="BA7" s="15">
        <v>261</v>
      </c>
      <c r="BB7" s="15">
        <v>248</v>
      </c>
      <c r="BD7" s="15">
        <v>215</v>
      </c>
      <c r="BE7" s="15">
        <v>84</v>
      </c>
      <c r="BF7" s="15">
        <v>11</v>
      </c>
      <c r="BH7" s="15">
        <v>231</v>
      </c>
      <c r="BI7" s="15">
        <v>56</v>
      </c>
      <c r="BJ7" s="15">
        <v>23</v>
      </c>
    </row>
    <row r="8" spans="2:62" x14ac:dyDescent="0.35">
      <c r="B8" s="6" t="s">
        <v>75</v>
      </c>
      <c r="C8" s="10">
        <v>303</v>
      </c>
      <c r="D8" s="10">
        <v>161</v>
      </c>
      <c r="E8" s="10">
        <v>133</v>
      </c>
      <c r="F8" s="10">
        <v>8</v>
      </c>
      <c r="G8" s="10">
        <v>1</v>
      </c>
      <c r="I8" s="10">
        <v>39</v>
      </c>
      <c r="J8" s="10">
        <v>45</v>
      </c>
      <c r="K8" s="10">
        <v>94</v>
      </c>
      <c r="L8" s="10">
        <v>64</v>
      </c>
      <c r="M8" s="10">
        <v>55</v>
      </c>
      <c r="N8" s="10">
        <v>6</v>
      </c>
      <c r="P8" s="10">
        <v>53</v>
      </c>
      <c r="Q8" s="10">
        <v>73</v>
      </c>
      <c r="R8" s="10">
        <v>83</v>
      </c>
      <c r="S8" s="10">
        <v>93</v>
      </c>
      <c r="T8" s="10">
        <v>1</v>
      </c>
      <c r="V8" s="10">
        <v>27</v>
      </c>
      <c r="W8" s="10">
        <v>57</v>
      </c>
      <c r="X8" s="10">
        <v>64</v>
      </c>
      <c r="Y8" s="10">
        <v>34</v>
      </c>
      <c r="Z8" s="10">
        <v>40</v>
      </c>
      <c r="AA8" s="10">
        <v>30</v>
      </c>
      <c r="AB8" s="10">
        <v>37</v>
      </c>
      <c r="AC8" s="10">
        <v>13</v>
      </c>
      <c r="AE8" s="10">
        <v>23</v>
      </c>
      <c r="AF8" s="10">
        <v>32</v>
      </c>
      <c r="AG8" s="10">
        <v>22</v>
      </c>
      <c r="AH8" s="10">
        <v>25</v>
      </c>
      <c r="AI8" s="10">
        <v>41</v>
      </c>
      <c r="AJ8" s="10">
        <v>21</v>
      </c>
      <c r="AK8" s="10">
        <v>26</v>
      </c>
      <c r="AL8" s="10">
        <v>35</v>
      </c>
      <c r="AM8" s="10">
        <v>28</v>
      </c>
      <c r="AN8" s="10">
        <v>27</v>
      </c>
      <c r="AO8" s="10">
        <v>9</v>
      </c>
      <c r="AP8" s="10">
        <v>14</v>
      </c>
      <c r="AR8" s="10">
        <v>250</v>
      </c>
      <c r="AS8" s="10">
        <v>44</v>
      </c>
      <c r="AT8" s="10">
        <v>8</v>
      </c>
      <c r="AU8" s="10">
        <v>1</v>
      </c>
      <c r="AW8" s="10">
        <v>258</v>
      </c>
      <c r="AX8" s="10">
        <v>250</v>
      </c>
      <c r="AY8" s="10">
        <v>223</v>
      </c>
      <c r="AZ8" s="10">
        <v>253</v>
      </c>
      <c r="BA8" s="10">
        <v>256</v>
      </c>
      <c r="BB8" s="10">
        <v>242</v>
      </c>
      <c r="BD8" s="10">
        <v>207</v>
      </c>
      <c r="BE8" s="10">
        <v>86</v>
      </c>
      <c r="BF8" s="10">
        <v>10</v>
      </c>
      <c r="BH8" s="10">
        <v>224</v>
      </c>
      <c r="BI8" s="10">
        <v>56</v>
      </c>
      <c r="BJ8" s="10">
        <v>23</v>
      </c>
    </row>
    <row r="9" spans="2:62" ht="32" customHeight="1" x14ac:dyDescent="0.35">
      <c r="B9" s="11" t="s">
        <v>220</v>
      </c>
      <c r="C9" s="12">
        <v>0.35568395280600001</v>
      </c>
      <c r="D9" s="12">
        <v>0.35106227679599999</v>
      </c>
      <c r="E9" s="12">
        <v>0.36953995608399998</v>
      </c>
      <c r="F9" s="12">
        <v>0.15025236017800001</v>
      </c>
      <c r="G9" s="12">
        <v>1</v>
      </c>
      <c r="I9" s="12">
        <v>0.35376289591100002</v>
      </c>
      <c r="J9" s="12">
        <v>0.29890052932</v>
      </c>
      <c r="K9" s="12">
        <v>0.39618214311400002</v>
      </c>
      <c r="L9" s="12">
        <v>0.34723066063699998</v>
      </c>
      <c r="M9" s="12">
        <v>0.35217118631099997</v>
      </c>
      <c r="N9" s="12">
        <v>0.28757285897099999</v>
      </c>
      <c r="P9" s="12">
        <v>0.237862049952</v>
      </c>
      <c r="Q9" s="12">
        <v>0.31111360581899999</v>
      </c>
      <c r="R9" s="12">
        <v>0.39645631775899998</v>
      </c>
      <c r="S9" s="12">
        <v>0.42476616098499997</v>
      </c>
      <c r="T9" s="12">
        <v>0</v>
      </c>
      <c r="V9" s="12">
        <v>0.15414445577399999</v>
      </c>
      <c r="W9" s="12">
        <v>0.29402207230100003</v>
      </c>
      <c r="X9" s="12">
        <v>0.36920616853999999</v>
      </c>
      <c r="Y9" s="12">
        <v>0.33469028150500002</v>
      </c>
      <c r="Z9" s="12">
        <v>0.43781805327399997</v>
      </c>
      <c r="AA9" s="12">
        <v>0.64470859338099995</v>
      </c>
      <c r="AB9" s="12">
        <v>0.33572005093099999</v>
      </c>
      <c r="AC9" s="12">
        <v>0.16439770407099999</v>
      </c>
      <c r="AE9" s="12">
        <v>0.38571907104300002</v>
      </c>
      <c r="AF9" s="12">
        <v>0.53544585023500002</v>
      </c>
      <c r="AG9" s="12">
        <v>0.23201771993299999</v>
      </c>
      <c r="AH9" s="12">
        <v>0.26527461018999998</v>
      </c>
      <c r="AI9" s="12">
        <v>0.40728103806999999</v>
      </c>
      <c r="AJ9" s="12">
        <v>0.361036249739</v>
      </c>
      <c r="AK9" s="12">
        <v>0.324850348866</v>
      </c>
      <c r="AL9" s="12">
        <v>0.188357439293</v>
      </c>
      <c r="AM9" s="12">
        <v>0.35456381144600002</v>
      </c>
      <c r="AN9" s="12">
        <v>0.37337807067000001</v>
      </c>
      <c r="AO9" s="12">
        <v>0.38164349832299999</v>
      </c>
      <c r="AP9" s="12">
        <v>0.50884885398599999</v>
      </c>
      <c r="AR9" s="12">
        <v>0.360157335355</v>
      </c>
      <c r="AS9" s="12">
        <v>0.287001951225</v>
      </c>
      <c r="AT9" s="12">
        <v>0.64121887800599997</v>
      </c>
      <c r="AU9" s="12">
        <v>0</v>
      </c>
      <c r="AW9" s="12">
        <v>0.37773996936900001</v>
      </c>
      <c r="AX9" s="12">
        <v>0.37823515809399999</v>
      </c>
      <c r="AY9" s="12">
        <v>0.39777708027800002</v>
      </c>
      <c r="AZ9" s="12">
        <v>0.35651744842400002</v>
      </c>
      <c r="BA9" s="12">
        <v>0.369541161698</v>
      </c>
      <c r="BB9" s="12">
        <v>0.36637435120099998</v>
      </c>
      <c r="BD9" s="12">
        <v>0.41982440904899998</v>
      </c>
      <c r="BE9" s="12">
        <v>0.23377450322400001</v>
      </c>
      <c r="BF9" s="12">
        <v>8.4340427549700003E-2</v>
      </c>
      <c r="BH9" s="12">
        <v>0.404324905766</v>
      </c>
      <c r="BI9" s="12">
        <v>0.20572486259</v>
      </c>
      <c r="BJ9" s="12">
        <v>0.245096275743</v>
      </c>
    </row>
    <row r="10" spans="2:62" ht="32" customHeight="1" x14ac:dyDescent="0.35">
      <c r="B10" s="11" t="s">
        <v>221</v>
      </c>
      <c r="C10" s="12">
        <v>0.46645689154800002</v>
      </c>
      <c r="D10" s="12">
        <v>0.53444152740499995</v>
      </c>
      <c r="E10" s="12">
        <v>0.38531242347200001</v>
      </c>
      <c r="F10" s="12">
        <v>0.50107424138000001</v>
      </c>
      <c r="G10" s="12">
        <v>0</v>
      </c>
      <c r="I10" s="12">
        <v>0.35896594665699999</v>
      </c>
      <c r="J10" s="12">
        <v>0.38914678704700001</v>
      </c>
      <c r="K10" s="12">
        <v>0.50074870344800004</v>
      </c>
      <c r="L10" s="12">
        <v>0.48401903293100002</v>
      </c>
      <c r="M10" s="12">
        <v>0.50062597895000005</v>
      </c>
      <c r="N10" s="12">
        <v>0.71242714102899996</v>
      </c>
      <c r="P10" s="12">
        <v>0.54672066764299998</v>
      </c>
      <c r="Q10" s="12">
        <v>0.52281808299900001</v>
      </c>
      <c r="R10" s="12">
        <v>0.42099684646500002</v>
      </c>
      <c r="S10" s="12">
        <v>0.411729270265</v>
      </c>
      <c r="T10" s="12">
        <v>1</v>
      </c>
      <c r="V10" s="12">
        <v>0.57051223176200005</v>
      </c>
      <c r="W10" s="12">
        <v>0.54941114193100005</v>
      </c>
      <c r="X10" s="12">
        <v>0.46047885967500002</v>
      </c>
      <c r="Y10" s="12">
        <v>0.50028249317700002</v>
      </c>
      <c r="Z10" s="12">
        <v>0.399406443615</v>
      </c>
      <c r="AA10" s="12">
        <v>0.179781215026</v>
      </c>
      <c r="AB10" s="12">
        <v>0.54688996133000001</v>
      </c>
      <c r="AC10" s="12">
        <v>0.47277481177000003</v>
      </c>
      <c r="AE10" s="12">
        <v>0.40926859442300001</v>
      </c>
      <c r="AF10" s="12">
        <v>0.37829357983200002</v>
      </c>
      <c r="AG10" s="12">
        <v>0.50449406078600001</v>
      </c>
      <c r="AH10" s="12">
        <v>0.57082613061900001</v>
      </c>
      <c r="AI10" s="12">
        <v>0.50215378277900002</v>
      </c>
      <c r="AJ10" s="12">
        <v>0.63896375026100005</v>
      </c>
      <c r="AK10" s="12">
        <v>0.40923971029099998</v>
      </c>
      <c r="AL10" s="12">
        <v>0.46573852065100002</v>
      </c>
      <c r="AM10" s="12">
        <v>0.40386666061799997</v>
      </c>
      <c r="AN10" s="12">
        <v>0.51129527214399995</v>
      </c>
      <c r="AO10" s="12">
        <v>0.46067128787900002</v>
      </c>
      <c r="AP10" s="12">
        <v>0.312060660411</v>
      </c>
      <c r="AR10" s="12">
        <v>0.47063826985399998</v>
      </c>
      <c r="AS10" s="12">
        <v>0.47210728914900002</v>
      </c>
      <c r="AT10" s="12">
        <v>0.23531270289</v>
      </c>
      <c r="AU10" s="12">
        <v>1</v>
      </c>
      <c r="AW10" s="12">
        <v>0.44857139241400001</v>
      </c>
      <c r="AX10" s="12">
        <v>0.454971867089</v>
      </c>
      <c r="AY10" s="12">
        <v>0.45471986071800002</v>
      </c>
      <c r="AZ10" s="12">
        <v>0.465712440191</v>
      </c>
      <c r="BA10" s="12">
        <v>0.45525978906800002</v>
      </c>
      <c r="BB10" s="12">
        <v>0.46605052922500001</v>
      </c>
      <c r="BD10" s="12">
        <v>0.43882842386400001</v>
      </c>
      <c r="BE10" s="12">
        <v>0.51712299085299995</v>
      </c>
      <c r="BF10" s="12">
        <v>0.59841663968699998</v>
      </c>
      <c r="BH10" s="12">
        <v>0.44150778858400003</v>
      </c>
      <c r="BI10" s="12">
        <v>0.57057512644399999</v>
      </c>
      <c r="BJ10" s="12">
        <v>0.45574327919000002</v>
      </c>
    </row>
    <row r="11" spans="2:62" ht="32" customHeight="1" x14ac:dyDescent="0.35">
      <c r="B11" s="11" t="s">
        <v>222</v>
      </c>
      <c r="C11" s="12">
        <v>0.123902012477</v>
      </c>
      <c r="D11" s="12">
        <v>9.0833018247400005E-2</v>
      </c>
      <c r="E11" s="12">
        <v>0.16502033324500001</v>
      </c>
      <c r="F11" s="12">
        <v>0.119056634105</v>
      </c>
      <c r="G11" s="12">
        <v>0</v>
      </c>
      <c r="I11" s="12">
        <v>0.14139642241299999</v>
      </c>
      <c r="J11" s="12">
        <v>0.248988979217</v>
      </c>
      <c r="K11" s="12">
        <v>7.1825953328699996E-2</v>
      </c>
      <c r="L11" s="12">
        <v>0.12645986526</v>
      </c>
      <c r="M11" s="12">
        <v>0.10745539534</v>
      </c>
      <c r="N11" s="12">
        <v>0</v>
      </c>
      <c r="P11" s="12">
        <v>0.19293471458100001</v>
      </c>
      <c r="Q11" s="12">
        <v>7.6541552951600006E-2</v>
      </c>
      <c r="R11" s="12">
        <v>0.10019830259699999</v>
      </c>
      <c r="S11" s="12">
        <v>0.14405051836400001</v>
      </c>
      <c r="T11" s="12">
        <v>0</v>
      </c>
      <c r="V11" s="12">
        <v>0.16390300521699999</v>
      </c>
      <c r="W11" s="12">
        <v>0.107407640937</v>
      </c>
      <c r="X11" s="12">
        <v>0.11991247373699999</v>
      </c>
      <c r="Y11" s="12">
        <v>8.2876722203000006E-2</v>
      </c>
      <c r="Z11" s="12">
        <v>0.11923793131300001</v>
      </c>
      <c r="AA11" s="12">
        <v>0.17551019159199999</v>
      </c>
      <c r="AB11" s="12">
        <v>9.3995327507900003E-2</v>
      </c>
      <c r="AC11" s="12">
        <v>0.219185753526</v>
      </c>
      <c r="AE11" s="12">
        <v>0.205012334534</v>
      </c>
      <c r="AF11" s="12">
        <v>8.6260569932600006E-2</v>
      </c>
      <c r="AG11" s="12">
        <v>0.17884310465600001</v>
      </c>
      <c r="AH11" s="12">
        <v>5.3172534384300002E-2</v>
      </c>
      <c r="AI11" s="12">
        <v>6.7466315811000002E-2</v>
      </c>
      <c r="AJ11" s="12">
        <v>0</v>
      </c>
      <c r="AK11" s="12">
        <v>0.150656785322</v>
      </c>
      <c r="AL11" s="12">
        <v>0.23832249503799999</v>
      </c>
      <c r="AM11" s="12">
        <v>0.17401696993099999</v>
      </c>
      <c r="AN11" s="12">
        <v>6.7506778395399994E-2</v>
      </c>
      <c r="AO11" s="12">
        <v>0.15768521379799999</v>
      </c>
      <c r="AP11" s="12">
        <v>0.11817620017699999</v>
      </c>
      <c r="AR11" s="12">
        <v>0.11522989858799999</v>
      </c>
      <c r="AS11" s="12">
        <v>0.176225469193</v>
      </c>
      <c r="AT11" s="12">
        <v>0.123468419104</v>
      </c>
      <c r="AU11" s="12">
        <v>0</v>
      </c>
      <c r="AW11" s="12">
        <v>0.117432185413</v>
      </c>
      <c r="AX11" s="12">
        <v>0.117621314497</v>
      </c>
      <c r="AY11" s="12">
        <v>0.10242227996100001</v>
      </c>
      <c r="AZ11" s="12">
        <v>0.124041372008</v>
      </c>
      <c r="BA11" s="12">
        <v>0.12701273233400001</v>
      </c>
      <c r="BB11" s="12">
        <v>0.116256800865</v>
      </c>
      <c r="BD11" s="12">
        <v>9.9202813760399994E-2</v>
      </c>
      <c r="BE11" s="12">
        <v>0.159967262675</v>
      </c>
      <c r="BF11" s="12">
        <v>0.31724293276299997</v>
      </c>
      <c r="BH11" s="12">
        <v>0.105852349815</v>
      </c>
      <c r="BI11" s="12">
        <v>0.173813477514</v>
      </c>
      <c r="BJ11" s="12">
        <v>0.179157931139</v>
      </c>
    </row>
    <row r="12" spans="2:62" ht="32" customHeight="1" x14ac:dyDescent="0.35">
      <c r="B12" s="11" t="s">
        <v>223</v>
      </c>
      <c r="C12" s="12">
        <v>3.1724437701400002E-2</v>
      </c>
      <c r="D12" s="12">
        <v>5.3971036476800002E-3</v>
      </c>
      <c r="E12" s="12">
        <v>5.8834974356199998E-2</v>
      </c>
      <c r="F12" s="12">
        <v>0.11180427809600001</v>
      </c>
      <c r="G12" s="12">
        <v>0</v>
      </c>
      <c r="I12" s="12">
        <v>9.7488755217200004E-2</v>
      </c>
      <c r="J12" s="12">
        <v>2.07336831614E-2</v>
      </c>
      <c r="K12" s="12">
        <v>9.2585471906999998E-3</v>
      </c>
      <c r="L12" s="12">
        <v>4.2290441172299999E-2</v>
      </c>
      <c r="M12" s="12">
        <v>2.3757785248199999E-2</v>
      </c>
      <c r="N12" s="12">
        <v>0</v>
      </c>
      <c r="P12" s="12">
        <v>0</v>
      </c>
      <c r="Q12" s="12">
        <v>5.1303758888599997E-2</v>
      </c>
      <c r="R12" s="12">
        <v>7.10021869295E-2</v>
      </c>
      <c r="S12" s="12">
        <v>0</v>
      </c>
      <c r="T12" s="12">
        <v>0</v>
      </c>
      <c r="V12" s="12">
        <v>6.7690701885600002E-2</v>
      </c>
      <c r="W12" s="12">
        <v>1.7006840771299998E-2</v>
      </c>
      <c r="X12" s="12">
        <v>3.5243385473099999E-2</v>
      </c>
      <c r="Y12" s="12">
        <v>8.2150503115099999E-2</v>
      </c>
      <c r="Z12" s="12">
        <v>4.3537571798200003E-2</v>
      </c>
      <c r="AA12" s="12">
        <v>0</v>
      </c>
      <c r="AB12" s="12">
        <v>0</v>
      </c>
      <c r="AC12" s="12">
        <v>0</v>
      </c>
      <c r="AE12" s="12">
        <v>0</v>
      </c>
      <c r="AF12" s="12">
        <v>0</v>
      </c>
      <c r="AG12" s="12">
        <v>4.2315034957499997E-2</v>
      </c>
      <c r="AH12" s="12">
        <v>0.110726724806</v>
      </c>
      <c r="AI12" s="12">
        <v>0</v>
      </c>
      <c r="AJ12" s="12">
        <v>0</v>
      </c>
      <c r="AK12" s="12">
        <v>3.6829502717699997E-2</v>
      </c>
      <c r="AL12" s="12">
        <v>5.45974780246E-2</v>
      </c>
      <c r="AM12" s="12">
        <v>3.3108935976600001E-2</v>
      </c>
      <c r="AN12" s="12">
        <v>4.7819878790700002E-2</v>
      </c>
      <c r="AO12" s="12">
        <v>0</v>
      </c>
      <c r="AP12" s="12">
        <v>6.0914285425700002E-2</v>
      </c>
      <c r="AR12" s="12">
        <v>3.4732249542099997E-2</v>
      </c>
      <c r="AS12" s="12">
        <v>2.0899881464E-2</v>
      </c>
      <c r="AT12" s="12">
        <v>0</v>
      </c>
      <c r="AU12" s="12">
        <v>0</v>
      </c>
      <c r="AW12" s="12">
        <v>3.3836087977400002E-2</v>
      </c>
      <c r="AX12" s="12">
        <v>2.97851296967E-2</v>
      </c>
      <c r="AY12" s="12">
        <v>2.8715188790400002E-2</v>
      </c>
      <c r="AZ12" s="12">
        <v>3.0620692789700001E-2</v>
      </c>
      <c r="BA12" s="12">
        <v>2.6509655893999999E-2</v>
      </c>
      <c r="BB12" s="12">
        <v>3.2365144191999998E-2</v>
      </c>
      <c r="BD12" s="12">
        <v>3.3324816872700003E-2</v>
      </c>
      <c r="BE12" s="12">
        <v>3.1738199816799997E-2</v>
      </c>
      <c r="BF12" s="12">
        <v>0</v>
      </c>
      <c r="BH12" s="12">
        <v>3.4632335046299999E-2</v>
      </c>
      <c r="BI12" s="12">
        <v>3.2888876681600003E-2</v>
      </c>
      <c r="BJ12" s="12">
        <v>0</v>
      </c>
    </row>
    <row r="13" spans="2:62" ht="32" customHeight="1" x14ac:dyDescent="0.35">
      <c r="B13" s="11" t="s">
        <v>224</v>
      </c>
      <c r="C13" s="12">
        <v>7.1112481578900003E-3</v>
      </c>
      <c r="D13" s="12">
        <v>7.39364386605E-3</v>
      </c>
      <c r="E13" s="12">
        <v>0</v>
      </c>
      <c r="F13" s="12">
        <v>0.11781248624100001</v>
      </c>
      <c r="G13" s="12">
        <v>0</v>
      </c>
      <c r="I13" s="12">
        <v>0</v>
      </c>
      <c r="J13" s="12">
        <v>2.12503961821E-2</v>
      </c>
      <c r="K13" s="12">
        <v>1.26835438253E-2</v>
      </c>
      <c r="L13" s="12">
        <v>0</v>
      </c>
      <c r="M13" s="12">
        <v>0</v>
      </c>
      <c r="N13" s="12">
        <v>0</v>
      </c>
      <c r="P13" s="12">
        <v>2.2482567824199998E-2</v>
      </c>
      <c r="Q13" s="12">
        <v>1.32234290453E-2</v>
      </c>
      <c r="R13" s="12">
        <v>0</v>
      </c>
      <c r="S13" s="12">
        <v>0</v>
      </c>
      <c r="T13" s="12">
        <v>0</v>
      </c>
      <c r="V13" s="12">
        <v>4.3749605362200003E-2</v>
      </c>
      <c r="W13" s="12">
        <v>0</v>
      </c>
      <c r="X13" s="12">
        <v>1.51591125751E-2</v>
      </c>
      <c r="Y13" s="12">
        <v>0</v>
      </c>
      <c r="Z13" s="12">
        <v>0</v>
      </c>
      <c r="AA13" s="12">
        <v>0</v>
      </c>
      <c r="AB13" s="12">
        <v>0</v>
      </c>
      <c r="AC13" s="12">
        <v>0</v>
      </c>
      <c r="AE13" s="12">
        <v>0</v>
      </c>
      <c r="AF13" s="12">
        <v>0</v>
      </c>
      <c r="AG13" s="12">
        <v>0</v>
      </c>
      <c r="AH13" s="12">
        <v>0</v>
      </c>
      <c r="AI13" s="12">
        <v>0</v>
      </c>
      <c r="AJ13" s="12">
        <v>0</v>
      </c>
      <c r="AK13" s="12">
        <v>4.5143986011800002E-2</v>
      </c>
      <c r="AL13" s="12">
        <v>2.7838100570199999E-2</v>
      </c>
      <c r="AM13" s="12">
        <v>0</v>
      </c>
      <c r="AN13" s="12">
        <v>0</v>
      </c>
      <c r="AO13" s="12">
        <v>0</v>
      </c>
      <c r="AP13" s="12">
        <v>0</v>
      </c>
      <c r="AR13" s="12">
        <v>4.7497464951599998E-3</v>
      </c>
      <c r="AS13" s="12">
        <v>2.2023012351100001E-2</v>
      </c>
      <c r="AT13" s="12">
        <v>0</v>
      </c>
      <c r="AU13" s="12">
        <v>0</v>
      </c>
      <c r="AW13" s="12">
        <v>8.3375547046000004E-3</v>
      </c>
      <c r="AX13" s="12">
        <v>8.6288190242200004E-3</v>
      </c>
      <c r="AY13" s="12">
        <v>4.3210816314300004E-3</v>
      </c>
      <c r="AZ13" s="12">
        <v>8.4970470414399996E-3</v>
      </c>
      <c r="BA13" s="12">
        <v>3.7726774066400002E-3</v>
      </c>
      <c r="BB13" s="12">
        <v>0</v>
      </c>
      <c r="BD13" s="12">
        <v>0</v>
      </c>
      <c r="BE13" s="12">
        <v>2.5181753155799999E-2</v>
      </c>
      <c r="BF13" s="12">
        <v>0</v>
      </c>
      <c r="BH13" s="12">
        <v>5.3018923512500003E-3</v>
      </c>
      <c r="BI13" s="12">
        <v>0</v>
      </c>
      <c r="BJ13" s="12">
        <v>4.2684993297700001E-2</v>
      </c>
    </row>
    <row r="14" spans="2:62" ht="32" customHeight="1" x14ac:dyDescent="0.35">
      <c r="B14" s="11" t="s">
        <v>42</v>
      </c>
      <c r="C14" s="12">
        <v>1.51214573104E-2</v>
      </c>
      <c r="D14" s="12">
        <v>1.0872430037300001E-2</v>
      </c>
      <c r="E14" s="12">
        <v>2.1292312841899998E-2</v>
      </c>
      <c r="F14" s="12">
        <v>0</v>
      </c>
      <c r="G14" s="12">
        <v>0</v>
      </c>
      <c r="I14" s="12">
        <v>4.8385979802200003E-2</v>
      </c>
      <c r="J14" s="12">
        <v>2.0979625071499999E-2</v>
      </c>
      <c r="K14" s="12">
        <v>9.3011090930899994E-3</v>
      </c>
      <c r="L14" s="12">
        <v>0</v>
      </c>
      <c r="M14" s="12">
        <v>1.59896541508E-2</v>
      </c>
      <c r="N14" s="12">
        <v>0</v>
      </c>
      <c r="P14" s="12">
        <v>0</v>
      </c>
      <c r="Q14" s="12">
        <v>2.4999570296000001E-2</v>
      </c>
      <c r="R14" s="12">
        <v>1.13463462499E-2</v>
      </c>
      <c r="S14" s="12">
        <v>1.9454050386399999E-2</v>
      </c>
      <c r="T14" s="12">
        <v>0</v>
      </c>
      <c r="V14" s="12">
        <v>0</v>
      </c>
      <c r="W14" s="12">
        <v>3.2152304059599998E-2</v>
      </c>
      <c r="X14" s="12">
        <v>0</v>
      </c>
      <c r="Y14" s="12">
        <v>0</v>
      </c>
      <c r="Z14" s="12">
        <v>0</v>
      </c>
      <c r="AA14" s="12">
        <v>0</v>
      </c>
      <c r="AB14" s="12">
        <v>2.3394660230499999E-2</v>
      </c>
      <c r="AC14" s="12">
        <v>0.14364173063399999</v>
      </c>
      <c r="AE14" s="12">
        <v>0</v>
      </c>
      <c r="AF14" s="12">
        <v>0</v>
      </c>
      <c r="AG14" s="12">
        <v>4.23300796671E-2</v>
      </c>
      <c r="AH14" s="12">
        <v>0</v>
      </c>
      <c r="AI14" s="12">
        <v>2.30988633405E-2</v>
      </c>
      <c r="AJ14" s="12">
        <v>0</v>
      </c>
      <c r="AK14" s="12">
        <v>3.3279666791400001E-2</v>
      </c>
      <c r="AL14" s="12">
        <v>2.5145966423300001E-2</v>
      </c>
      <c r="AM14" s="12">
        <v>3.4443622028500001E-2</v>
      </c>
      <c r="AN14" s="12">
        <v>0</v>
      </c>
      <c r="AO14" s="12">
        <v>0</v>
      </c>
      <c r="AP14" s="12">
        <v>0</v>
      </c>
      <c r="AR14" s="12">
        <v>1.44925001651E-2</v>
      </c>
      <c r="AS14" s="12">
        <v>2.17423966175E-2</v>
      </c>
      <c r="AT14" s="12">
        <v>0</v>
      </c>
      <c r="AU14" s="12">
        <v>0</v>
      </c>
      <c r="AW14" s="12">
        <v>1.40828101215E-2</v>
      </c>
      <c r="AX14" s="12">
        <v>1.0757711599E-2</v>
      </c>
      <c r="AY14" s="12">
        <v>1.2044508621799999E-2</v>
      </c>
      <c r="AZ14" s="12">
        <v>1.4610999545500001E-2</v>
      </c>
      <c r="BA14" s="12">
        <v>1.79039835997E-2</v>
      </c>
      <c r="BB14" s="12">
        <v>1.8953174516599999E-2</v>
      </c>
      <c r="BD14" s="12">
        <v>8.8195364534099999E-3</v>
      </c>
      <c r="BE14" s="12">
        <v>3.2215290275699998E-2</v>
      </c>
      <c r="BF14" s="12">
        <v>0</v>
      </c>
      <c r="BH14" s="12">
        <v>8.3807284375500002E-3</v>
      </c>
      <c r="BI14" s="12">
        <v>1.6997656771E-2</v>
      </c>
      <c r="BJ14" s="12">
        <v>7.7317520630200004E-2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230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322</v>
      </c>
      <c r="D7" s="15">
        <v>166</v>
      </c>
      <c r="E7" s="15">
        <v>140</v>
      </c>
      <c r="F7" s="15">
        <v>14</v>
      </c>
      <c r="G7" s="15">
        <v>2</v>
      </c>
      <c r="I7" s="15">
        <v>40</v>
      </c>
      <c r="J7" s="15">
        <v>47</v>
      </c>
      <c r="K7" s="15">
        <v>102</v>
      </c>
      <c r="L7" s="15">
        <v>72</v>
      </c>
      <c r="M7" s="15">
        <v>52</v>
      </c>
      <c r="N7" s="15">
        <v>9</v>
      </c>
      <c r="P7" s="15">
        <v>43</v>
      </c>
      <c r="Q7" s="15">
        <v>84</v>
      </c>
      <c r="R7" s="15">
        <v>94</v>
      </c>
      <c r="S7" s="15">
        <v>100</v>
      </c>
      <c r="T7" s="15">
        <v>1</v>
      </c>
      <c r="V7" s="15">
        <v>29</v>
      </c>
      <c r="W7" s="15">
        <v>56</v>
      </c>
      <c r="X7" s="15">
        <v>69</v>
      </c>
      <c r="Y7" s="15">
        <v>44</v>
      </c>
      <c r="Z7" s="15">
        <v>42</v>
      </c>
      <c r="AA7" s="15">
        <v>33</v>
      </c>
      <c r="AB7" s="15">
        <v>38</v>
      </c>
      <c r="AC7" s="15">
        <v>11</v>
      </c>
      <c r="AE7" s="15">
        <v>30</v>
      </c>
      <c r="AF7" s="15">
        <v>43</v>
      </c>
      <c r="AG7" s="15">
        <v>23</v>
      </c>
      <c r="AH7" s="15">
        <v>24</v>
      </c>
      <c r="AI7" s="15">
        <v>41</v>
      </c>
      <c r="AJ7" s="15">
        <v>26</v>
      </c>
      <c r="AK7" s="15">
        <v>30</v>
      </c>
      <c r="AL7" s="15">
        <v>33</v>
      </c>
      <c r="AM7" s="15">
        <v>34</v>
      </c>
      <c r="AN7" s="15">
        <v>18</v>
      </c>
      <c r="AO7" s="15">
        <v>7</v>
      </c>
      <c r="AP7" s="15">
        <v>13</v>
      </c>
      <c r="AR7" s="15">
        <v>254</v>
      </c>
      <c r="AS7" s="15">
        <v>59</v>
      </c>
      <c r="AT7" s="15">
        <v>8</v>
      </c>
      <c r="AU7" s="15">
        <v>1</v>
      </c>
      <c r="AW7" s="15">
        <v>276</v>
      </c>
      <c r="AX7" s="15">
        <v>268</v>
      </c>
      <c r="AY7" s="15">
        <v>236</v>
      </c>
      <c r="AZ7" s="15">
        <v>268</v>
      </c>
      <c r="BA7" s="15">
        <v>266</v>
      </c>
      <c r="BB7" s="15">
        <v>255</v>
      </c>
      <c r="BD7" s="15">
        <v>233</v>
      </c>
      <c r="BE7" s="15">
        <v>76</v>
      </c>
      <c r="BF7" s="15">
        <v>13</v>
      </c>
      <c r="BH7" s="15">
        <v>249</v>
      </c>
      <c r="BI7" s="15">
        <v>56</v>
      </c>
      <c r="BJ7" s="15">
        <v>17</v>
      </c>
    </row>
    <row r="8" spans="2:62" x14ac:dyDescent="0.35">
      <c r="B8" s="6" t="s">
        <v>75</v>
      </c>
      <c r="C8" s="10">
        <v>314</v>
      </c>
      <c r="D8" s="10">
        <v>157</v>
      </c>
      <c r="E8" s="10">
        <v>140</v>
      </c>
      <c r="F8" s="10">
        <v>15</v>
      </c>
      <c r="G8" s="10">
        <v>2</v>
      </c>
      <c r="I8" s="10">
        <v>41</v>
      </c>
      <c r="J8" s="10">
        <v>46</v>
      </c>
      <c r="K8" s="10">
        <v>96</v>
      </c>
      <c r="L8" s="10">
        <v>70</v>
      </c>
      <c r="M8" s="10">
        <v>52</v>
      </c>
      <c r="N8" s="10">
        <v>9</v>
      </c>
      <c r="P8" s="10">
        <v>54</v>
      </c>
      <c r="Q8" s="10">
        <v>79</v>
      </c>
      <c r="R8" s="10">
        <v>87</v>
      </c>
      <c r="S8" s="10">
        <v>93</v>
      </c>
      <c r="T8" s="10">
        <v>1</v>
      </c>
      <c r="V8" s="10">
        <v>32</v>
      </c>
      <c r="W8" s="10">
        <v>58</v>
      </c>
      <c r="X8" s="10">
        <v>67</v>
      </c>
      <c r="Y8" s="10">
        <v>41</v>
      </c>
      <c r="Z8" s="10">
        <v>39</v>
      </c>
      <c r="AA8" s="10">
        <v>31</v>
      </c>
      <c r="AB8" s="10">
        <v>34</v>
      </c>
      <c r="AC8" s="10">
        <v>11</v>
      </c>
      <c r="AE8" s="10">
        <v>27</v>
      </c>
      <c r="AF8" s="10">
        <v>41</v>
      </c>
      <c r="AG8" s="10">
        <v>21</v>
      </c>
      <c r="AH8" s="10">
        <v>22</v>
      </c>
      <c r="AI8" s="10">
        <v>39</v>
      </c>
      <c r="AJ8" s="10">
        <v>24</v>
      </c>
      <c r="AK8" s="10">
        <v>28</v>
      </c>
      <c r="AL8" s="10">
        <v>31</v>
      </c>
      <c r="AM8" s="10">
        <v>32</v>
      </c>
      <c r="AN8" s="10">
        <v>25</v>
      </c>
      <c r="AO8" s="10">
        <v>11</v>
      </c>
      <c r="AP8" s="10">
        <v>12</v>
      </c>
      <c r="AR8" s="10">
        <v>249</v>
      </c>
      <c r="AS8" s="10">
        <v>56</v>
      </c>
      <c r="AT8" s="10">
        <v>8</v>
      </c>
      <c r="AU8" s="10">
        <v>1</v>
      </c>
      <c r="AW8" s="10">
        <v>269</v>
      </c>
      <c r="AX8" s="10">
        <v>261</v>
      </c>
      <c r="AY8" s="10">
        <v>230</v>
      </c>
      <c r="AZ8" s="10">
        <v>264</v>
      </c>
      <c r="BA8" s="10">
        <v>260</v>
      </c>
      <c r="BB8" s="10">
        <v>249</v>
      </c>
      <c r="BD8" s="10">
        <v>226</v>
      </c>
      <c r="BE8" s="10">
        <v>76</v>
      </c>
      <c r="BF8" s="10">
        <v>13</v>
      </c>
      <c r="BH8" s="10">
        <v>243</v>
      </c>
      <c r="BI8" s="10">
        <v>55</v>
      </c>
      <c r="BJ8" s="10">
        <v>16</v>
      </c>
    </row>
    <row r="9" spans="2:62" ht="32" customHeight="1" x14ac:dyDescent="0.35">
      <c r="B9" s="11" t="s">
        <v>220</v>
      </c>
      <c r="C9" s="12">
        <v>0.357367646092</v>
      </c>
      <c r="D9" s="12">
        <v>0.37020406361500002</v>
      </c>
      <c r="E9" s="12">
        <v>0.35650881825199998</v>
      </c>
      <c r="F9" s="12">
        <v>0.27270021766300001</v>
      </c>
      <c r="G9" s="12">
        <v>0</v>
      </c>
      <c r="I9" s="12">
        <v>0.42561609287899999</v>
      </c>
      <c r="J9" s="12">
        <v>0.27712525690899997</v>
      </c>
      <c r="K9" s="12">
        <v>0.33247143013300001</v>
      </c>
      <c r="L9" s="12">
        <v>0.36081762897800002</v>
      </c>
      <c r="M9" s="12">
        <v>0.40984118625900001</v>
      </c>
      <c r="N9" s="12">
        <v>0.38891110619300001</v>
      </c>
      <c r="P9" s="12">
        <v>0.210613362621</v>
      </c>
      <c r="Q9" s="12">
        <v>0.30098372924</v>
      </c>
      <c r="R9" s="12">
        <v>0.44867327302999999</v>
      </c>
      <c r="S9" s="12">
        <v>0.39777807959900002</v>
      </c>
      <c r="T9" s="12">
        <v>1</v>
      </c>
      <c r="V9" s="12">
        <v>0.27783025707100001</v>
      </c>
      <c r="W9" s="12">
        <v>0.32223391803099999</v>
      </c>
      <c r="X9" s="12">
        <v>0.291698954954</v>
      </c>
      <c r="Y9" s="12">
        <v>0.31677554859200002</v>
      </c>
      <c r="Z9" s="12">
        <v>0.42627708230099998</v>
      </c>
      <c r="AA9" s="12">
        <v>0.39445111859799997</v>
      </c>
      <c r="AB9" s="12">
        <v>0.554560861347</v>
      </c>
      <c r="AC9" s="12">
        <v>0.37206714010300002</v>
      </c>
      <c r="AE9" s="12">
        <v>0.26967252376</v>
      </c>
      <c r="AF9" s="12">
        <v>0.40698807979599999</v>
      </c>
      <c r="AG9" s="12">
        <v>0.238847891783</v>
      </c>
      <c r="AH9" s="12">
        <v>0.28753114837299998</v>
      </c>
      <c r="AI9" s="12">
        <v>0.430732800897</v>
      </c>
      <c r="AJ9" s="12">
        <v>0.25751687418500002</v>
      </c>
      <c r="AK9" s="12">
        <v>0.400029871413</v>
      </c>
      <c r="AL9" s="12">
        <v>0.25094549880900002</v>
      </c>
      <c r="AM9" s="12">
        <v>0.30193354785499998</v>
      </c>
      <c r="AN9" s="12">
        <v>0.48129078561700001</v>
      </c>
      <c r="AO9" s="12">
        <v>0.68363860558699996</v>
      </c>
      <c r="AP9" s="12">
        <v>0.46759757705999999</v>
      </c>
      <c r="AR9" s="12">
        <v>0.37447672750400002</v>
      </c>
      <c r="AS9" s="12">
        <v>0.22596318541300001</v>
      </c>
      <c r="AT9" s="12">
        <v>0.64362764366900005</v>
      </c>
      <c r="AU9" s="12">
        <v>1</v>
      </c>
      <c r="AW9" s="12">
        <v>0.37288884330099997</v>
      </c>
      <c r="AX9" s="12">
        <v>0.38310993279400002</v>
      </c>
      <c r="AY9" s="12">
        <v>0.38859927963099999</v>
      </c>
      <c r="AZ9" s="12">
        <v>0.35540611769800001</v>
      </c>
      <c r="BA9" s="12">
        <v>0.38319734187999999</v>
      </c>
      <c r="BB9" s="12">
        <v>0.37369081691299999</v>
      </c>
      <c r="BD9" s="12">
        <v>0.41023038504300002</v>
      </c>
      <c r="BE9" s="12">
        <v>0.247359553126</v>
      </c>
      <c r="BF9" s="12">
        <v>7.2666323655500006E-2</v>
      </c>
      <c r="BH9" s="12">
        <v>0.38023774502000002</v>
      </c>
      <c r="BI9" s="12">
        <v>0.24037473629299999</v>
      </c>
      <c r="BJ9" s="12">
        <v>0.407693610895</v>
      </c>
    </row>
    <row r="10" spans="2:62" ht="32" customHeight="1" x14ac:dyDescent="0.35">
      <c r="B10" s="11" t="s">
        <v>221</v>
      </c>
      <c r="C10" s="12">
        <v>0.43035965592800002</v>
      </c>
      <c r="D10" s="12">
        <v>0.41529621406900002</v>
      </c>
      <c r="E10" s="12">
        <v>0.44065065173000001</v>
      </c>
      <c r="F10" s="12">
        <v>0.42389054521800001</v>
      </c>
      <c r="G10" s="12">
        <v>1</v>
      </c>
      <c r="I10" s="12">
        <v>0.38942047467300001</v>
      </c>
      <c r="J10" s="12">
        <v>0.48368075474599997</v>
      </c>
      <c r="K10" s="12">
        <v>0.44205995259800002</v>
      </c>
      <c r="L10" s="12">
        <v>0.41971290410899997</v>
      </c>
      <c r="M10" s="12">
        <v>0.41611127495799999</v>
      </c>
      <c r="N10" s="12">
        <v>0.38804569096899999</v>
      </c>
      <c r="P10" s="12">
        <v>0.480155896182</v>
      </c>
      <c r="Q10" s="12">
        <v>0.42638261628700003</v>
      </c>
      <c r="R10" s="12">
        <v>0.33770325990799999</v>
      </c>
      <c r="S10" s="12">
        <v>0.49610002083100002</v>
      </c>
      <c r="T10" s="12">
        <v>0</v>
      </c>
      <c r="V10" s="12">
        <v>0.43508102569899998</v>
      </c>
      <c r="W10" s="12">
        <v>0.34436392477900002</v>
      </c>
      <c r="X10" s="12">
        <v>0.47928623963299999</v>
      </c>
      <c r="Y10" s="12">
        <v>0.47778457141199998</v>
      </c>
      <c r="Z10" s="12">
        <v>0.46482187109400003</v>
      </c>
      <c r="AA10" s="12">
        <v>0.51807143731899996</v>
      </c>
      <c r="AB10" s="12">
        <v>0.28576617526300002</v>
      </c>
      <c r="AC10" s="12">
        <v>0.471296060972</v>
      </c>
      <c r="AE10" s="12">
        <v>0.46468824176099999</v>
      </c>
      <c r="AF10" s="12">
        <v>0.418551730698</v>
      </c>
      <c r="AG10" s="12">
        <v>0.31454728568399998</v>
      </c>
      <c r="AH10" s="12">
        <v>0.41089506384800001</v>
      </c>
      <c r="AI10" s="12">
        <v>0.31155037167799998</v>
      </c>
      <c r="AJ10" s="12">
        <v>0.54073256490499999</v>
      </c>
      <c r="AK10" s="12">
        <v>0.37621238767300003</v>
      </c>
      <c r="AL10" s="12">
        <v>0.53461001268700004</v>
      </c>
      <c r="AM10" s="12">
        <v>0.54035022267900001</v>
      </c>
      <c r="AN10" s="12">
        <v>0.46891216863700003</v>
      </c>
      <c r="AO10" s="12">
        <v>0.31636139441299999</v>
      </c>
      <c r="AP10" s="12">
        <v>0.38212277951399998</v>
      </c>
      <c r="AR10" s="12">
        <v>0.406299622375</v>
      </c>
      <c r="AS10" s="12">
        <v>0.58987631722900002</v>
      </c>
      <c r="AT10" s="12">
        <v>0.13990584140099999</v>
      </c>
      <c r="AU10" s="12">
        <v>0</v>
      </c>
      <c r="AW10" s="12">
        <v>0.43349450135599998</v>
      </c>
      <c r="AX10" s="12">
        <v>0.41926236488099999</v>
      </c>
      <c r="AY10" s="12">
        <v>0.42869436616500001</v>
      </c>
      <c r="AZ10" s="12">
        <v>0.42546238656099999</v>
      </c>
      <c r="BA10" s="12">
        <v>0.43942925658999998</v>
      </c>
      <c r="BB10" s="12">
        <v>0.431922267877</v>
      </c>
      <c r="BD10" s="12">
        <v>0.40680321255899998</v>
      </c>
      <c r="BE10" s="12">
        <v>0.46304763376199998</v>
      </c>
      <c r="BF10" s="12">
        <v>0.654801577109</v>
      </c>
      <c r="BH10" s="12">
        <v>0.43740671557400002</v>
      </c>
      <c r="BI10" s="12">
        <v>0.42108410933399998</v>
      </c>
      <c r="BJ10" s="12">
        <v>0.35688126993399999</v>
      </c>
    </row>
    <row r="11" spans="2:62" ht="32" customHeight="1" x14ac:dyDescent="0.35">
      <c r="B11" s="11" t="s">
        <v>222</v>
      </c>
      <c r="C11" s="12">
        <v>0.136773399795</v>
      </c>
      <c r="D11" s="12">
        <v>0.157790333905</v>
      </c>
      <c r="E11" s="12">
        <v>0.106710891301</v>
      </c>
      <c r="F11" s="12">
        <v>0.21442062911199999</v>
      </c>
      <c r="G11" s="12">
        <v>0</v>
      </c>
      <c r="I11" s="12">
        <v>0.13874667515700001</v>
      </c>
      <c r="J11" s="12">
        <v>0.19785620864600001</v>
      </c>
      <c r="K11" s="12">
        <v>0.169434219991</v>
      </c>
      <c r="L11" s="12">
        <v>0.1030358915</v>
      </c>
      <c r="M11" s="12">
        <v>9.1130915746199997E-2</v>
      </c>
      <c r="N11" s="12">
        <v>0</v>
      </c>
      <c r="P11" s="12">
        <v>0.173829170842</v>
      </c>
      <c r="Q11" s="12">
        <v>0.200445424865</v>
      </c>
      <c r="R11" s="12">
        <v>0.111956423993</v>
      </c>
      <c r="S11" s="12">
        <v>8.6286142165399995E-2</v>
      </c>
      <c r="T11" s="12">
        <v>0</v>
      </c>
      <c r="V11" s="12">
        <v>0.16930174987800001</v>
      </c>
      <c r="W11" s="12">
        <v>0.25230846850700001</v>
      </c>
      <c r="X11" s="12">
        <v>0.13630469032</v>
      </c>
      <c r="Y11" s="12">
        <v>9.5404383409700005E-2</v>
      </c>
      <c r="Z11" s="12">
        <v>4.3159483369499999E-2</v>
      </c>
      <c r="AA11" s="12">
        <v>5.5795525712100003E-2</v>
      </c>
      <c r="AB11" s="12">
        <v>0.13392219678799999</v>
      </c>
      <c r="AC11" s="12">
        <v>0.15663679892499999</v>
      </c>
      <c r="AE11" s="12">
        <v>0.16377092168999999</v>
      </c>
      <c r="AF11" s="12">
        <v>0.119587119475</v>
      </c>
      <c r="AG11" s="12">
        <v>0.35478920235700001</v>
      </c>
      <c r="AH11" s="12">
        <v>0.18296670279499999</v>
      </c>
      <c r="AI11" s="12">
        <v>0.16798830119899999</v>
      </c>
      <c r="AJ11" s="12">
        <v>0.12957627537899999</v>
      </c>
      <c r="AK11" s="12">
        <v>0.15991468214099999</v>
      </c>
      <c r="AL11" s="12">
        <v>5.7179702486499999E-2</v>
      </c>
      <c r="AM11" s="12">
        <v>9.1686698325799995E-2</v>
      </c>
      <c r="AN11" s="12">
        <v>4.97970457455E-2</v>
      </c>
      <c r="AO11" s="12">
        <v>0</v>
      </c>
      <c r="AP11" s="12">
        <v>0.150279643426</v>
      </c>
      <c r="AR11" s="12">
        <v>0.14687671936499999</v>
      </c>
      <c r="AS11" s="12">
        <v>8.1717689151199993E-2</v>
      </c>
      <c r="AT11" s="12">
        <v>0.21646651492999999</v>
      </c>
      <c r="AU11" s="12">
        <v>0</v>
      </c>
      <c r="AW11" s="12">
        <v>0.122139566169</v>
      </c>
      <c r="AX11" s="12">
        <v>0.12569414582800001</v>
      </c>
      <c r="AY11" s="12">
        <v>0.109504885797</v>
      </c>
      <c r="AZ11" s="12">
        <v>0.156449992466</v>
      </c>
      <c r="BA11" s="12">
        <v>0.122366847148</v>
      </c>
      <c r="BB11" s="12">
        <v>0.123727091409</v>
      </c>
      <c r="BD11" s="12">
        <v>0.113738384769</v>
      </c>
      <c r="BE11" s="12">
        <v>0.194404602269</v>
      </c>
      <c r="BF11" s="12">
        <v>0.20291468791200001</v>
      </c>
      <c r="BH11" s="12">
        <v>0.130659521754</v>
      </c>
      <c r="BI11" s="12">
        <v>0.18981121622899999</v>
      </c>
      <c r="BJ11" s="12">
        <v>5.0991802072399998E-2</v>
      </c>
    </row>
    <row r="12" spans="2:62" ht="32" customHeight="1" x14ac:dyDescent="0.35">
      <c r="B12" s="11" t="s">
        <v>223</v>
      </c>
      <c r="C12" s="12">
        <v>4.7615706599699999E-2</v>
      </c>
      <c r="D12" s="12">
        <v>3.3143971586300003E-2</v>
      </c>
      <c r="E12" s="12">
        <v>6.9514085734199996E-2</v>
      </c>
      <c r="F12" s="12">
        <v>0</v>
      </c>
      <c r="G12" s="12">
        <v>0</v>
      </c>
      <c r="I12" s="12">
        <v>2.3555149222399999E-2</v>
      </c>
      <c r="J12" s="12">
        <v>0</v>
      </c>
      <c r="K12" s="12">
        <v>3.78274838339E-2</v>
      </c>
      <c r="L12" s="12">
        <v>8.7924410358900001E-2</v>
      </c>
      <c r="M12" s="12">
        <v>4.06130812865E-2</v>
      </c>
      <c r="N12" s="12">
        <v>0.223043202838</v>
      </c>
      <c r="P12" s="12">
        <v>8.9356047827999996E-2</v>
      </c>
      <c r="Q12" s="12">
        <v>6.0080055653400001E-2</v>
      </c>
      <c r="R12" s="12">
        <v>5.0777337452500002E-2</v>
      </c>
      <c r="S12" s="12">
        <v>1.04477415346E-2</v>
      </c>
      <c r="T12" s="12">
        <v>0</v>
      </c>
      <c r="V12" s="12">
        <v>7.6989611872799998E-2</v>
      </c>
      <c r="W12" s="12">
        <v>6.4707932617400002E-2</v>
      </c>
      <c r="X12" s="12">
        <v>6.2930592110900005E-2</v>
      </c>
      <c r="Y12" s="12">
        <v>6.5093947923200002E-2</v>
      </c>
      <c r="Z12" s="12">
        <v>2.0884121718800001E-2</v>
      </c>
      <c r="AA12" s="12">
        <v>3.1681918370999998E-2</v>
      </c>
      <c r="AB12" s="12">
        <v>0</v>
      </c>
      <c r="AC12" s="12">
        <v>0</v>
      </c>
      <c r="AE12" s="12">
        <v>6.7912208525800002E-2</v>
      </c>
      <c r="AF12" s="12">
        <v>3.2120103655099999E-2</v>
      </c>
      <c r="AG12" s="12">
        <v>9.1815620175599993E-2</v>
      </c>
      <c r="AH12" s="12">
        <v>4.3341333417799999E-2</v>
      </c>
      <c r="AI12" s="12">
        <v>5.5746659433200001E-2</v>
      </c>
      <c r="AJ12" s="12">
        <v>7.2174285530899995E-2</v>
      </c>
      <c r="AK12" s="12">
        <v>0</v>
      </c>
      <c r="AL12" s="12">
        <v>0.157264786017</v>
      </c>
      <c r="AM12" s="12">
        <v>0</v>
      </c>
      <c r="AN12" s="12">
        <v>0</v>
      </c>
      <c r="AO12" s="12">
        <v>0</v>
      </c>
      <c r="AP12" s="12">
        <v>0</v>
      </c>
      <c r="AR12" s="12">
        <v>4.47386746613E-2</v>
      </c>
      <c r="AS12" s="12">
        <v>6.8589954161900002E-2</v>
      </c>
      <c r="AT12" s="12">
        <v>0</v>
      </c>
      <c r="AU12" s="12">
        <v>0</v>
      </c>
      <c r="AW12" s="12">
        <v>4.3756952147399997E-2</v>
      </c>
      <c r="AX12" s="12">
        <v>5.0275219537000003E-2</v>
      </c>
      <c r="AY12" s="12">
        <v>5.7281881815799997E-2</v>
      </c>
      <c r="AZ12" s="12">
        <v>4.29434572509E-2</v>
      </c>
      <c r="BA12" s="12">
        <v>3.7597177994099999E-2</v>
      </c>
      <c r="BB12" s="12">
        <v>4.4061358600899998E-2</v>
      </c>
      <c r="BD12" s="12">
        <v>4.3848685643599998E-2</v>
      </c>
      <c r="BE12" s="12">
        <v>5.51680566673E-2</v>
      </c>
      <c r="BF12" s="12">
        <v>6.9617411324200004E-2</v>
      </c>
      <c r="BH12" s="12">
        <v>3.9255411135099998E-2</v>
      </c>
      <c r="BI12" s="12">
        <v>9.9174475688500005E-2</v>
      </c>
      <c r="BJ12" s="12">
        <v>0</v>
      </c>
    </row>
    <row r="13" spans="2:62" ht="32" customHeight="1" x14ac:dyDescent="0.35">
      <c r="B13" s="11" t="s">
        <v>224</v>
      </c>
      <c r="C13" s="12">
        <v>1.42479250292E-2</v>
      </c>
      <c r="D13" s="12">
        <v>1.05894965543E-2</v>
      </c>
      <c r="E13" s="12">
        <v>2.0046312750399999E-2</v>
      </c>
      <c r="F13" s="12">
        <v>0</v>
      </c>
      <c r="G13" s="12">
        <v>0</v>
      </c>
      <c r="I13" s="12">
        <v>2.26616080686E-2</v>
      </c>
      <c r="J13" s="12">
        <v>4.1337779700099997E-2</v>
      </c>
      <c r="K13" s="12">
        <v>8.6480206720899993E-3</v>
      </c>
      <c r="L13" s="12">
        <v>1.18782847947E-2</v>
      </c>
      <c r="M13" s="12">
        <v>0</v>
      </c>
      <c r="N13" s="12">
        <v>0</v>
      </c>
      <c r="P13" s="12">
        <v>0</v>
      </c>
      <c r="Q13" s="12">
        <v>1.21081739542E-2</v>
      </c>
      <c r="R13" s="12">
        <v>4.0348221205599999E-2</v>
      </c>
      <c r="S13" s="12">
        <v>0</v>
      </c>
      <c r="T13" s="12">
        <v>0</v>
      </c>
      <c r="V13" s="12">
        <v>0</v>
      </c>
      <c r="W13" s="12">
        <v>1.6385756065299999E-2</v>
      </c>
      <c r="X13" s="12">
        <v>1.24075768044E-2</v>
      </c>
      <c r="Y13" s="12">
        <v>4.4941548663700003E-2</v>
      </c>
      <c r="Z13" s="12">
        <v>2.1306636225400001E-2</v>
      </c>
      <c r="AA13" s="12">
        <v>0</v>
      </c>
      <c r="AB13" s="12">
        <v>0</v>
      </c>
      <c r="AC13" s="12">
        <v>0</v>
      </c>
      <c r="AE13" s="12">
        <v>3.3956104262900001E-2</v>
      </c>
      <c r="AF13" s="12">
        <v>0</v>
      </c>
      <c r="AG13" s="12">
        <v>0</v>
      </c>
      <c r="AH13" s="12">
        <v>7.5265751565799996E-2</v>
      </c>
      <c r="AI13" s="12">
        <v>0</v>
      </c>
      <c r="AJ13" s="12">
        <v>0</v>
      </c>
      <c r="AK13" s="12">
        <v>3.29081008206E-2</v>
      </c>
      <c r="AL13" s="12">
        <v>0</v>
      </c>
      <c r="AM13" s="12">
        <v>2.96661130196E-2</v>
      </c>
      <c r="AN13" s="12">
        <v>0</v>
      </c>
      <c r="AO13" s="12">
        <v>0</v>
      </c>
      <c r="AP13" s="12">
        <v>0</v>
      </c>
      <c r="AR13" s="12">
        <v>1.0411315283300001E-2</v>
      </c>
      <c r="AS13" s="12">
        <v>3.3852854044199999E-2</v>
      </c>
      <c r="AT13" s="12">
        <v>0</v>
      </c>
      <c r="AU13" s="12">
        <v>0</v>
      </c>
      <c r="AW13" s="12">
        <v>1.66803744793E-2</v>
      </c>
      <c r="AX13" s="12">
        <v>1.0310060992000001E-2</v>
      </c>
      <c r="AY13" s="12">
        <v>8.0954812622100001E-3</v>
      </c>
      <c r="AZ13" s="12">
        <v>1.02946842901E-2</v>
      </c>
      <c r="BA13" s="12">
        <v>1.4036975391E-2</v>
      </c>
      <c r="BB13" s="12">
        <v>1.46694285517E-2</v>
      </c>
      <c r="BD13" s="12">
        <v>1.6134975164E-2</v>
      </c>
      <c r="BE13" s="12">
        <v>1.1004729788E-2</v>
      </c>
      <c r="BF13" s="12">
        <v>0</v>
      </c>
      <c r="BH13" s="12">
        <v>7.6432906408399996E-3</v>
      </c>
      <c r="BI13" s="12">
        <v>3.2688991491500001E-2</v>
      </c>
      <c r="BJ13" s="12">
        <v>5.0715417278400003E-2</v>
      </c>
    </row>
    <row r="14" spans="2:62" ht="32" customHeight="1" x14ac:dyDescent="0.35">
      <c r="B14" s="11" t="s">
        <v>42</v>
      </c>
      <c r="C14" s="12">
        <v>1.3635666555900001E-2</v>
      </c>
      <c r="D14" s="12">
        <v>1.29759202697E-2</v>
      </c>
      <c r="E14" s="12">
        <v>6.5692402326799999E-3</v>
      </c>
      <c r="F14" s="12">
        <v>8.8988608007300005E-2</v>
      </c>
      <c r="G14" s="12">
        <v>0</v>
      </c>
      <c r="I14" s="12">
        <v>0</v>
      </c>
      <c r="J14" s="12">
        <v>0</v>
      </c>
      <c r="K14" s="12">
        <v>9.5588927716000003E-3</v>
      </c>
      <c r="L14" s="12">
        <v>1.6630880258999999E-2</v>
      </c>
      <c r="M14" s="12">
        <v>4.2303541750500002E-2</v>
      </c>
      <c r="N14" s="12">
        <v>0</v>
      </c>
      <c r="P14" s="12">
        <v>4.6045522526700002E-2</v>
      </c>
      <c r="Q14" s="12">
        <v>0</v>
      </c>
      <c r="R14" s="12">
        <v>1.0541484410300001E-2</v>
      </c>
      <c r="S14" s="12">
        <v>9.3880158693499995E-3</v>
      </c>
      <c r="T14" s="12">
        <v>0</v>
      </c>
      <c r="V14" s="12">
        <v>4.0797355479399999E-2</v>
      </c>
      <c r="W14" s="12">
        <v>0</v>
      </c>
      <c r="X14" s="12">
        <v>1.73719461778E-2</v>
      </c>
      <c r="Y14" s="12">
        <v>0</v>
      </c>
      <c r="Z14" s="12">
        <v>2.3550805291099999E-2</v>
      </c>
      <c r="AA14" s="12">
        <v>0</v>
      </c>
      <c r="AB14" s="12">
        <v>2.57507666015E-2</v>
      </c>
      <c r="AC14" s="12">
        <v>0</v>
      </c>
      <c r="AE14" s="12">
        <v>0</v>
      </c>
      <c r="AF14" s="12">
        <v>2.2752966375499999E-2</v>
      </c>
      <c r="AG14" s="12">
        <v>0</v>
      </c>
      <c r="AH14" s="12">
        <v>0</v>
      </c>
      <c r="AI14" s="12">
        <v>3.3981866792799999E-2</v>
      </c>
      <c r="AJ14" s="12">
        <v>0</v>
      </c>
      <c r="AK14" s="12">
        <v>3.0934957952400002E-2</v>
      </c>
      <c r="AL14" s="12">
        <v>0</v>
      </c>
      <c r="AM14" s="12">
        <v>3.63634181209E-2</v>
      </c>
      <c r="AN14" s="12">
        <v>0</v>
      </c>
      <c r="AO14" s="12">
        <v>0</v>
      </c>
      <c r="AP14" s="12">
        <v>0</v>
      </c>
      <c r="AR14" s="12">
        <v>1.71969408116E-2</v>
      </c>
      <c r="AS14" s="12">
        <v>0</v>
      </c>
      <c r="AT14" s="12">
        <v>0</v>
      </c>
      <c r="AU14" s="12">
        <v>0</v>
      </c>
      <c r="AW14" s="12">
        <v>1.10397625478E-2</v>
      </c>
      <c r="AX14" s="12">
        <v>1.13482759676E-2</v>
      </c>
      <c r="AY14" s="12">
        <v>7.8241053287700004E-3</v>
      </c>
      <c r="AZ14" s="12">
        <v>9.44336173412E-3</v>
      </c>
      <c r="BA14" s="12">
        <v>3.3724009965699999E-3</v>
      </c>
      <c r="BB14" s="12">
        <v>1.19290366487E-2</v>
      </c>
      <c r="BD14" s="12">
        <v>9.2443568211499991E-3</v>
      </c>
      <c r="BE14" s="12">
        <v>2.9015424387899998E-2</v>
      </c>
      <c r="BF14" s="12">
        <v>0</v>
      </c>
      <c r="BH14" s="12">
        <v>4.7973158757799996E-3</v>
      </c>
      <c r="BI14" s="12">
        <v>1.6866470965200001E-2</v>
      </c>
      <c r="BJ14" s="12">
        <v>0.13371789982000001</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231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334</v>
      </c>
      <c r="D7" s="15">
        <v>175</v>
      </c>
      <c r="E7" s="15">
        <v>142</v>
      </c>
      <c r="F7" s="15">
        <v>15</v>
      </c>
      <c r="G7" s="15">
        <v>2</v>
      </c>
      <c r="I7" s="15">
        <v>44</v>
      </c>
      <c r="J7" s="15">
        <v>46</v>
      </c>
      <c r="K7" s="15">
        <v>105</v>
      </c>
      <c r="L7" s="15">
        <v>68</v>
      </c>
      <c r="M7" s="15">
        <v>65</v>
      </c>
      <c r="N7" s="15">
        <v>6</v>
      </c>
      <c r="P7" s="15">
        <v>53</v>
      </c>
      <c r="Q7" s="15">
        <v>90</v>
      </c>
      <c r="R7" s="15">
        <v>98</v>
      </c>
      <c r="S7" s="15">
        <v>93</v>
      </c>
      <c r="T7" s="15">
        <v>0</v>
      </c>
      <c r="V7" s="15">
        <v>27</v>
      </c>
      <c r="W7" s="15">
        <v>61</v>
      </c>
      <c r="X7" s="15">
        <v>72</v>
      </c>
      <c r="Y7" s="15">
        <v>45</v>
      </c>
      <c r="Z7" s="15">
        <v>47</v>
      </c>
      <c r="AA7" s="15">
        <v>33</v>
      </c>
      <c r="AB7" s="15">
        <v>36</v>
      </c>
      <c r="AC7" s="15">
        <v>13</v>
      </c>
      <c r="AE7" s="15">
        <v>28</v>
      </c>
      <c r="AF7" s="15">
        <v>49</v>
      </c>
      <c r="AG7" s="15">
        <v>24</v>
      </c>
      <c r="AH7" s="15">
        <v>32</v>
      </c>
      <c r="AI7" s="15">
        <v>35</v>
      </c>
      <c r="AJ7" s="15">
        <v>22</v>
      </c>
      <c r="AK7" s="15">
        <v>31</v>
      </c>
      <c r="AL7" s="15">
        <v>37</v>
      </c>
      <c r="AM7" s="15">
        <v>33</v>
      </c>
      <c r="AN7" s="15">
        <v>22</v>
      </c>
      <c r="AO7" s="15">
        <v>7</v>
      </c>
      <c r="AP7" s="15">
        <v>14</v>
      </c>
      <c r="AR7" s="15">
        <v>264</v>
      </c>
      <c r="AS7" s="15">
        <v>60</v>
      </c>
      <c r="AT7" s="15">
        <v>10</v>
      </c>
      <c r="AU7" s="15">
        <v>0</v>
      </c>
      <c r="AW7" s="15">
        <v>282</v>
      </c>
      <c r="AX7" s="15">
        <v>270</v>
      </c>
      <c r="AY7" s="15">
        <v>242</v>
      </c>
      <c r="AZ7" s="15">
        <v>283</v>
      </c>
      <c r="BA7" s="15">
        <v>280</v>
      </c>
      <c r="BB7" s="15">
        <v>262</v>
      </c>
      <c r="BD7" s="15">
        <v>238</v>
      </c>
      <c r="BE7" s="15">
        <v>86</v>
      </c>
      <c r="BF7" s="15">
        <v>10</v>
      </c>
      <c r="BH7" s="15">
        <v>248</v>
      </c>
      <c r="BI7" s="15">
        <v>62</v>
      </c>
      <c r="BJ7" s="15">
        <v>24</v>
      </c>
    </row>
    <row r="8" spans="2:62" x14ac:dyDescent="0.35">
      <c r="B8" s="6" t="s">
        <v>75</v>
      </c>
      <c r="C8" s="10">
        <v>330</v>
      </c>
      <c r="D8" s="10">
        <v>169</v>
      </c>
      <c r="E8" s="10">
        <v>144</v>
      </c>
      <c r="F8" s="10">
        <v>16</v>
      </c>
      <c r="G8" s="10">
        <v>2</v>
      </c>
      <c r="I8" s="10">
        <v>45</v>
      </c>
      <c r="J8" s="10">
        <v>45</v>
      </c>
      <c r="K8" s="10">
        <v>101</v>
      </c>
      <c r="L8" s="10">
        <v>67</v>
      </c>
      <c r="M8" s="10">
        <v>66</v>
      </c>
      <c r="N8" s="10">
        <v>6</v>
      </c>
      <c r="P8" s="10">
        <v>67</v>
      </c>
      <c r="Q8" s="10">
        <v>85</v>
      </c>
      <c r="R8" s="10">
        <v>91</v>
      </c>
      <c r="S8" s="10">
        <v>87</v>
      </c>
      <c r="T8" s="10">
        <v>0</v>
      </c>
      <c r="V8" s="10">
        <v>32</v>
      </c>
      <c r="W8" s="10">
        <v>65</v>
      </c>
      <c r="X8" s="10">
        <v>70</v>
      </c>
      <c r="Y8" s="10">
        <v>43</v>
      </c>
      <c r="Z8" s="10">
        <v>44</v>
      </c>
      <c r="AA8" s="10">
        <v>31</v>
      </c>
      <c r="AB8" s="10">
        <v>32</v>
      </c>
      <c r="AC8" s="10">
        <v>14</v>
      </c>
      <c r="AE8" s="10">
        <v>26</v>
      </c>
      <c r="AF8" s="10">
        <v>46</v>
      </c>
      <c r="AG8" s="10">
        <v>22</v>
      </c>
      <c r="AH8" s="10">
        <v>31</v>
      </c>
      <c r="AI8" s="10">
        <v>33</v>
      </c>
      <c r="AJ8" s="10">
        <v>21</v>
      </c>
      <c r="AK8" s="10">
        <v>29</v>
      </c>
      <c r="AL8" s="10">
        <v>36</v>
      </c>
      <c r="AM8" s="10">
        <v>32</v>
      </c>
      <c r="AN8" s="10">
        <v>30</v>
      </c>
      <c r="AO8" s="10">
        <v>11</v>
      </c>
      <c r="AP8" s="10">
        <v>13</v>
      </c>
      <c r="AR8" s="10">
        <v>262</v>
      </c>
      <c r="AS8" s="10">
        <v>57</v>
      </c>
      <c r="AT8" s="10">
        <v>11</v>
      </c>
      <c r="AU8" s="10">
        <v>0</v>
      </c>
      <c r="AW8" s="10">
        <v>278</v>
      </c>
      <c r="AX8" s="10">
        <v>266</v>
      </c>
      <c r="AY8" s="10">
        <v>239</v>
      </c>
      <c r="AZ8" s="10">
        <v>281</v>
      </c>
      <c r="BA8" s="10">
        <v>276</v>
      </c>
      <c r="BB8" s="10">
        <v>257</v>
      </c>
      <c r="BD8" s="10">
        <v>231</v>
      </c>
      <c r="BE8" s="10">
        <v>89</v>
      </c>
      <c r="BF8" s="10">
        <v>10</v>
      </c>
      <c r="BH8" s="10">
        <v>244</v>
      </c>
      <c r="BI8" s="10">
        <v>62</v>
      </c>
      <c r="BJ8" s="10">
        <v>24</v>
      </c>
    </row>
    <row r="9" spans="2:62" ht="32" customHeight="1" x14ac:dyDescent="0.35">
      <c r="B9" s="11" t="s">
        <v>220</v>
      </c>
      <c r="C9" s="12">
        <v>0.31470794639600003</v>
      </c>
      <c r="D9" s="12">
        <v>0.29965025142500001</v>
      </c>
      <c r="E9" s="12">
        <v>0.35756391873900001</v>
      </c>
      <c r="F9" s="12">
        <v>6.1540162726100002E-2</v>
      </c>
      <c r="G9" s="12">
        <v>0.497051995453</v>
      </c>
      <c r="I9" s="12">
        <v>0.32323355968700002</v>
      </c>
      <c r="J9" s="12">
        <v>0.228695731008</v>
      </c>
      <c r="K9" s="12">
        <v>0.32791969324800002</v>
      </c>
      <c r="L9" s="12">
        <v>0.34837166610699999</v>
      </c>
      <c r="M9" s="12">
        <v>0.30261309748499998</v>
      </c>
      <c r="N9" s="12">
        <v>0.42184055883400001</v>
      </c>
      <c r="P9" s="12">
        <v>9.7592190962400002E-2</v>
      </c>
      <c r="Q9" s="12">
        <v>0.32324210984700003</v>
      </c>
      <c r="R9" s="12">
        <v>0.30262820959800002</v>
      </c>
      <c r="S9" s="12">
        <v>0.48534317406600003</v>
      </c>
      <c r="V9" s="12">
        <v>9.7044877927800005E-2</v>
      </c>
      <c r="W9" s="12">
        <v>0.185988596018</v>
      </c>
      <c r="X9" s="12">
        <v>0.30958939588899997</v>
      </c>
      <c r="Y9" s="12">
        <v>0.309619561627</v>
      </c>
      <c r="Z9" s="12">
        <v>0.35316025591400002</v>
      </c>
      <c r="AA9" s="12">
        <v>0.625248780063</v>
      </c>
      <c r="AB9" s="12">
        <v>0.42604175339299999</v>
      </c>
      <c r="AC9" s="12">
        <v>0.38987090794700002</v>
      </c>
      <c r="AE9" s="12">
        <v>0.35153104086600001</v>
      </c>
      <c r="AF9" s="12">
        <v>0.32759702934099999</v>
      </c>
      <c r="AG9" s="12">
        <v>0.32308039192499999</v>
      </c>
      <c r="AH9" s="12">
        <v>0.19891678348700001</v>
      </c>
      <c r="AI9" s="12">
        <v>0.39477695884199998</v>
      </c>
      <c r="AJ9" s="12">
        <v>0.26691199899000001</v>
      </c>
      <c r="AK9" s="12">
        <v>0.31586977222200002</v>
      </c>
      <c r="AL9" s="12">
        <v>0.224942976505</v>
      </c>
      <c r="AM9" s="12">
        <v>0.33195050058699999</v>
      </c>
      <c r="AN9" s="12">
        <v>0.35573686022000001</v>
      </c>
      <c r="AO9" s="12">
        <v>0.42563403363300001</v>
      </c>
      <c r="AP9" s="12">
        <v>0.34417506614100002</v>
      </c>
      <c r="AR9" s="12">
        <v>0.30701850435200001</v>
      </c>
      <c r="AS9" s="12">
        <v>0.323943658365</v>
      </c>
      <c r="AT9" s="12">
        <v>0.45361658099699997</v>
      </c>
      <c r="AW9" s="12">
        <v>0.318113909182</v>
      </c>
      <c r="AX9" s="12">
        <v>0.32696198539600002</v>
      </c>
      <c r="AY9" s="12">
        <v>0.35169617895900002</v>
      </c>
      <c r="AZ9" s="12">
        <v>0.30654444545199999</v>
      </c>
      <c r="BA9" s="12">
        <v>0.32867664631499999</v>
      </c>
      <c r="BB9" s="12">
        <v>0.35198656801</v>
      </c>
      <c r="BD9" s="12">
        <v>0.35564514166</v>
      </c>
      <c r="BE9" s="12">
        <v>0.22244233241899999</v>
      </c>
      <c r="BF9" s="12">
        <v>0.186874620391</v>
      </c>
      <c r="BH9" s="12">
        <v>0.34511931535399998</v>
      </c>
      <c r="BI9" s="12">
        <v>0.21190905887100001</v>
      </c>
      <c r="BJ9" s="12">
        <v>0.26942559287000001</v>
      </c>
    </row>
    <row r="10" spans="2:62" ht="32" customHeight="1" x14ac:dyDescent="0.35">
      <c r="B10" s="11" t="s">
        <v>221</v>
      </c>
      <c r="C10" s="12">
        <v>0.44971468127199998</v>
      </c>
      <c r="D10" s="12">
        <v>0.463598534141</v>
      </c>
      <c r="E10" s="12">
        <v>0.428866057681</v>
      </c>
      <c r="F10" s="12">
        <v>0.48548453859700003</v>
      </c>
      <c r="G10" s="12">
        <v>0.50294800454699995</v>
      </c>
      <c r="I10" s="12">
        <v>0.33564855720100001</v>
      </c>
      <c r="J10" s="12">
        <v>0.471053832279</v>
      </c>
      <c r="K10" s="12">
        <v>0.47998916418799997</v>
      </c>
      <c r="L10" s="12">
        <v>0.42784224520000003</v>
      </c>
      <c r="M10" s="12">
        <v>0.50441656306000004</v>
      </c>
      <c r="N10" s="12">
        <v>0.28727212492699999</v>
      </c>
      <c r="P10" s="12">
        <v>0.52976008578699996</v>
      </c>
      <c r="Q10" s="12">
        <v>0.46604956753799998</v>
      </c>
      <c r="R10" s="12">
        <v>0.46111007447699998</v>
      </c>
      <c r="S10" s="12">
        <v>0.36053563945599998</v>
      </c>
      <c r="V10" s="12">
        <v>0.51153392338500003</v>
      </c>
      <c r="W10" s="12">
        <v>0.51166832066400003</v>
      </c>
      <c r="X10" s="12">
        <v>0.49516473873299999</v>
      </c>
      <c r="Y10" s="12">
        <v>0.41853273276899999</v>
      </c>
      <c r="Z10" s="12">
        <v>0.45873888185900003</v>
      </c>
      <c r="AA10" s="12">
        <v>0.25995138751500002</v>
      </c>
      <c r="AB10" s="12">
        <v>0.461491155476</v>
      </c>
      <c r="AC10" s="12">
        <v>0.25133839627499999</v>
      </c>
      <c r="AE10" s="12">
        <v>0.32538252692899999</v>
      </c>
      <c r="AF10" s="12">
        <v>0.41645035746999998</v>
      </c>
      <c r="AG10" s="12">
        <v>0.53135345459100003</v>
      </c>
      <c r="AH10" s="12">
        <v>0.51207504109699997</v>
      </c>
      <c r="AI10" s="12">
        <v>0.42456277732800002</v>
      </c>
      <c r="AJ10" s="12">
        <v>0.329890810629</v>
      </c>
      <c r="AK10" s="12">
        <v>0.48032894229299999</v>
      </c>
      <c r="AL10" s="12">
        <v>0.49665085047800001</v>
      </c>
      <c r="AM10" s="12">
        <v>0.37164180340899999</v>
      </c>
      <c r="AN10" s="12">
        <v>0.51884640743999999</v>
      </c>
      <c r="AO10" s="12">
        <v>0.57436596636699999</v>
      </c>
      <c r="AP10" s="12">
        <v>0.51427912399700004</v>
      </c>
      <c r="AR10" s="12">
        <v>0.46223511806500001</v>
      </c>
      <c r="AS10" s="12">
        <v>0.42193923668400002</v>
      </c>
      <c r="AT10" s="12">
        <v>0.29178005154300002</v>
      </c>
      <c r="AW10" s="12">
        <v>0.45147815421800003</v>
      </c>
      <c r="AX10" s="12">
        <v>0.45575656557299998</v>
      </c>
      <c r="AY10" s="12">
        <v>0.465391905075</v>
      </c>
      <c r="AZ10" s="12">
        <v>0.44502412266800001</v>
      </c>
      <c r="BA10" s="12">
        <v>0.46130160846200002</v>
      </c>
      <c r="BB10" s="12">
        <v>0.459524391739</v>
      </c>
      <c r="BD10" s="12">
        <v>0.44709298304400003</v>
      </c>
      <c r="BE10" s="12">
        <v>0.41526149705400001</v>
      </c>
      <c r="BF10" s="12">
        <v>0.813125379609</v>
      </c>
      <c r="BH10" s="12">
        <v>0.45761038117899999</v>
      </c>
      <c r="BI10" s="12">
        <v>0.49829878960500001</v>
      </c>
      <c r="BJ10" s="12">
        <v>0.241989129597</v>
      </c>
    </row>
    <row r="11" spans="2:62" ht="32" customHeight="1" x14ac:dyDescent="0.35">
      <c r="B11" s="11" t="s">
        <v>222</v>
      </c>
      <c r="C11" s="12">
        <v>0.160814432162</v>
      </c>
      <c r="D11" s="12">
        <v>0.16553680340400001</v>
      </c>
      <c r="E11" s="12">
        <v>0.14811925451300001</v>
      </c>
      <c r="F11" s="12">
        <v>0.24530417860699999</v>
      </c>
      <c r="G11" s="12">
        <v>0</v>
      </c>
      <c r="I11" s="12">
        <v>0.23476406101399999</v>
      </c>
      <c r="J11" s="12">
        <v>0.18995948021600001</v>
      </c>
      <c r="K11" s="12">
        <v>0.107931864076</v>
      </c>
      <c r="L11" s="12">
        <v>0.196613022778</v>
      </c>
      <c r="M11" s="12">
        <v>0.13733701458</v>
      </c>
      <c r="N11" s="12">
        <v>0.139914458479</v>
      </c>
      <c r="P11" s="12">
        <v>0.228971153063</v>
      </c>
      <c r="Q11" s="12">
        <v>0.16224944055099999</v>
      </c>
      <c r="R11" s="12">
        <v>0.167676917131</v>
      </c>
      <c r="S11" s="12">
        <v>0.10001741780700001</v>
      </c>
      <c r="V11" s="12">
        <v>0.170109529968</v>
      </c>
      <c r="W11" s="12">
        <v>0.185516038263</v>
      </c>
      <c r="X11" s="12">
        <v>0.171400781566</v>
      </c>
      <c r="Y11" s="12">
        <v>0.22747831266099999</v>
      </c>
      <c r="Z11" s="12">
        <v>0.124758769479</v>
      </c>
      <c r="AA11" s="12">
        <v>5.5428794060600001E-2</v>
      </c>
      <c r="AB11" s="12">
        <v>8.2474359195699995E-2</v>
      </c>
      <c r="AC11" s="12">
        <v>0.29194931776600003</v>
      </c>
      <c r="AE11" s="12">
        <v>0.25355274640199998</v>
      </c>
      <c r="AF11" s="12">
        <v>0.191943064203</v>
      </c>
      <c r="AG11" s="12">
        <v>0.14556615348400001</v>
      </c>
      <c r="AH11" s="12">
        <v>0.123304208566</v>
      </c>
      <c r="AI11" s="12">
        <v>0.11189563097000001</v>
      </c>
      <c r="AJ11" s="12">
        <v>0.36080465845999998</v>
      </c>
      <c r="AK11" s="12">
        <v>9.8159414995600006E-2</v>
      </c>
      <c r="AL11" s="12">
        <v>0.18544083196899999</v>
      </c>
      <c r="AM11" s="12">
        <v>0.17175030769499999</v>
      </c>
      <c r="AN11" s="12">
        <v>8.4547123365199997E-2</v>
      </c>
      <c r="AO11" s="12">
        <v>0</v>
      </c>
      <c r="AP11" s="12">
        <v>0.141545809863</v>
      </c>
      <c r="AR11" s="12">
        <v>0.15264610378499999</v>
      </c>
      <c r="AS11" s="12">
        <v>0.18066108472100001</v>
      </c>
      <c r="AT11" s="12">
        <v>0.25460336746000001</v>
      </c>
      <c r="AW11" s="12">
        <v>0.154921323088</v>
      </c>
      <c r="AX11" s="12">
        <v>0.137499215048</v>
      </c>
      <c r="AY11" s="12">
        <v>0.131972135007</v>
      </c>
      <c r="AZ11" s="12">
        <v>0.167550479168</v>
      </c>
      <c r="BA11" s="12">
        <v>0.15373315061100001</v>
      </c>
      <c r="BB11" s="12">
        <v>0.136096385244</v>
      </c>
      <c r="BD11" s="12">
        <v>0.14496781014599999</v>
      </c>
      <c r="BE11" s="12">
        <v>0.220425047678</v>
      </c>
      <c r="BF11" s="12">
        <v>0</v>
      </c>
      <c r="BH11" s="12">
        <v>0.13599407975</v>
      </c>
      <c r="BI11" s="12">
        <v>0.211382117142</v>
      </c>
      <c r="BJ11" s="12">
        <v>0.28454886825600001</v>
      </c>
    </row>
    <row r="12" spans="2:62" ht="32" customHeight="1" x14ac:dyDescent="0.35">
      <c r="B12" s="11" t="s">
        <v>223</v>
      </c>
      <c r="C12" s="12">
        <v>4.9562644132600003E-2</v>
      </c>
      <c r="D12" s="12">
        <v>3.8269588638900003E-2</v>
      </c>
      <c r="E12" s="12">
        <v>4.6295489588500001E-2</v>
      </c>
      <c r="F12" s="12">
        <v>0.20767112006999999</v>
      </c>
      <c r="G12" s="12">
        <v>0</v>
      </c>
      <c r="I12" s="12">
        <v>8.5529474761999999E-2</v>
      </c>
      <c r="J12" s="12">
        <v>0.110290956498</v>
      </c>
      <c r="K12" s="12">
        <v>4.0794181701E-2</v>
      </c>
      <c r="L12" s="12">
        <v>0</v>
      </c>
      <c r="M12" s="12">
        <v>3.7775179705400001E-2</v>
      </c>
      <c r="N12" s="12">
        <v>0.15097285776</v>
      </c>
      <c r="P12" s="12">
        <v>7.2786292896900001E-2</v>
      </c>
      <c r="Q12" s="12">
        <v>4.8458882064499997E-2</v>
      </c>
      <c r="R12" s="12">
        <v>2.9312377216E-2</v>
      </c>
      <c r="S12" s="12">
        <v>5.4103768671099998E-2</v>
      </c>
      <c r="V12" s="12">
        <v>0.11678678155699999</v>
      </c>
      <c r="W12" s="12">
        <v>8.0688199041600003E-2</v>
      </c>
      <c r="X12" s="12">
        <v>1.1913202611800001E-2</v>
      </c>
      <c r="Y12" s="12">
        <v>4.43693929439E-2</v>
      </c>
      <c r="Z12" s="12">
        <v>4.3138528797099999E-2</v>
      </c>
      <c r="AA12" s="12">
        <v>5.9371038361099998E-2</v>
      </c>
      <c r="AB12" s="12">
        <v>2.9992731935199999E-2</v>
      </c>
      <c r="AC12" s="12">
        <v>0</v>
      </c>
      <c r="AE12" s="12">
        <v>6.95336858039E-2</v>
      </c>
      <c r="AF12" s="12">
        <v>3.8654056852399997E-2</v>
      </c>
      <c r="AG12" s="12">
        <v>0</v>
      </c>
      <c r="AH12" s="12">
        <v>0.100477516797</v>
      </c>
      <c r="AI12" s="12">
        <v>4.0251568425400001E-2</v>
      </c>
      <c r="AJ12" s="12">
        <v>0</v>
      </c>
      <c r="AK12" s="12">
        <v>3.3155769432700002E-2</v>
      </c>
      <c r="AL12" s="12">
        <v>5.9950005672199998E-2</v>
      </c>
      <c r="AM12" s="12">
        <v>0.12465738831000001</v>
      </c>
      <c r="AN12" s="12">
        <v>4.0869608975199999E-2</v>
      </c>
      <c r="AO12" s="12">
        <v>0</v>
      </c>
      <c r="AP12" s="12">
        <v>0</v>
      </c>
      <c r="AR12" s="12">
        <v>5.4223012998699999E-2</v>
      </c>
      <c r="AS12" s="12">
        <v>3.7502488589499998E-2</v>
      </c>
      <c r="AT12" s="12">
        <v>0</v>
      </c>
      <c r="AW12" s="12">
        <v>4.98314067246E-2</v>
      </c>
      <c r="AX12" s="12">
        <v>4.8499164263299997E-2</v>
      </c>
      <c r="AY12" s="12">
        <v>4.6008416644299999E-2</v>
      </c>
      <c r="AZ12" s="12">
        <v>5.1316300792099999E-2</v>
      </c>
      <c r="BA12" s="12">
        <v>4.3295611314399997E-2</v>
      </c>
      <c r="BB12" s="12">
        <v>4.5316398158499999E-2</v>
      </c>
      <c r="BD12" s="12">
        <v>4.4439670344499999E-2</v>
      </c>
      <c r="BE12" s="12">
        <v>6.8558177542299995E-2</v>
      </c>
      <c r="BF12" s="12">
        <v>0</v>
      </c>
      <c r="BH12" s="12">
        <v>4.0298538462400002E-2</v>
      </c>
      <c r="BI12" s="12">
        <v>4.5863019744199998E-2</v>
      </c>
      <c r="BJ12" s="12">
        <v>0.154515121916</v>
      </c>
    </row>
    <row r="13" spans="2:62" ht="32" customHeight="1" x14ac:dyDescent="0.35">
      <c r="B13" s="11" t="s">
        <v>224</v>
      </c>
      <c r="C13" s="12">
        <v>1.8957659389899999E-2</v>
      </c>
      <c r="D13" s="12">
        <v>2.5977302165899999E-2</v>
      </c>
      <c r="E13" s="12">
        <v>1.30085840111E-2</v>
      </c>
      <c r="F13" s="12">
        <v>0</v>
      </c>
      <c r="G13" s="12">
        <v>0</v>
      </c>
      <c r="I13" s="12">
        <v>2.0824347336700001E-2</v>
      </c>
      <c r="J13" s="12">
        <v>0</v>
      </c>
      <c r="K13" s="12">
        <v>3.1729003717399999E-2</v>
      </c>
      <c r="L13" s="12">
        <v>1.3952752973899999E-2</v>
      </c>
      <c r="M13" s="12">
        <v>1.7858145169899999E-2</v>
      </c>
      <c r="N13" s="12">
        <v>0</v>
      </c>
      <c r="P13" s="12">
        <v>5.3250879452099997E-2</v>
      </c>
      <c r="Q13" s="12">
        <v>0</v>
      </c>
      <c r="R13" s="12">
        <v>2.9601044307800001E-2</v>
      </c>
      <c r="S13" s="12">
        <v>0</v>
      </c>
      <c r="V13" s="12">
        <v>6.7248501193099997E-2</v>
      </c>
      <c r="W13" s="12">
        <v>3.6138846013399999E-2</v>
      </c>
      <c r="X13" s="12">
        <v>1.19318812009E-2</v>
      </c>
      <c r="Y13" s="12">
        <v>0</v>
      </c>
      <c r="Z13" s="12">
        <v>0</v>
      </c>
      <c r="AA13" s="12">
        <v>0</v>
      </c>
      <c r="AB13" s="12">
        <v>0</v>
      </c>
      <c r="AC13" s="12">
        <v>6.6841378012400005E-2</v>
      </c>
      <c r="AE13" s="12">
        <v>0</v>
      </c>
      <c r="AF13" s="12">
        <v>0</v>
      </c>
      <c r="AG13" s="12">
        <v>0</v>
      </c>
      <c r="AH13" s="12">
        <v>6.5226450053299995E-2</v>
      </c>
      <c r="AI13" s="12">
        <v>2.8513064435600002E-2</v>
      </c>
      <c r="AJ13" s="12">
        <v>0</v>
      </c>
      <c r="AK13" s="12">
        <v>7.2486101056300004E-2</v>
      </c>
      <c r="AL13" s="12">
        <v>3.3015335376499998E-2</v>
      </c>
      <c r="AM13" s="12">
        <v>0</v>
      </c>
      <c r="AN13" s="12">
        <v>0</v>
      </c>
      <c r="AO13" s="12">
        <v>0</v>
      </c>
      <c r="AP13" s="12">
        <v>0</v>
      </c>
      <c r="AR13" s="12">
        <v>2.3877260799099999E-2</v>
      </c>
      <c r="AS13" s="12">
        <v>0</v>
      </c>
      <c r="AT13" s="12">
        <v>0</v>
      </c>
      <c r="AW13" s="12">
        <v>1.8245282738699999E-2</v>
      </c>
      <c r="AX13" s="12">
        <v>2.3533603713799998E-2</v>
      </c>
      <c r="AY13" s="12">
        <v>4.9313643140599999E-3</v>
      </c>
      <c r="AZ13" s="12">
        <v>2.2240873688099998E-2</v>
      </c>
      <c r="BA13" s="12">
        <v>9.7932813622600007E-3</v>
      </c>
      <c r="BB13" s="12">
        <v>3.64276653449E-3</v>
      </c>
      <c r="BD13" s="12">
        <v>4.0330535694799996E-3</v>
      </c>
      <c r="BE13" s="12">
        <v>6.00446955785E-2</v>
      </c>
      <c r="BF13" s="12">
        <v>0</v>
      </c>
      <c r="BH13" s="12">
        <v>1.73617162494E-2</v>
      </c>
      <c r="BI13" s="12">
        <v>3.25470146374E-2</v>
      </c>
      <c r="BJ13" s="12">
        <v>0</v>
      </c>
    </row>
    <row r="14" spans="2:62" ht="32" customHeight="1" x14ac:dyDescent="0.35">
      <c r="B14" s="11" t="s">
        <v>42</v>
      </c>
      <c r="C14" s="12">
        <v>6.24263664787E-3</v>
      </c>
      <c r="D14" s="12">
        <v>6.9675202244800002E-3</v>
      </c>
      <c r="E14" s="12">
        <v>6.14669546798E-3</v>
      </c>
      <c r="F14" s="12">
        <v>0</v>
      </c>
      <c r="G14" s="12">
        <v>0</v>
      </c>
      <c r="I14" s="12">
        <v>0</v>
      </c>
      <c r="J14" s="12">
        <v>0</v>
      </c>
      <c r="K14" s="12">
        <v>1.16360930708E-2</v>
      </c>
      <c r="L14" s="12">
        <v>1.3220312941E-2</v>
      </c>
      <c r="M14" s="12">
        <v>0</v>
      </c>
      <c r="N14" s="12">
        <v>0</v>
      </c>
      <c r="P14" s="12">
        <v>1.76393978385E-2</v>
      </c>
      <c r="Q14" s="12">
        <v>0</v>
      </c>
      <c r="R14" s="12">
        <v>9.6713772698199998E-3</v>
      </c>
      <c r="S14" s="12">
        <v>0</v>
      </c>
      <c r="V14" s="12">
        <v>3.7276385968899997E-2</v>
      </c>
      <c r="W14" s="12">
        <v>0</v>
      </c>
      <c r="X14" s="12">
        <v>0</v>
      </c>
      <c r="Y14" s="12">
        <v>0</v>
      </c>
      <c r="Z14" s="12">
        <v>2.0203563951500001E-2</v>
      </c>
      <c r="AA14" s="12">
        <v>0</v>
      </c>
      <c r="AB14" s="12">
        <v>0</v>
      </c>
      <c r="AC14" s="12">
        <v>0</v>
      </c>
      <c r="AE14" s="12">
        <v>0</v>
      </c>
      <c r="AF14" s="12">
        <v>2.53554921335E-2</v>
      </c>
      <c r="AG14" s="12">
        <v>0</v>
      </c>
      <c r="AH14" s="12">
        <v>0</v>
      </c>
      <c r="AI14" s="12">
        <v>0</v>
      </c>
      <c r="AJ14" s="12">
        <v>4.2392531921499998E-2</v>
      </c>
      <c r="AK14" s="12">
        <v>0</v>
      </c>
      <c r="AL14" s="12">
        <v>0</v>
      </c>
      <c r="AM14" s="12">
        <v>0</v>
      </c>
      <c r="AN14" s="12">
        <v>0</v>
      </c>
      <c r="AO14" s="12">
        <v>0</v>
      </c>
      <c r="AP14" s="12">
        <v>0</v>
      </c>
      <c r="AR14" s="12">
        <v>0</v>
      </c>
      <c r="AS14" s="12">
        <v>3.5953531639800002E-2</v>
      </c>
      <c r="AT14" s="12">
        <v>0</v>
      </c>
      <c r="AW14" s="12">
        <v>7.4099240485199997E-3</v>
      </c>
      <c r="AX14" s="12">
        <v>7.7494660062600003E-3</v>
      </c>
      <c r="AY14" s="12">
        <v>0</v>
      </c>
      <c r="AZ14" s="12">
        <v>7.3237782318100004E-3</v>
      </c>
      <c r="BA14" s="12">
        <v>3.19970193548E-3</v>
      </c>
      <c r="BB14" s="12">
        <v>3.4334903139700002E-3</v>
      </c>
      <c r="BD14" s="12">
        <v>3.8213412361099998E-3</v>
      </c>
      <c r="BE14" s="12">
        <v>1.3268249727500001E-2</v>
      </c>
      <c r="BF14" s="12">
        <v>0</v>
      </c>
      <c r="BH14" s="12">
        <v>3.6159690057000001E-3</v>
      </c>
      <c r="BI14" s="12">
        <v>0</v>
      </c>
      <c r="BJ14" s="12">
        <v>4.9521287361999997E-2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232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297</v>
      </c>
      <c r="D7" s="15">
        <v>158</v>
      </c>
      <c r="E7" s="15">
        <v>128</v>
      </c>
      <c r="F7" s="15">
        <v>8</v>
      </c>
      <c r="G7" s="15">
        <v>3</v>
      </c>
      <c r="I7" s="15">
        <v>33</v>
      </c>
      <c r="J7" s="15">
        <v>45</v>
      </c>
      <c r="K7" s="15">
        <v>96</v>
      </c>
      <c r="L7" s="15">
        <v>68</v>
      </c>
      <c r="M7" s="15">
        <v>48</v>
      </c>
      <c r="N7" s="15">
        <v>7</v>
      </c>
      <c r="P7" s="15">
        <v>37</v>
      </c>
      <c r="Q7" s="15">
        <v>78</v>
      </c>
      <c r="R7" s="15">
        <v>88</v>
      </c>
      <c r="S7" s="15">
        <v>93</v>
      </c>
      <c r="T7" s="15">
        <v>1</v>
      </c>
      <c r="V7" s="15">
        <v>23</v>
      </c>
      <c r="W7" s="15">
        <v>52</v>
      </c>
      <c r="X7" s="15">
        <v>65</v>
      </c>
      <c r="Y7" s="15">
        <v>39</v>
      </c>
      <c r="Z7" s="15">
        <v>39</v>
      </c>
      <c r="AA7" s="15">
        <v>32</v>
      </c>
      <c r="AB7" s="15">
        <v>37</v>
      </c>
      <c r="AC7" s="15">
        <v>10</v>
      </c>
      <c r="AE7" s="15">
        <v>25</v>
      </c>
      <c r="AF7" s="15">
        <v>43</v>
      </c>
      <c r="AG7" s="15">
        <v>23</v>
      </c>
      <c r="AH7" s="15">
        <v>25</v>
      </c>
      <c r="AI7" s="15">
        <v>34</v>
      </c>
      <c r="AJ7" s="15">
        <v>16</v>
      </c>
      <c r="AK7" s="15">
        <v>29</v>
      </c>
      <c r="AL7" s="15">
        <v>29</v>
      </c>
      <c r="AM7" s="15">
        <v>28</v>
      </c>
      <c r="AN7" s="15">
        <v>21</v>
      </c>
      <c r="AO7" s="15">
        <v>7</v>
      </c>
      <c r="AP7" s="15">
        <v>17</v>
      </c>
      <c r="AR7" s="15">
        <v>233</v>
      </c>
      <c r="AS7" s="15">
        <v>53</v>
      </c>
      <c r="AT7" s="15">
        <v>10</v>
      </c>
      <c r="AU7" s="15">
        <v>1</v>
      </c>
      <c r="AW7" s="15">
        <v>257</v>
      </c>
      <c r="AX7" s="15">
        <v>247</v>
      </c>
      <c r="AY7" s="15">
        <v>218</v>
      </c>
      <c r="AZ7" s="15">
        <v>249</v>
      </c>
      <c r="BA7" s="15">
        <v>252</v>
      </c>
      <c r="BB7" s="15">
        <v>236</v>
      </c>
      <c r="BD7" s="15">
        <v>207</v>
      </c>
      <c r="BE7" s="15">
        <v>79</v>
      </c>
      <c r="BF7" s="15">
        <v>11</v>
      </c>
      <c r="BH7" s="15">
        <v>225</v>
      </c>
      <c r="BI7" s="15">
        <v>52</v>
      </c>
      <c r="BJ7" s="15">
        <v>20</v>
      </c>
    </row>
    <row r="8" spans="2:62" x14ac:dyDescent="0.35">
      <c r="B8" s="6" t="s">
        <v>75</v>
      </c>
      <c r="C8" s="10">
        <v>291</v>
      </c>
      <c r="D8" s="10">
        <v>151</v>
      </c>
      <c r="E8" s="10">
        <v>129</v>
      </c>
      <c r="F8" s="10">
        <v>8</v>
      </c>
      <c r="G8" s="10">
        <v>4</v>
      </c>
      <c r="I8" s="10">
        <v>34</v>
      </c>
      <c r="J8" s="10">
        <v>44</v>
      </c>
      <c r="K8" s="10">
        <v>90</v>
      </c>
      <c r="L8" s="10">
        <v>66</v>
      </c>
      <c r="M8" s="10">
        <v>49</v>
      </c>
      <c r="N8" s="10">
        <v>7</v>
      </c>
      <c r="P8" s="10">
        <v>48</v>
      </c>
      <c r="Q8" s="10">
        <v>73</v>
      </c>
      <c r="R8" s="10">
        <v>82</v>
      </c>
      <c r="S8" s="10">
        <v>87</v>
      </c>
      <c r="T8" s="10">
        <v>1</v>
      </c>
      <c r="V8" s="10">
        <v>27</v>
      </c>
      <c r="W8" s="10">
        <v>54</v>
      </c>
      <c r="X8" s="10">
        <v>63</v>
      </c>
      <c r="Y8" s="10">
        <v>37</v>
      </c>
      <c r="Z8" s="10">
        <v>36</v>
      </c>
      <c r="AA8" s="10">
        <v>29</v>
      </c>
      <c r="AB8" s="10">
        <v>33</v>
      </c>
      <c r="AC8" s="10">
        <v>11</v>
      </c>
      <c r="AE8" s="10">
        <v>23</v>
      </c>
      <c r="AF8" s="10">
        <v>42</v>
      </c>
      <c r="AG8" s="10">
        <v>22</v>
      </c>
      <c r="AH8" s="10">
        <v>22</v>
      </c>
      <c r="AI8" s="10">
        <v>32</v>
      </c>
      <c r="AJ8" s="10">
        <v>15</v>
      </c>
      <c r="AK8" s="10">
        <v>27</v>
      </c>
      <c r="AL8" s="10">
        <v>27</v>
      </c>
      <c r="AM8" s="10">
        <v>26</v>
      </c>
      <c r="AN8" s="10">
        <v>29</v>
      </c>
      <c r="AO8" s="10">
        <v>11</v>
      </c>
      <c r="AP8" s="10">
        <v>15</v>
      </c>
      <c r="AR8" s="10">
        <v>230</v>
      </c>
      <c r="AS8" s="10">
        <v>50</v>
      </c>
      <c r="AT8" s="10">
        <v>10</v>
      </c>
      <c r="AU8" s="10">
        <v>1</v>
      </c>
      <c r="AW8" s="10">
        <v>251</v>
      </c>
      <c r="AX8" s="10">
        <v>240</v>
      </c>
      <c r="AY8" s="10">
        <v>212</v>
      </c>
      <c r="AZ8" s="10">
        <v>245</v>
      </c>
      <c r="BA8" s="10">
        <v>245</v>
      </c>
      <c r="BB8" s="10">
        <v>230</v>
      </c>
      <c r="BD8" s="10">
        <v>200</v>
      </c>
      <c r="BE8" s="10">
        <v>80</v>
      </c>
      <c r="BF8" s="10">
        <v>11</v>
      </c>
      <c r="BH8" s="10">
        <v>221</v>
      </c>
      <c r="BI8" s="10">
        <v>51</v>
      </c>
      <c r="BJ8" s="10">
        <v>19</v>
      </c>
    </row>
    <row r="9" spans="2:62" ht="32" customHeight="1" x14ac:dyDescent="0.35">
      <c r="B9" s="11" t="s">
        <v>220</v>
      </c>
      <c r="C9" s="12">
        <v>0.33342207320900002</v>
      </c>
      <c r="D9" s="12">
        <v>0.36033754389099998</v>
      </c>
      <c r="E9" s="12">
        <v>0.306751117874</v>
      </c>
      <c r="F9" s="12">
        <v>0.40284979716500002</v>
      </c>
      <c r="G9" s="12">
        <v>0</v>
      </c>
      <c r="I9" s="12">
        <v>0.25721220503800002</v>
      </c>
      <c r="J9" s="12">
        <v>0.363258880615</v>
      </c>
      <c r="K9" s="12">
        <v>0.368458273728</v>
      </c>
      <c r="L9" s="12">
        <v>0.30547299916199999</v>
      </c>
      <c r="M9" s="12">
        <v>0.29843031296599998</v>
      </c>
      <c r="N9" s="12">
        <v>0.55782047666199996</v>
      </c>
      <c r="P9" s="12">
        <v>0.20467046341600001</v>
      </c>
      <c r="Q9" s="12">
        <v>0.24036000444399999</v>
      </c>
      <c r="R9" s="12">
        <v>0.35205673294099998</v>
      </c>
      <c r="S9" s="12">
        <v>0.45724170283900001</v>
      </c>
      <c r="T9" s="12">
        <v>1</v>
      </c>
      <c r="V9" s="12">
        <v>0.289978953323</v>
      </c>
      <c r="W9" s="12">
        <v>0.22142367600000001</v>
      </c>
      <c r="X9" s="12">
        <v>0.315561757153</v>
      </c>
      <c r="Y9" s="12">
        <v>0.28818450388400002</v>
      </c>
      <c r="Z9" s="12">
        <v>0.42346840102400002</v>
      </c>
      <c r="AA9" s="12">
        <v>0.48432009822400002</v>
      </c>
      <c r="AB9" s="12">
        <v>0.418306386787</v>
      </c>
      <c r="AC9" s="12">
        <v>0.29390812300500002</v>
      </c>
      <c r="AE9" s="12">
        <v>0.34559653901999998</v>
      </c>
      <c r="AF9" s="12">
        <v>0.33842998304400002</v>
      </c>
      <c r="AG9" s="12">
        <v>0.27246619854499998</v>
      </c>
      <c r="AH9" s="12">
        <v>0.34956442439099999</v>
      </c>
      <c r="AI9" s="12">
        <v>0.31904214295599997</v>
      </c>
      <c r="AJ9" s="12">
        <v>0.43071767852499998</v>
      </c>
      <c r="AK9" s="12">
        <v>0.232433509195</v>
      </c>
      <c r="AL9" s="12">
        <v>0.27973564768100001</v>
      </c>
      <c r="AM9" s="12">
        <v>0.320782126572</v>
      </c>
      <c r="AN9" s="12">
        <v>0.283366915464</v>
      </c>
      <c r="AO9" s="12">
        <v>0.693905228446</v>
      </c>
      <c r="AP9" s="12">
        <v>0.42376061294599998</v>
      </c>
      <c r="AR9" s="12">
        <v>0.344246900292</v>
      </c>
      <c r="AS9" s="12">
        <v>0.29590136150700003</v>
      </c>
      <c r="AT9" s="12">
        <v>0.209966306119</v>
      </c>
      <c r="AU9" s="12">
        <v>1</v>
      </c>
      <c r="AW9" s="12">
        <v>0.35044681257400001</v>
      </c>
      <c r="AX9" s="12">
        <v>0.36575810600699998</v>
      </c>
      <c r="AY9" s="12">
        <v>0.37900299706200002</v>
      </c>
      <c r="AZ9" s="12">
        <v>0.31933044151399997</v>
      </c>
      <c r="BA9" s="12">
        <v>0.36312599213899999</v>
      </c>
      <c r="BB9" s="12">
        <v>0.349953303499</v>
      </c>
      <c r="BD9" s="12">
        <v>0.369241835977</v>
      </c>
      <c r="BE9" s="12">
        <v>0.26981786644099998</v>
      </c>
      <c r="BF9" s="12">
        <v>0.15292583462100001</v>
      </c>
      <c r="BH9" s="12">
        <v>0.37289009031100001</v>
      </c>
      <c r="BI9" s="12">
        <v>0.16280195962899999</v>
      </c>
      <c r="BJ9" s="12">
        <v>0.33217779037099998</v>
      </c>
    </row>
    <row r="10" spans="2:62" ht="32" customHeight="1" x14ac:dyDescent="0.35">
      <c r="B10" s="11" t="s">
        <v>221</v>
      </c>
      <c r="C10" s="12">
        <v>0.43985006519499997</v>
      </c>
      <c r="D10" s="12">
        <v>0.39806729655099998</v>
      </c>
      <c r="E10" s="12">
        <v>0.49928603517999998</v>
      </c>
      <c r="F10" s="12">
        <v>0.352653525114</v>
      </c>
      <c r="G10" s="12">
        <v>0.25590527934899998</v>
      </c>
      <c r="I10" s="12">
        <v>0.51405095741700002</v>
      </c>
      <c r="J10" s="12">
        <v>0.48200916970199997</v>
      </c>
      <c r="K10" s="12">
        <v>0.42305159533300002</v>
      </c>
      <c r="L10" s="12">
        <v>0.44302874012299998</v>
      </c>
      <c r="M10" s="12">
        <v>0.37712380133099999</v>
      </c>
      <c r="N10" s="12">
        <v>0.44217952333799998</v>
      </c>
      <c r="P10" s="12">
        <v>0.24707586789800001</v>
      </c>
      <c r="Q10" s="12">
        <v>0.51802693475100003</v>
      </c>
      <c r="R10" s="12">
        <v>0.52616566890100003</v>
      </c>
      <c r="S10" s="12">
        <v>0.40482806725100001</v>
      </c>
      <c r="T10" s="12">
        <v>0</v>
      </c>
      <c r="V10" s="12">
        <v>0.36389436071600001</v>
      </c>
      <c r="W10" s="12">
        <v>0.35562731208499998</v>
      </c>
      <c r="X10" s="12">
        <v>0.48392097225000003</v>
      </c>
      <c r="Y10" s="12">
        <v>0.50166331100600003</v>
      </c>
      <c r="Z10" s="12">
        <v>0.47473351333300001</v>
      </c>
      <c r="AA10" s="12">
        <v>0.33338327549500002</v>
      </c>
      <c r="AB10" s="12">
        <v>0.50204449307300003</v>
      </c>
      <c r="AC10" s="12">
        <v>0.55381837371700005</v>
      </c>
      <c r="AE10" s="12">
        <v>0.50946664481699999</v>
      </c>
      <c r="AF10" s="12">
        <v>0.36536647094699998</v>
      </c>
      <c r="AG10" s="12">
        <v>0.48535416644399998</v>
      </c>
      <c r="AH10" s="12">
        <v>0.40670736571600002</v>
      </c>
      <c r="AI10" s="12">
        <v>0.466797269008</v>
      </c>
      <c r="AJ10" s="12">
        <v>0.381764428717</v>
      </c>
      <c r="AK10" s="12">
        <v>0.58163057492400005</v>
      </c>
      <c r="AL10" s="12">
        <v>0.450032661068</v>
      </c>
      <c r="AM10" s="12">
        <v>0.47789490181599997</v>
      </c>
      <c r="AN10" s="12">
        <v>0.44561887992499999</v>
      </c>
      <c r="AO10" s="12">
        <v>0.12989361750299999</v>
      </c>
      <c r="AP10" s="12">
        <v>0.40356307448599998</v>
      </c>
      <c r="AR10" s="12">
        <v>0.439370517455</v>
      </c>
      <c r="AS10" s="12">
        <v>0.45053679686800002</v>
      </c>
      <c r="AT10" s="12">
        <v>0.43985322175199998</v>
      </c>
      <c r="AU10" s="12">
        <v>0</v>
      </c>
      <c r="AW10" s="12">
        <v>0.43296635181799997</v>
      </c>
      <c r="AX10" s="12">
        <v>0.439806628832</v>
      </c>
      <c r="AY10" s="12">
        <v>0.44286603423699999</v>
      </c>
      <c r="AZ10" s="12">
        <v>0.43098513600100002</v>
      </c>
      <c r="BA10" s="12">
        <v>0.43459424943399999</v>
      </c>
      <c r="BB10" s="12">
        <v>0.44030806624899999</v>
      </c>
      <c r="BD10" s="12">
        <v>0.46593542076400002</v>
      </c>
      <c r="BE10" s="12">
        <v>0.36229827414999999</v>
      </c>
      <c r="BF10" s="12">
        <v>0.52754181627600005</v>
      </c>
      <c r="BH10" s="12">
        <v>0.43254980024900003</v>
      </c>
      <c r="BI10" s="12">
        <v>0.52408693162099995</v>
      </c>
      <c r="BJ10" s="12">
        <v>0.30098244228299997</v>
      </c>
    </row>
    <row r="11" spans="2:62" ht="32" customHeight="1" x14ac:dyDescent="0.35">
      <c r="B11" s="11" t="s">
        <v>222</v>
      </c>
      <c r="C11" s="12">
        <v>0.17093602845700001</v>
      </c>
      <c r="D11" s="12">
        <v>0.17621931829000001</v>
      </c>
      <c r="E11" s="12">
        <v>0.158059966665</v>
      </c>
      <c r="F11" s="12">
        <v>0.24449667772200001</v>
      </c>
      <c r="G11" s="12">
        <v>0.25038915769600001</v>
      </c>
      <c r="I11" s="12">
        <v>0.17436777047599999</v>
      </c>
      <c r="J11" s="12">
        <v>0.105753718619</v>
      </c>
      <c r="K11" s="12">
        <v>0.13506135835800001</v>
      </c>
      <c r="L11" s="12">
        <v>0.17984463497200001</v>
      </c>
      <c r="M11" s="12">
        <v>0.306728486583</v>
      </c>
      <c r="N11" s="12">
        <v>0</v>
      </c>
      <c r="P11" s="12">
        <v>0.43945288077299999</v>
      </c>
      <c r="Q11" s="12">
        <v>0.175789626024</v>
      </c>
      <c r="R11" s="12">
        <v>7.9385377141799995E-2</v>
      </c>
      <c r="S11" s="12">
        <v>0.106567475274</v>
      </c>
      <c r="T11" s="12">
        <v>0</v>
      </c>
      <c r="V11" s="12">
        <v>0.30198620118500002</v>
      </c>
      <c r="W11" s="12">
        <v>0.32957740114</v>
      </c>
      <c r="X11" s="12">
        <v>0.140680750154</v>
      </c>
      <c r="Y11" s="12">
        <v>0.16248271807799999</v>
      </c>
      <c r="Z11" s="12">
        <v>5.0927856968100003E-2</v>
      </c>
      <c r="AA11" s="12">
        <v>0.18229662628099999</v>
      </c>
      <c r="AB11" s="12">
        <v>5.3508101092599999E-2</v>
      </c>
      <c r="AC11" s="12">
        <v>0</v>
      </c>
      <c r="AE11" s="12">
        <v>0.107381130384</v>
      </c>
      <c r="AF11" s="12">
        <v>0.24789341259200001</v>
      </c>
      <c r="AG11" s="12">
        <v>0.147225810786</v>
      </c>
      <c r="AH11" s="12">
        <v>0.16711798608299999</v>
      </c>
      <c r="AI11" s="12">
        <v>0.21416058803599999</v>
      </c>
      <c r="AJ11" s="12">
        <v>0.126647790727</v>
      </c>
      <c r="AK11" s="12">
        <v>0.15175540667599999</v>
      </c>
      <c r="AL11" s="12">
        <v>0.205473416528</v>
      </c>
      <c r="AM11" s="12">
        <v>0.120512600347</v>
      </c>
      <c r="AN11" s="12">
        <v>0.16744278759199999</v>
      </c>
      <c r="AO11" s="12">
        <v>0.17620115405</v>
      </c>
      <c r="AP11" s="12">
        <v>0.11320029638699999</v>
      </c>
      <c r="AR11" s="12">
        <v>0.17519419756999999</v>
      </c>
      <c r="AS11" s="12">
        <v>0.152935338245</v>
      </c>
      <c r="AT11" s="12">
        <v>0.179014867306</v>
      </c>
      <c r="AU11" s="12">
        <v>0</v>
      </c>
      <c r="AW11" s="12">
        <v>0.16006566136</v>
      </c>
      <c r="AX11" s="12">
        <v>0.13770619106000001</v>
      </c>
      <c r="AY11" s="12">
        <v>0.13596654295800001</v>
      </c>
      <c r="AZ11" s="12">
        <v>0.19083884323600001</v>
      </c>
      <c r="BA11" s="12">
        <v>0.15656788114600001</v>
      </c>
      <c r="BB11" s="12">
        <v>0.16084131626600001</v>
      </c>
      <c r="BD11" s="12">
        <v>0.117194007702</v>
      </c>
      <c r="BE11" s="12">
        <v>0.30559835017800002</v>
      </c>
      <c r="BF11" s="12">
        <v>0.16646738492400001</v>
      </c>
      <c r="BH11" s="12">
        <v>0.14643545172</v>
      </c>
      <c r="BI11" s="12">
        <v>0.24316767170299999</v>
      </c>
      <c r="BJ11" s="12">
        <v>0.26065299654399998</v>
      </c>
    </row>
    <row r="12" spans="2:62" ht="32" customHeight="1" x14ac:dyDescent="0.35">
      <c r="B12" s="11" t="s">
        <v>223</v>
      </c>
      <c r="C12" s="12">
        <v>3.27785072696E-2</v>
      </c>
      <c r="D12" s="12">
        <v>2.7035820043400001E-2</v>
      </c>
      <c r="E12" s="12">
        <v>2.88481212401E-2</v>
      </c>
      <c r="F12" s="12">
        <v>0</v>
      </c>
      <c r="G12" s="12">
        <v>0.49370556295399998</v>
      </c>
      <c r="I12" s="12">
        <v>5.4369067068800001E-2</v>
      </c>
      <c r="J12" s="12">
        <v>4.89782310641E-2</v>
      </c>
      <c r="K12" s="12">
        <v>3.1764790547400001E-2</v>
      </c>
      <c r="L12" s="12">
        <v>4.0370739466700001E-2</v>
      </c>
      <c r="M12" s="12">
        <v>0</v>
      </c>
      <c r="N12" s="12">
        <v>0</v>
      </c>
      <c r="P12" s="12">
        <v>6.0173410799000002E-2</v>
      </c>
      <c r="Q12" s="12">
        <v>2.98335888757E-2</v>
      </c>
      <c r="R12" s="12">
        <v>3.22384045302E-2</v>
      </c>
      <c r="S12" s="12">
        <v>2.0948644986299999E-2</v>
      </c>
      <c r="T12" s="12">
        <v>0</v>
      </c>
      <c r="V12" s="12">
        <v>0</v>
      </c>
      <c r="W12" s="12">
        <v>6.1329573295699998E-2</v>
      </c>
      <c r="X12" s="12">
        <v>2.81153673609E-2</v>
      </c>
      <c r="Y12" s="12">
        <v>2.39916940323E-2</v>
      </c>
      <c r="Z12" s="12">
        <v>2.57794034328E-2</v>
      </c>
      <c r="AA12" s="12">
        <v>0</v>
      </c>
      <c r="AB12" s="12">
        <v>2.6141019048200001E-2</v>
      </c>
      <c r="AC12" s="12">
        <v>0.15227350327700001</v>
      </c>
      <c r="AE12" s="12">
        <v>0</v>
      </c>
      <c r="AF12" s="12">
        <v>2.0031662995500001E-2</v>
      </c>
      <c r="AG12" s="12">
        <v>9.4953824226100006E-2</v>
      </c>
      <c r="AH12" s="12">
        <v>0</v>
      </c>
      <c r="AI12" s="12">
        <v>0</v>
      </c>
      <c r="AJ12" s="12">
        <v>6.0870102029799998E-2</v>
      </c>
      <c r="AK12" s="12">
        <v>3.4180509205499997E-2</v>
      </c>
      <c r="AL12" s="12">
        <v>3.2384892390400002E-2</v>
      </c>
      <c r="AM12" s="12">
        <v>3.6314038452100003E-2</v>
      </c>
      <c r="AN12" s="12">
        <v>0.103571417018</v>
      </c>
      <c r="AO12" s="12">
        <v>0</v>
      </c>
      <c r="AP12" s="12">
        <v>0</v>
      </c>
      <c r="AR12" s="12">
        <v>2.0971614528000001E-2</v>
      </c>
      <c r="AS12" s="12">
        <v>5.9562196230699999E-2</v>
      </c>
      <c r="AT12" s="12">
        <v>0.171165604823</v>
      </c>
      <c r="AU12" s="12">
        <v>0</v>
      </c>
      <c r="AW12" s="12">
        <v>3.3352252344200001E-2</v>
      </c>
      <c r="AX12" s="12">
        <v>3.2464584170799997E-2</v>
      </c>
      <c r="AY12" s="12">
        <v>3.3788726212300002E-2</v>
      </c>
      <c r="AZ12" s="12">
        <v>3.5093027416199997E-2</v>
      </c>
      <c r="BA12" s="12">
        <v>2.7951153689800001E-2</v>
      </c>
      <c r="BB12" s="12">
        <v>2.8536557352099999E-2</v>
      </c>
      <c r="BD12" s="12">
        <v>2.8490782280800001E-2</v>
      </c>
      <c r="BE12" s="12">
        <v>2.63275129362E-2</v>
      </c>
      <c r="BF12" s="12">
        <v>0.153064964178</v>
      </c>
      <c r="BH12" s="12">
        <v>3.8886669194200002E-2</v>
      </c>
      <c r="BI12" s="12">
        <v>1.8713593101000001E-2</v>
      </c>
      <c r="BJ12" s="12">
        <v>0</v>
      </c>
    </row>
    <row r="13" spans="2:62" ht="32" customHeight="1" x14ac:dyDescent="0.35">
      <c r="B13" s="11" t="s">
        <v>224</v>
      </c>
      <c r="C13" s="12">
        <v>1.1961849537599999E-2</v>
      </c>
      <c r="D13" s="12">
        <v>1.7042930647999999E-2</v>
      </c>
      <c r="E13" s="12">
        <v>7.0547590410500001E-3</v>
      </c>
      <c r="F13" s="12">
        <v>0</v>
      </c>
      <c r="G13" s="12">
        <v>0</v>
      </c>
      <c r="I13" s="12">
        <v>0</v>
      </c>
      <c r="J13" s="12">
        <v>0</v>
      </c>
      <c r="K13" s="12">
        <v>1.8908325523400001E-2</v>
      </c>
      <c r="L13" s="12">
        <v>1.36777328308E-2</v>
      </c>
      <c r="M13" s="12">
        <v>1.7717399119099999E-2</v>
      </c>
      <c r="N13" s="12">
        <v>0</v>
      </c>
      <c r="P13" s="12">
        <v>0</v>
      </c>
      <c r="Q13" s="12">
        <v>2.3968112267500001E-2</v>
      </c>
      <c r="R13" s="12">
        <v>1.0153816485299999E-2</v>
      </c>
      <c r="S13" s="12">
        <v>1.0414109649000001E-2</v>
      </c>
      <c r="T13" s="12">
        <v>0</v>
      </c>
      <c r="V13" s="12">
        <v>0</v>
      </c>
      <c r="W13" s="12">
        <v>1.5977482375300001E-2</v>
      </c>
      <c r="X13" s="12">
        <v>1.32165529793E-2</v>
      </c>
      <c r="Y13" s="12">
        <v>2.36777729997E-2</v>
      </c>
      <c r="Z13" s="12">
        <v>2.5090825241600001E-2</v>
      </c>
      <c r="AA13" s="12">
        <v>0</v>
      </c>
      <c r="AB13" s="12">
        <v>0</v>
      </c>
      <c r="AC13" s="12">
        <v>0</v>
      </c>
      <c r="AE13" s="12">
        <v>0</v>
      </c>
      <c r="AF13" s="12">
        <v>0</v>
      </c>
      <c r="AG13" s="12">
        <v>0</v>
      </c>
      <c r="AH13" s="12">
        <v>7.6610223810199995E-2</v>
      </c>
      <c r="AI13" s="12">
        <v>0</v>
      </c>
      <c r="AJ13" s="12">
        <v>0</v>
      </c>
      <c r="AK13" s="12">
        <v>0</v>
      </c>
      <c r="AL13" s="12">
        <v>3.2373382331800003E-2</v>
      </c>
      <c r="AM13" s="12">
        <v>0</v>
      </c>
      <c r="AN13" s="12">
        <v>0</v>
      </c>
      <c r="AO13" s="12">
        <v>0</v>
      </c>
      <c r="AP13" s="12">
        <v>5.9476016180700003E-2</v>
      </c>
      <c r="AR13" s="12">
        <v>1.1345127961800001E-2</v>
      </c>
      <c r="AS13" s="12">
        <v>1.7484130236200001E-2</v>
      </c>
      <c r="AT13" s="12">
        <v>0</v>
      </c>
      <c r="AU13" s="12">
        <v>0</v>
      </c>
      <c r="AW13" s="12">
        <v>1.38466632213E-2</v>
      </c>
      <c r="AX13" s="12">
        <v>1.4501417964899999E-2</v>
      </c>
      <c r="AY13" s="12">
        <v>8.3756995303099994E-3</v>
      </c>
      <c r="AZ13" s="12">
        <v>1.0639119666100001E-2</v>
      </c>
      <c r="BA13" s="12">
        <v>1.4201260817200001E-2</v>
      </c>
      <c r="BB13" s="12">
        <v>1.1497631032200001E-2</v>
      </c>
      <c r="BD13" s="12">
        <v>8.9144002923799998E-3</v>
      </c>
      <c r="BE13" s="12">
        <v>2.12666614702E-2</v>
      </c>
      <c r="BF13" s="12">
        <v>0</v>
      </c>
      <c r="BH13" s="12">
        <v>3.9483725877400002E-3</v>
      </c>
      <c r="BI13" s="12">
        <v>5.1229843946399997E-2</v>
      </c>
      <c r="BJ13" s="12">
        <v>0</v>
      </c>
    </row>
    <row r="14" spans="2:62" ht="32" customHeight="1" x14ac:dyDescent="0.35">
      <c r="B14" s="11" t="s">
        <v>42</v>
      </c>
      <c r="C14" s="12">
        <v>1.1051476331400001E-2</v>
      </c>
      <c r="D14" s="12">
        <v>2.1297090575999999E-2</v>
      </c>
      <c r="E14" s="12">
        <v>0</v>
      </c>
      <c r="F14" s="12">
        <v>0</v>
      </c>
      <c r="G14" s="12">
        <v>0</v>
      </c>
      <c r="I14" s="12">
        <v>0</v>
      </c>
      <c r="J14" s="12">
        <v>0</v>
      </c>
      <c r="K14" s="12">
        <v>2.27556565097E-2</v>
      </c>
      <c r="L14" s="12">
        <v>1.76051534455E-2</v>
      </c>
      <c r="M14" s="12">
        <v>0</v>
      </c>
      <c r="N14" s="12">
        <v>0</v>
      </c>
      <c r="P14" s="12">
        <v>4.8627377114299999E-2</v>
      </c>
      <c r="Q14" s="12">
        <v>1.20217336375E-2</v>
      </c>
      <c r="R14" s="12">
        <v>0</v>
      </c>
      <c r="S14" s="12">
        <v>0</v>
      </c>
      <c r="T14" s="12">
        <v>0</v>
      </c>
      <c r="V14" s="12">
        <v>4.4140484776400001E-2</v>
      </c>
      <c r="W14" s="12">
        <v>1.6064555103900001E-2</v>
      </c>
      <c r="X14" s="12">
        <v>1.8504600103E-2</v>
      </c>
      <c r="Y14" s="12">
        <v>0</v>
      </c>
      <c r="Z14" s="12">
        <v>0</v>
      </c>
      <c r="AA14" s="12">
        <v>0</v>
      </c>
      <c r="AB14" s="12">
        <v>0</v>
      </c>
      <c r="AC14" s="12">
        <v>0</v>
      </c>
      <c r="AE14" s="12">
        <v>3.7555685778699999E-2</v>
      </c>
      <c r="AF14" s="12">
        <v>2.8278470421299998E-2</v>
      </c>
      <c r="AG14" s="12">
        <v>0</v>
      </c>
      <c r="AH14" s="12">
        <v>0</v>
      </c>
      <c r="AI14" s="12">
        <v>0</v>
      </c>
      <c r="AJ14" s="12">
        <v>0</v>
      </c>
      <c r="AK14" s="12">
        <v>0</v>
      </c>
      <c r="AL14" s="12">
        <v>0</v>
      </c>
      <c r="AM14" s="12">
        <v>4.44963328132E-2</v>
      </c>
      <c r="AN14" s="12">
        <v>0</v>
      </c>
      <c r="AO14" s="12">
        <v>0</v>
      </c>
      <c r="AP14" s="12">
        <v>0</v>
      </c>
      <c r="AR14" s="12">
        <v>8.8716421929000006E-3</v>
      </c>
      <c r="AS14" s="12">
        <v>2.3580176913599999E-2</v>
      </c>
      <c r="AT14" s="12">
        <v>0</v>
      </c>
      <c r="AU14" s="12">
        <v>0</v>
      </c>
      <c r="AW14" s="12">
        <v>9.3222586816300006E-3</v>
      </c>
      <c r="AX14" s="12">
        <v>9.7630719660800006E-3</v>
      </c>
      <c r="AY14" s="12">
        <v>0</v>
      </c>
      <c r="AZ14" s="12">
        <v>1.31134321675E-2</v>
      </c>
      <c r="BA14" s="12">
        <v>3.5594627737099999E-3</v>
      </c>
      <c r="BB14" s="12">
        <v>8.8631256017300004E-3</v>
      </c>
      <c r="BD14" s="12">
        <v>1.0223552983099999E-2</v>
      </c>
      <c r="BE14" s="12">
        <v>1.46913348255E-2</v>
      </c>
      <c r="BF14" s="12">
        <v>0</v>
      </c>
      <c r="BH14" s="12">
        <v>5.2896159367300001E-3</v>
      </c>
      <c r="BI14" s="12">
        <v>0</v>
      </c>
      <c r="BJ14" s="12">
        <v>0.106186770801</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233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317</v>
      </c>
      <c r="D7" s="15">
        <v>166</v>
      </c>
      <c r="E7" s="15">
        <v>136</v>
      </c>
      <c r="F7" s="15">
        <v>13</v>
      </c>
      <c r="G7" s="15">
        <v>2</v>
      </c>
      <c r="I7" s="15">
        <v>37</v>
      </c>
      <c r="J7" s="15">
        <v>46</v>
      </c>
      <c r="K7" s="15">
        <v>94</v>
      </c>
      <c r="L7" s="15">
        <v>70</v>
      </c>
      <c r="M7" s="15">
        <v>62</v>
      </c>
      <c r="N7" s="15">
        <v>8</v>
      </c>
      <c r="P7" s="15">
        <v>45</v>
      </c>
      <c r="Q7" s="15">
        <v>79</v>
      </c>
      <c r="R7" s="15">
        <v>92</v>
      </c>
      <c r="S7" s="15">
        <v>99</v>
      </c>
      <c r="T7" s="15">
        <v>2</v>
      </c>
      <c r="V7" s="15">
        <v>27</v>
      </c>
      <c r="W7" s="15">
        <v>57</v>
      </c>
      <c r="X7" s="15">
        <v>62</v>
      </c>
      <c r="Y7" s="15">
        <v>42</v>
      </c>
      <c r="Z7" s="15">
        <v>47</v>
      </c>
      <c r="AA7" s="15">
        <v>34</v>
      </c>
      <c r="AB7" s="15">
        <v>36</v>
      </c>
      <c r="AC7" s="15">
        <v>12</v>
      </c>
      <c r="AE7" s="15">
        <v>26</v>
      </c>
      <c r="AF7" s="15">
        <v>45</v>
      </c>
      <c r="AG7" s="15">
        <v>20</v>
      </c>
      <c r="AH7" s="15">
        <v>24</v>
      </c>
      <c r="AI7" s="15">
        <v>38</v>
      </c>
      <c r="AJ7" s="15">
        <v>25</v>
      </c>
      <c r="AK7" s="15">
        <v>32</v>
      </c>
      <c r="AL7" s="15">
        <v>35</v>
      </c>
      <c r="AM7" s="15">
        <v>32</v>
      </c>
      <c r="AN7" s="15">
        <v>19</v>
      </c>
      <c r="AO7" s="15">
        <v>7</v>
      </c>
      <c r="AP7" s="15">
        <v>14</v>
      </c>
      <c r="AR7" s="15">
        <v>246</v>
      </c>
      <c r="AS7" s="15">
        <v>60</v>
      </c>
      <c r="AT7" s="15">
        <v>10</v>
      </c>
      <c r="AU7" s="15">
        <v>1</v>
      </c>
      <c r="AW7" s="15">
        <v>270</v>
      </c>
      <c r="AX7" s="15">
        <v>261</v>
      </c>
      <c r="AY7" s="15">
        <v>231</v>
      </c>
      <c r="AZ7" s="15">
        <v>263</v>
      </c>
      <c r="BA7" s="15">
        <v>260</v>
      </c>
      <c r="BB7" s="15">
        <v>253</v>
      </c>
      <c r="BD7" s="15">
        <v>224</v>
      </c>
      <c r="BE7" s="15">
        <v>82</v>
      </c>
      <c r="BF7" s="15">
        <v>11</v>
      </c>
      <c r="BH7" s="15">
        <v>243</v>
      </c>
      <c r="BI7" s="15">
        <v>55</v>
      </c>
      <c r="BJ7" s="15">
        <v>19</v>
      </c>
    </row>
    <row r="8" spans="2:62" x14ac:dyDescent="0.35">
      <c r="B8" s="6" t="s">
        <v>75</v>
      </c>
      <c r="C8" s="10">
        <v>311</v>
      </c>
      <c r="D8" s="10">
        <v>159</v>
      </c>
      <c r="E8" s="10">
        <v>136</v>
      </c>
      <c r="F8" s="10">
        <v>14</v>
      </c>
      <c r="G8" s="10">
        <v>2</v>
      </c>
      <c r="I8" s="10">
        <v>39</v>
      </c>
      <c r="J8" s="10">
        <v>44</v>
      </c>
      <c r="K8" s="10">
        <v>89</v>
      </c>
      <c r="L8" s="10">
        <v>67</v>
      </c>
      <c r="M8" s="10">
        <v>64</v>
      </c>
      <c r="N8" s="10">
        <v>8</v>
      </c>
      <c r="P8" s="10">
        <v>58</v>
      </c>
      <c r="Q8" s="10">
        <v>74</v>
      </c>
      <c r="R8" s="10">
        <v>85</v>
      </c>
      <c r="S8" s="10">
        <v>92</v>
      </c>
      <c r="T8" s="10">
        <v>2</v>
      </c>
      <c r="V8" s="10">
        <v>31</v>
      </c>
      <c r="W8" s="10">
        <v>61</v>
      </c>
      <c r="X8" s="10">
        <v>59</v>
      </c>
      <c r="Y8" s="10">
        <v>40</v>
      </c>
      <c r="Z8" s="10">
        <v>44</v>
      </c>
      <c r="AA8" s="10">
        <v>32</v>
      </c>
      <c r="AB8" s="10">
        <v>32</v>
      </c>
      <c r="AC8" s="10">
        <v>13</v>
      </c>
      <c r="AE8" s="10">
        <v>24</v>
      </c>
      <c r="AF8" s="10">
        <v>43</v>
      </c>
      <c r="AG8" s="10">
        <v>19</v>
      </c>
      <c r="AH8" s="10">
        <v>22</v>
      </c>
      <c r="AI8" s="10">
        <v>36</v>
      </c>
      <c r="AJ8" s="10">
        <v>23</v>
      </c>
      <c r="AK8" s="10">
        <v>30</v>
      </c>
      <c r="AL8" s="10">
        <v>34</v>
      </c>
      <c r="AM8" s="10">
        <v>31</v>
      </c>
      <c r="AN8" s="10">
        <v>26</v>
      </c>
      <c r="AO8" s="10">
        <v>12</v>
      </c>
      <c r="AP8" s="10">
        <v>13</v>
      </c>
      <c r="AR8" s="10">
        <v>243</v>
      </c>
      <c r="AS8" s="10">
        <v>57</v>
      </c>
      <c r="AT8" s="10">
        <v>10</v>
      </c>
      <c r="AU8" s="10">
        <v>1</v>
      </c>
      <c r="AW8" s="10">
        <v>264</v>
      </c>
      <c r="AX8" s="10">
        <v>254</v>
      </c>
      <c r="AY8" s="10">
        <v>225</v>
      </c>
      <c r="AZ8" s="10">
        <v>259</v>
      </c>
      <c r="BA8" s="10">
        <v>254</v>
      </c>
      <c r="BB8" s="10">
        <v>248</v>
      </c>
      <c r="BD8" s="10">
        <v>216</v>
      </c>
      <c r="BE8" s="10">
        <v>85</v>
      </c>
      <c r="BF8" s="10">
        <v>11</v>
      </c>
      <c r="BH8" s="10">
        <v>237</v>
      </c>
      <c r="BI8" s="10">
        <v>55</v>
      </c>
      <c r="BJ8" s="10">
        <v>19</v>
      </c>
    </row>
    <row r="9" spans="2:62" ht="32" customHeight="1" x14ac:dyDescent="0.35">
      <c r="B9" s="11" t="s">
        <v>220</v>
      </c>
      <c r="C9" s="12">
        <v>0.33481193096299999</v>
      </c>
      <c r="D9" s="12">
        <v>0.33733101984300001</v>
      </c>
      <c r="E9" s="12">
        <v>0.34944649363699998</v>
      </c>
      <c r="F9" s="12">
        <v>7.0932532486799996E-2</v>
      </c>
      <c r="G9" s="12">
        <v>1</v>
      </c>
      <c r="I9" s="12">
        <v>0.19010850806099999</v>
      </c>
      <c r="J9" s="12">
        <v>0.293652744227</v>
      </c>
      <c r="K9" s="12">
        <v>0.37038785083300002</v>
      </c>
      <c r="L9" s="12">
        <v>0.36129027249200002</v>
      </c>
      <c r="M9" s="12">
        <v>0.37575426957199998</v>
      </c>
      <c r="N9" s="12">
        <v>0.31862485997500001</v>
      </c>
      <c r="P9" s="12">
        <v>0.23350269216899999</v>
      </c>
      <c r="Q9" s="12">
        <v>0.33196902130200001</v>
      </c>
      <c r="R9" s="12">
        <v>0.34866568647500001</v>
      </c>
      <c r="S9" s="12">
        <v>0.39488774311800001</v>
      </c>
      <c r="T9" s="12">
        <v>0</v>
      </c>
      <c r="V9" s="12">
        <v>0.18635378397899999</v>
      </c>
      <c r="W9" s="12">
        <v>0.31436961892300003</v>
      </c>
      <c r="X9" s="12">
        <v>0.363320850995</v>
      </c>
      <c r="Y9" s="12">
        <v>0.285733479899</v>
      </c>
      <c r="Z9" s="12">
        <v>0.37007527342800001</v>
      </c>
      <c r="AA9" s="12">
        <v>0.50964188851799996</v>
      </c>
      <c r="AB9" s="12">
        <v>0.39521717785900001</v>
      </c>
      <c r="AC9" s="12">
        <v>0.115769310352</v>
      </c>
      <c r="AE9" s="12">
        <v>0.50872441423699999</v>
      </c>
      <c r="AF9" s="12">
        <v>0.26838311066499998</v>
      </c>
      <c r="AG9" s="12">
        <v>0.38097941238499999</v>
      </c>
      <c r="AH9" s="12">
        <v>0.29086496474500001</v>
      </c>
      <c r="AI9" s="12">
        <v>0.40277259790499997</v>
      </c>
      <c r="AJ9" s="12">
        <v>0.31790417260999998</v>
      </c>
      <c r="AK9" s="12">
        <v>0.24931951024900001</v>
      </c>
      <c r="AL9" s="12">
        <v>0.27354908683599999</v>
      </c>
      <c r="AM9" s="12">
        <v>0.33968999598799998</v>
      </c>
      <c r="AN9" s="12">
        <v>0.30406090406000003</v>
      </c>
      <c r="AO9" s="12">
        <v>0.57709622017399997</v>
      </c>
      <c r="AP9" s="12">
        <v>0.26789722597499999</v>
      </c>
      <c r="AR9" s="12">
        <v>0.34250508809300001</v>
      </c>
      <c r="AS9" s="12">
        <v>0.27081340320699998</v>
      </c>
      <c r="AT9" s="12">
        <v>0.54119976766199995</v>
      </c>
      <c r="AU9" s="12">
        <v>0</v>
      </c>
      <c r="AW9" s="12">
        <v>0.37102182744399997</v>
      </c>
      <c r="AX9" s="12">
        <v>0.37482800228000002</v>
      </c>
      <c r="AY9" s="12">
        <v>0.36247361733</v>
      </c>
      <c r="AZ9" s="12">
        <v>0.340518078379</v>
      </c>
      <c r="BA9" s="12">
        <v>0.35179391789499997</v>
      </c>
      <c r="BB9" s="12">
        <v>0.363330036129</v>
      </c>
      <c r="BD9" s="12">
        <v>0.385079404716</v>
      </c>
      <c r="BE9" s="12">
        <v>0.23814003082099999</v>
      </c>
      <c r="BF9" s="12">
        <v>8.1394135259499997E-2</v>
      </c>
      <c r="BH9" s="12">
        <v>0.34828690129899997</v>
      </c>
      <c r="BI9" s="12">
        <v>0.287116410366</v>
      </c>
      <c r="BJ9" s="12">
        <v>0.305057690582</v>
      </c>
    </row>
    <row r="10" spans="2:62" ht="32" customHeight="1" x14ac:dyDescent="0.35">
      <c r="B10" s="11" t="s">
        <v>221</v>
      </c>
      <c r="C10" s="12">
        <v>0.41741138252299997</v>
      </c>
      <c r="D10" s="12">
        <v>0.43292348574200001</v>
      </c>
      <c r="E10" s="12">
        <v>0.400463302237</v>
      </c>
      <c r="F10" s="12">
        <v>0.46079378838500001</v>
      </c>
      <c r="G10" s="12">
        <v>0</v>
      </c>
      <c r="I10" s="12">
        <v>0.54923280821999998</v>
      </c>
      <c r="J10" s="12">
        <v>0.51330732267800006</v>
      </c>
      <c r="K10" s="12">
        <v>0.392107040139</v>
      </c>
      <c r="L10" s="12">
        <v>0.42067268049099998</v>
      </c>
      <c r="M10" s="12">
        <v>0.33094053318099997</v>
      </c>
      <c r="N10" s="12">
        <v>0.20602134070799999</v>
      </c>
      <c r="P10" s="12">
        <v>0.32793587756800002</v>
      </c>
      <c r="Q10" s="12">
        <v>0.37078999794700002</v>
      </c>
      <c r="R10" s="12">
        <v>0.413407649534</v>
      </c>
      <c r="S10" s="12">
        <v>0.52356753476200002</v>
      </c>
      <c r="T10" s="12">
        <v>0</v>
      </c>
      <c r="V10" s="12">
        <v>0.45794113906700001</v>
      </c>
      <c r="W10" s="12">
        <v>0.36114553244300002</v>
      </c>
      <c r="X10" s="12">
        <v>0.30714316460300001</v>
      </c>
      <c r="Y10" s="12">
        <v>0.40892293028900001</v>
      </c>
      <c r="Z10" s="12">
        <v>0.39992100196399999</v>
      </c>
      <c r="AA10" s="12">
        <v>0.46310485673700003</v>
      </c>
      <c r="AB10" s="12">
        <v>0.57875406174499999</v>
      </c>
      <c r="AC10" s="12">
        <v>0.66139578603399996</v>
      </c>
      <c r="AE10" s="12">
        <v>0.21954052471300001</v>
      </c>
      <c r="AF10" s="12">
        <v>0.44075365951099998</v>
      </c>
      <c r="AG10" s="12">
        <v>0.35161790948999999</v>
      </c>
      <c r="AH10" s="12">
        <v>0.45514564581700001</v>
      </c>
      <c r="AI10" s="12">
        <v>0.39664193225400002</v>
      </c>
      <c r="AJ10" s="12">
        <v>0.39873516057199998</v>
      </c>
      <c r="AK10" s="12">
        <v>0.54713836291899998</v>
      </c>
      <c r="AL10" s="12">
        <v>0.38174793816500002</v>
      </c>
      <c r="AM10" s="12">
        <v>0.41323547643500003</v>
      </c>
      <c r="AN10" s="12">
        <v>0.62559841112600001</v>
      </c>
      <c r="AO10" s="12">
        <v>0.24997666811700001</v>
      </c>
      <c r="AP10" s="12">
        <v>0.36739406149999998</v>
      </c>
      <c r="AR10" s="12">
        <v>0.41441667595300002</v>
      </c>
      <c r="AS10" s="12">
        <v>0.46317612545300002</v>
      </c>
      <c r="AT10" s="12">
        <v>0.27191197805900003</v>
      </c>
      <c r="AU10" s="12">
        <v>0</v>
      </c>
      <c r="AW10" s="12">
        <v>0.39571470588199997</v>
      </c>
      <c r="AX10" s="12">
        <v>0.40811417377600001</v>
      </c>
      <c r="AY10" s="12">
        <v>0.41706241728600002</v>
      </c>
      <c r="AZ10" s="12">
        <v>0.40548481334499997</v>
      </c>
      <c r="BA10" s="12">
        <v>0.41952425980800001</v>
      </c>
      <c r="BB10" s="12">
        <v>0.427451017682</v>
      </c>
      <c r="BD10" s="12">
        <v>0.40698589081800002</v>
      </c>
      <c r="BE10" s="12">
        <v>0.41509728335500001</v>
      </c>
      <c r="BF10" s="12">
        <v>0.64885069532399997</v>
      </c>
      <c r="BH10" s="12">
        <v>0.41200012002399999</v>
      </c>
      <c r="BI10" s="12">
        <v>0.48059243054700002</v>
      </c>
      <c r="BJ10" s="12">
        <v>0.30301242861400002</v>
      </c>
    </row>
    <row r="11" spans="2:62" ht="32" customHeight="1" x14ac:dyDescent="0.35">
      <c r="B11" s="11" t="s">
        <v>222</v>
      </c>
      <c r="C11" s="12">
        <v>0.175734323537</v>
      </c>
      <c r="D11" s="12">
        <v>0.16385851290600001</v>
      </c>
      <c r="E11" s="12">
        <v>0.17243208010300001</v>
      </c>
      <c r="F11" s="12">
        <v>0.37103732141399998</v>
      </c>
      <c r="G11" s="12">
        <v>0</v>
      </c>
      <c r="I11" s="12">
        <v>0.23638661843700001</v>
      </c>
      <c r="J11" s="12">
        <v>8.6184531079200002E-2</v>
      </c>
      <c r="K11" s="12">
        <v>0.141051981263</v>
      </c>
      <c r="L11" s="12">
        <v>0.17444395775300001</v>
      </c>
      <c r="M11" s="12">
        <v>0.21095737278400001</v>
      </c>
      <c r="N11" s="12">
        <v>0.47535379931600003</v>
      </c>
      <c r="P11" s="12">
        <v>0.27041110670200003</v>
      </c>
      <c r="Q11" s="12">
        <v>0.23517655345499999</v>
      </c>
      <c r="R11" s="12">
        <v>0.16510922006199999</v>
      </c>
      <c r="S11" s="12">
        <v>6.0797594003199999E-2</v>
      </c>
      <c r="T11" s="12">
        <v>1</v>
      </c>
      <c r="V11" s="12">
        <v>0.201033398921</v>
      </c>
      <c r="W11" s="12">
        <v>0.22288574577</v>
      </c>
      <c r="X11" s="12">
        <v>0.265137404937</v>
      </c>
      <c r="Y11" s="12">
        <v>0.229397115209</v>
      </c>
      <c r="Z11" s="12">
        <v>0.16629745203099999</v>
      </c>
      <c r="AA11" s="12">
        <v>2.7253254744600001E-2</v>
      </c>
      <c r="AB11" s="12">
        <v>0</v>
      </c>
      <c r="AC11" s="12">
        <v>0.14949953921299999</v>
      </c>
      <c r="AE11" s="12">
        <v>0.23545444361199999</v>
      </c>
      <c r="AF11" s="12">
        <v>0.205122600416</v>
      </c>
      <c r="AG11" s="12">
        <v>0.21712264247900001</v>
      </c>
      <c r="AH11" s="12">
        <v>0.17829310208999999</v>
      </c>
      <c r="AI11" s="12">
        <v>0.139235440539</v>
      </c>
      <c r="AJ11" s="12">
        <v>0.20476354089099999</v>
      </c>
      <c r="AK11" s="12">
        <v>3.4729482801600001E-2</v>
      </c>
      <c r="AL11" s="12">
        <v>0.24781581119599999</v>
      </c>
      <c r="AM11" s="12">
        <v>0.17795558985099999</v>
      </c>
      <c r="AN11" s="12">
        <v>7.0340684814099996E-2</v>
      </c>
      <c r="AO11" s="12">
        <v>0.17292711170899999</v>
      </c>
      <c r="AP11" s="12">
        <v>0.29708258012799998</v>
      </c>
      <c r="AR11" s="12">
        <v>0.17073079215</v>
      </c>
      <c r="AS11" s="12">
        <v>0.18124270187399999</v>
      </c>
      <c r="AT11" s="12">
        <v>0.18688825427899999</v>
      </c>
      <c r="AU11" s="12">
        <v>1</v>
      </c>
      <c r="AW11" s="12">
        <v>0.16353337194299999</v>
      </c>
      <c r="AX11" s="12">
        <v>0.15393537486100001</v>
      </c>
      <c r="AY11" s="12">
        <v>0.172551401046</v>
      </c>
      <c r="AZ11" s="12">
        <v>0.178168780646</v>
      </c>
      <c r="BA11" s="12">
        <v>0.171524083637</v>
      </c>
      <c r="BB11" s="12">
        <v>0.154323150026</v>
      </c>
      <c r="BD11" s="12">
        <v>0.15680353889199999</v>
      </c>
      <c r="BE11" s="12">
        <v>0.22317932751700001</v>
      </c>
      <c r="BF11" s="12">
        <v>0.18288079496000001</v>
      </c>
      <c r="BH11" s="12">
        <v>0.170100701297</v>
      </c>
      <c r="BI11" s="12">
        <v>0.18595574473500001</v>
      </c>
      <c r="BJ11" s="12">
        <v>0.21606542062</v>
      </c>
    </row>
    <row r="12" spans="2:62" ht="32" customHeight="1" x14ac:dyDescent="0.35">
      <c r="B12" s="11" t="s">
        <v>223</v>
      </c>
      <c r="C12" s="12">
        <v>3.16552705925E-2</v>
      </c>
      <c r="D12" s="12">
        <v>3.2903508977100003E-2</v>
      </c>
      <c r="E12" s="12">
        <v>3.3768579637099998E-2</v>
      </c>
      <c r="F12" s="12">
        <v>0</v>
      </c>
      <c r="G12" s="12">
        <v>0</v>
      </c>
      <c r="I12" s="12">
        <v>0</v>
      </c>
      <c r="J12" s="12">
        <v>6.4888677066100006E-2</v>
      </c>
      <c r="K12" s="12">
        <v>2.6507257317900001E-2</v>
      </c>
      <c r="L12" s="12">
        <v>4.3593089263999997E-2</v>
      </c>
      <c r="M12" s="12">
        <v>2.67868623943E-2</v>
      </c>
      <c r="N12" s="12">
        <v>0</v>
      </c>
      <c r="P12" s="12">
        <v>6.1142291767900002E-2</v>
      </c>
      <c r="Q12" s="12">
        <v>2.47658346118E-2</v>
      </c>
      <c r="R12" s="12">
        <v>4.1255893374100003E-2</v>
      </c>
      <c r="S12" s="12">
        <v>1.05266757848E-2</v>
      </c>
      <c r="T12" s="12">
        <v>0</v>
      </c>
      <c r="V12" s="12">
        <v>0</v>
      </c>
      <c r="W12" s="12">
        <v>4.97481124685E-2</v>
      </c>
      <c r="X12" s="12">
        <v>3.4553406656999998E-2</v>
      </c>
      <c r="Y12" s="12">
        <v>5.2890081317299997E-2</v>
      </c>
      <c r="Z12" s="12">
        <v>4.2386903620300002E-2</v>
      </c>
      <c r="AA12" s="12">
        <v>0</v>
      </c>
      <c r="AB12" s="12">
        <v>2.6028760396400001E-2</v>
      </c>
      <c r="AC12" s="12">
        <v>0</v>
      </c>
      <c r="AE12" s="12">
        <v>0</v>
      </c>
      <c r="AF12" s="12">
        <v>2.7595418766699999E-2</v>
      </c>
      <c r="AG12" s="12">
        <v>0</v>
      </c>
      <c r="AH12" s="12">
        <v>3.7848143673899999E-2</v>
      </c>
      <c r="AI12" s="12">
        <v>2.45177973254E-2</v>
      </c>
      <c r="AJ12" s="12">
        <v>3.85221119766E-2</v>
      </c>
      <c r="AK12" s="12">
        <v>6.43171106144E-2</v>
      </c>
      <c r="AL12" s="12">
        <v>3.4798799309100001E-2</v>
      </c>
      <c r="AM12" s="12">
        <v>6.9118937725200003E-2</v>
      </c>
      <c r="AN12" s="12">
        <v>0</v>
      </c>
      <c r="AO12" s="12">
        <v>0</v>
      </c>
      <c r="AP12" s="12">
        <v>6.7626132396599994E-2</v>
      </c>
      <c r="AR12" s="12">
        <v>2.5526002640999999E-2</v>
      </c>
      <c r="AS12" s="12">
        <v>6.4073615900800004E-2</v>
      </c>
      <c r="AT12" s="12">
        <v>0</v>
      </c>
      <c r="AU12" s="12">
        <v>0</v>
      </c>
      <c r="AW12" s="12">
        <v>3.39921439511E-2</v>
      </c>
      <c r="AX12" s="12">
        <v>2.6015071825199999E-2</v>
      </c>
      <c r="AY12" s="12">
        <v>2.4208323655099999E-2</v>
      </c>
      <c r="AZ12" s="12">
        <v>3.4441628484299998E-2</v>
      </c>
      <c r="BA12" s="12">
        <v>3.4156715734899999E-2</v>
      </c>
      <c r="BB12" s="12">
        <v>3.4909476891500001E-2</v>
      </c>
      <c r="BD12" s="12">
        <v>3.2263241253000001E-2</v>
      </c>
      <c r="BE12" s="12">
        <v>3.40604471257E-2</v>
      </c>
      <c r="BF12" s="12">
        <v>0</v>
      </c>
      <c r="BH12" s="12">
        <v>3.4327319776800001E-2</v>
      </c>
      <c r="BI12" s="12">
        <v>3.11720896037E-2</v>
      </c>
      <c r="BJ12" s="12">
        <v>0</v>
      </c>
    </row>
    <row r="13" spans="2:62" ht="32" customHeight="1" x14ac:dyDescent="0.35">
      <c r="B13" s="11" t="s">
        <v>224</v>
      </c>
      <c r="C13" s="12">
        <v>1.6779176503900001E-2</v>
      </c>
      <c r="D13" s="12">
        <v>1.2699255364E-2</v>
      </c>
      <c r="E13" s="12">
        <v>2.3431514392900001E-2</v>
      </c>
      <c r="F13" s="12">
        <v>0</v>
      </c>
      <c r="G13" s="12">
        <v>0</v>
      </c>
      <c r="I13" s="12">
        <v>0</v>
      </c>
      <c r="J13" s="12">
        <v>2.10829897495E-2</v>
      </c>
      <c r="K13" s="12">
        <v>3.36332872351E-2</v>
      </c>
      <c r="L13" s="12">
        <v>0</v>
      </c>
      <c r="M13" s="12">
        <v>2.0332002334399999E-2</v>
      </c>
      <c r="N13" s="12">
        <v>0</v>
      </c>
      <c r="P13" s="12">
        <v>4.3176993859599999E-2</v>
      </c>
      <c r="Q13" s="12">
        <v>1.31003658968E-2</v>
      </c>
      <c r="R13" s="12">
        <v>2.0640091059500001E-2</v>
      </c>
      <c r="S13" s="12">
        <v>0</v>
      </c>
      <c r="T13" s="12">
        <v>0</v>
      </c>
      <c r="V13" s="12">
        <v>3.7752525746999999E-2</v>
      </c>
      <c r="W13" s="12">
        <v>3.7461307035000002E-2</v>
      </c>
      <c r="X13" s="12">
        <v>2.98451728079E-2</v>
      </c>
      <c r="Y13" s="12">
        <v>0</v>
      </c>
      <c r="Z13" s="12">
        <v>0</v>
      </c>
      <c r="AA13" s="12">
        <v>0</v>
      </c>
      <c r="AB13" s="12">
        <v>0</v>
      </c>
      <c r="AC13" s="12">
        <v>0</v>
      </c>
      <c r="AE13" s="12">
        <v>0</v>
      </c>
      <c r="AF13" s="12">
        <v>3.05497918744E-2</v>
      </c>
      <c r="AG13" s="12">
        <v>0</v>
      </c>
      <c r="AH13" s="12">
        <v>3.7848143673899999E-2</v>
      </c>
      <c r="AI13" s="12">
        <v>0</v>
      </c>
      <c r="AJ13" s="12">
        <v>0</v>
      </c>
      <c r="AK13" s="12">
        <v>7.2978072228399998E-2</v>
      </c>
      <c r="AL13" s="12">
        <v>2.72895651845E-2</v>
      </c>
      <c r="AM13" s="12">
        <v>0</v>
      </c>
      <c r="AN13" s="12">
        <v>0</v>
      </c>
      <c r="AO13" s="12">
        <v>0</v>
      </c>
      <c r="AP13" s="12">
        <v>0</v>
      </c>
      <c r="AR13" s="12">
        <v>2.14596779729E-2</v>
      </c>
      <c r="AS13" s="12">
        <v>0</v>
      </c>
      <c r="AT13" s="12">
        <v>0</v>
      </c>
      <c r="AU13" s="12">
        <v>0</v>
      </c>
      <c r="AW13" s="12">
        <v>1.9786582182600002E-2</v>
      </c>
      <c r="AX13" s="12">
        <v>2.0544775335100001E-2</v>
      </c>
      <c r="AY13" s="12">
        <v>1.01043897284E-2</v>
      </c>
      <c r="AZ13" s="12">
        <v>2.0164210422599999E-2</v>
      </c>
      <c r="BA13" s="12">
        <v>1.5864148466799999E-2</v>
      </c>
      <c r="BB13" s="12">
        <v>5.2370952252499998E-3</v>
      </c>
      <c r="BD13" s="12">
        <v>1.0514012694300001E-2</v>
      </c>
      <c r="BE13" s="12">
        <v>3.4874601719800002E-2</v>
      </c>
      <c r="BF13" s="12">
        <v>0</v>
      </c>
      <c r="BH13" s="12">
        <v>1.8511078219099999E-2</v>
      </c>
      <c r="BI13" s="12">
        <v>1.5163324749E-2</v>
      </c>
      <c r="BJ13" s="12">
        <v>0</v>
      </c>
    </row>
    <row r="14" spans="2:62" ht="32" customHeight="1" x14ac:dyDescent="0.35">
      <c r="B14" s="11" t="s">
        <v>42</v>
      </c>
      <c r="C14" s="12">
        <v>2.36079158803E-2</v>
      </c>
      <c r="D14" s="12">
        <v>2.02842171678E-2</v>
      </c>
      <c r="E14" s="12">
        <v>2.04580299934E-2</v>
      </c>
      <c r="F14" s="12">
        <v>9.7236357714300004E-2</v>
      </c>
      <c r="G14" s="12">
        <v>0</v>
      </c>
      <c r="I14" s="12">
        <v>2.4272065282700001E-2</v>
      </c>
      <c r="J14" s="12">
        <v>2.08837351997E-2</v>
      </c>
      <c r="K14" s="12">
        <v>3.63125832117E-2</v>
      </c>
      <c r="L14" s="12">
        <v>0</v>
      </c>
      <c r="M14" s="12">
        <v>3.52289597343E-2</v>
      </c>
      <c r="N14" s="12">
        <v>0</v>
      </c>
      <c r="P14" s="12">
        <v>6.3831037933599996E-2</v>
      </c>
      <c r="Q14" s="12">
        <v>2.4198226787799999E-2</v>
      </c>
      <c r="R14" s="12">
        <v>1.09214594955E-2</v>
      </c>
      <c r="S14" s="12">
        <v>1.02204523318E-2</v>
      </c>
      <c r="T14" s="12">
        <v>0</v>
      </c>
      <c r="V14" s="12">
        <v>0.116919152286</v>
      </c>
      <c r="W14" s="12">
        <v>1.43896833605E-2</v>
      </c>
      <c r="X14" s="12">
        <v>0</v>
      </c>
      <c r="Y14" s="12">
        <v>2.30563932855E-2</v>
      </c>
      <c r="Z14" s="12">
        <v>2.1319368956299999E-2</v>
      </c>
      <c r="AA14" s="12">
        <v>0</v>
      </c>
      <c r="AB14" s="12">
        <v>0</v>
      </c>
      <c r="AC14" s="12">
        <v>7.3335364400099995E-2</v>
      </c>
      <c r="AE14" s="12">
        <v>3.6280617437399999E-2</v>
      </c>
      <c r="AF14" s="12">
        <v>2.7595418766699999E-2</v>
      </c>
      <c r="AG14" s="12">
        <v>5.02800356463E-2</v>
      </c>
      <c r="AH14" s="12">
        <v>0</v>
      </c>
      <c r="AI14" s="12">
        <v>3.68322319757E-2</v>
      </c>
      <c r="AJ14" s="12">
        <v>4.0075013950200002E-2</v>
      </c>
      <c r="AK14" s="12">
        <v>3.1517461187400002E-2</v>
      </c>
      <c r="AL14" s="12">
        <v>3.4798799309100001E-2</v>
      </c>
      <c r="AM14" s="12">
        <v>0</v>
      </c>
      <c r="AN14" s="12">
        <v>0</v>
      </c>
      <c r="AO14" s="12">
        <v>0</v>
      </c>
      <c r="AP14" s="12">
        <v>0</v>
      </c>
      <c r="AR14" s="12">
        <v>2.53617631906E-2</v>
      </c>
      <c r="AS14" s="12">
        <v>2.0694153564900002E-2</v>
      </c>
      <c r="AT14" s="12">
        <v>0</v>
      </c>
      <c r="AU14" s="12">
        <v>0</v>
      </c>
      <c r="AW14" s="12">
        <v>1.5951368596699999E-2</v>
      </c>
      <c r="AX14" s="12">
        <v>1.6562601922999999E-2</v>
      </c>
      <c r="AY14" s="12">
        <v>1.3599850954100001E-2</v>
      </c>
      <c r="AZ14" s="12">
        <v>2.1222488722900001E-2</v>
      </c>
      <c r="BA14" s="12">
        <v>7.1368744580299999E-3</v>
      </c>
      <c r="BB14" s="12">
        <v>1.4749224045900001E-2</v>
      </c>
      <c r="BD14" s="12">
        <v>8.3539116269400002E-3</v>
      </c>
      <c r="BE14" s="12">
        <v>5.4648309461499997E-2</v>
      </c>
      <c r="BF14" s="12">
        <v>8.6874374456499995E-2</v>
      </c>
      <c r="BH14" s="12">
        <v>1.6773879385099999E-2</v>
      </c>
      <c r="BI14" s="12">
        <v>0</v>
      </c>
      <c r="BJ14" s="12">
        <v>0.17586446018400001</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234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303</v>
      </c>
      <c r="D7" s="15">
        <v>159</v>
      </c>
      <c r="E7" s="15">
        <v>133</v>
      </c>
      <c r="F7" s="15">
        <v>8</v>
      </c>
      <c r="G7" s="15">
        <v>3</v>
      </c>
      <c r="I7" s="15">
        <v>36</v>
      </c>
      <c r="J7" s="15">
        <v>42</v>
      </c>
      <c r="K7" s="15">
        <v>107</v>
      </c>
      <c r="L7" s="15">
        <v>64</v>
      </c>
      <c r="M7" s="15">
        <v>47</v>
      </c>
      <c r="N7" s="15">
        <v>7</v>
      </c>
      <c r="P7" s="15">
        <v>34</v>
      </c>
      <c r="Q7" s="15">
        <v>76</v>
      </c>
      <c r="R7" s="15">
        <v>95</v>
      </c>
      <c r="S7" s="15">
        <v>97</v>
      </c>
      <c r="T7" s="15">
        <v>1</v>
      </c>
      <c r="V7" s="15">
        <v>22</v>
      </c>
      <c r="W7" s="15">
        <v>49</v>
      </c>
      <c r="X7" s="15">
        <v>67</v>
      </c>
      <c r="Y7" s="15">
        <v>38</v>
      </c>
      <c r="Z7" s="15">
        <v>42</v>
      </c>
      <c r="AA7" s="15">
        <v>35</v>
      </c>
      <c r="AB7" s="15">
        <v>38</v>
      </c>
      <c r="AC7" s="15">
        <v>12</v>
      </c>
      <c r="AE7" s="15">
        <v>26</v>
      </c>
      <c r="AF7" s="15">
        <v>44</v>
      </c>
      <c r="AG7" s="15">
        <v>22</v>
      </c>
      <c r="AH7" s="15">
        <v>29</v>
      </c>
      <c r="AI7" s="15">
        <v>33</v>
      </c>
      <c r="AJ7" s="15">
        <v>21</v>
      </c>
      <c r="AK7" s="15">
        <v>31</v>
      </c>
      <c r="AL7" s="15">
        <v>31</v>
      </c>
      <c r="AM7" s="15">
        <v>33</v>
      </c>
      <c r="AN7" s="15">
        <v>15</v>
      </c>
      <c r="AO7" s="15">
        <v>7</v>
      </c>
      <c r="AP7" s="15">
        <v>11</v>
      </c>
      <c r="AR7" s="15">
        <v>231</v>
      </c>
      <c r="AS7" s="15">
        <v>59</v>
      </c>
      <c r="AT7" s="15">
        <v>12</v>
      </c>
      <c r="AU7" s="15">
        <v>1</v>
      </c>
      <c r="AW7" s="15">
        <v>261</v>
      </c>
      <c r="AX7" s="15">
        <v>256</v>
      </c>
      <c r="AY7" s="15">
        <v>217</v>
      </c>
      <c r="AZ7" s="15">
        <v>253</v>
      </c>
      <c r="BA7" s="15">
        <v>260</v>
      </c>
      <c r="BB7" s="15">
        <v>242</v>
      </c>
      <c r="BD7" s="15">
        <v>224</v>
      </c>
      <c r="BE7" s="15">
        <v>70</v>
      </c>
      <c r="BF7" s="15">
        <v>9</v>
      </c>
      <c r="BH7" s="15">
        <v>228</v>
      </c>
      <c r="BI7" s="15">
        <v>50</v>
      </c>
      <c r="BJ7" s="15">
        <v>25</v>
      </c>
    </row>
    <row r="8" spans="2:62" x14ac:dyDescent="0.35">
      <c r="B8" s="6" t="s">
        <v>75</v>
      </c>
      <c r="C8" s="10">
        <v>293</v>
      </c>
      <c r="D8" s="10">
        <v>150</v>
      </c>
      <c r="E8" s="10">
        <v>132</v>
      </c>
      <c r="F8" s="10">
        <v>8</v>
      </c>
      <c r="G8" s="10">
        <v>3</v>
      </c>
      <c r="I8" s="10">
        <v>37</v>
      </c>
      <c r="J8" s="10">
        <v>40</v>
      </c>
      <c r="K8" s="10">
        <v>101</v>
      </c>
      <c r="L8" s="10">
        <v>62</v>
      </c>
      <c r="M8" s="10">
        <v>46</v>
      </c>
      <c r="N8" s="10">
        <v>7</v>
      </c>
      <c r="P8" s="10">
        <v>43</v>
      </c>
      <c r="Q8" s="10">
        <v>71</v>
      </c>
      <c r="R8" s="10">
        <v>88</v>
      </c>
      <c r="S8" s="10">
        <v>90</v>
      </c>
      <c r="T8" s="10">
        <v>1</v>
      </c>
      <c r="V8" s="10">
        <v>25</v>
      </c>
      <c r="W8" s="10">
        <v>51</v>
      </c>
      <c r="X8" s="10">
        <v>64</v>
      </c>
      <c r="Y8" s="10">
        <v>36</v>
      </c>
      <c r="Z8" s="10">
        <v>39</v>
      </c>
      <c r="AA8" s="10">
        <v>33</v>
      </c>
      <c r="AB8" s="10">
        <v>34</v>
      </c>
      <c r="AC8" s="10">
        <v>12</v>
      </c>
      <c r="AE8" s="10">
        <v>24</v>
      </c>
      <c r="AF8" s="10">
        <v>41</v>
      </c>
      <c r="AG8" s="10">
        <v>20</v>
      </c>
      <c r="AH8" s="10">
        <v>28</v>
      </c>
      <c r="AI8" s="10">
        <v>31</v>
      </c>
      <c r="AJ8" s="10">
        <v>19</v>
      </c>
      <c r="AK8" s="10">
        <v>29</v>
      </c>
      <c r="AL8" s="10">
        <v>30</v>
      </c>
      <c r="AM8" s="10">
        <v>30</v>
      </c>
      <c r="AN8" s="10">
        <v>20</v>
      </c>
      <c r="AO8" s="10">
        <v>11</v>
      </c>
      <c r="AP8" s="10">
        <v>10</v>
      </c>
      <c r="AR8" s="10">
        <v>224</v>
      </c>
      <c r="AS8" s="10">
        <v>56</v>
      </c>
      <c r="AT8" s="10">
        <v>12</v>
      </c>
      <c r="AU8" s="10">
        <v>1</v>
      </c>
      <c r="AW8" s="10">
        <v>252</v>
      </c>
      <c r="AX8" s="10">
        <v>247</v>
      </c>
      <c r="AY8" s="10">
        <v>209</v>
      </c>
      <c r="AZ8" s="10">
        <v>245</v>
      </c>
      <c r="BA8" s="10">
        <v>251</v>
      </c>
      <c r="BB8" s="10">
        <v>233</v>
      </c>
      <c r="BD8" s="10">
        <v>215</v>
      </c>
      <c r="BE8" s="10">
        <v>69</v>
      </c>
      <c r="BF8" s="10">
        <v>9</v>
      </c>
      <c r="BH8" s="10">
        <v>221</v>
      </c>
      <c r="BI8" s="10">
        <v>47</v>
      </c>
      <c r="BJ8" s="10">
        <v>25</v>
      </c>
    </row>
    <row r="9" spans="2:62" ht="32" customHeight="1" x14ac:dyDescent="0.35">
      <c r="B9" s="11" t="s">
        <v>220</v>
      </c>
      <c r="C9" s="12">
        <v>0.356732292236</v>
      </c>
      <c r="D9" s="12">
        <v>0.376042989085</v>
      </c>
      <c r="E9" s="12">
        <v>0.35650721590500001</v>
      </c>
      <c r="F9" s="12">
        <v>0</v>
      </c>
      <c r="G9" s="12">
        <v>0.33707239034999997</v>
      </c>
      <c r="I9" s="12">
        <v>0.200624099986</v>
      </c>
      <c r="J9" s="12">
        <v>0.28956241238199998</v>
      </c>
      <c r="K9" s="12">
        <v>0.36518652647299998</v>
      </c>
      <c r="L9" s="12">
        <v>0.39657231095700002</v>
      </c>
      <c r="M9" s="12">
        <v>0.46575264292099999</v>
      </c>
      <c r="N9" s="12">
        <v>0.36896549378100002</v>
      </c>
      <c r="P9" s="12">
        <v>0.298660231517</v>
      </c>
      <c r="Q9" s="12">
        <v>0.380695230918</v>
      </c>
      <c r="R9" s="12">
        <v>0.32259441875900002</v>
      </c>
      <c r="S9" s="12">
        <v>0.40263393745100001</v>
      </c>
      <c r="T9" s="12">
        <v>0</v>
      </c>
      <c r="V9" s="12">
        <v>0.29831459793600001</v>
      </c>
      <c r="W9" s="12">
        <v>0.33450224695199998</v>
      </c>
      <c r="X9" s="12">
        <v>0.209881176285</v>
      </c>
      <c r="Y9" s="12">
        <v>0.48627306946299997</v>
      </c>
      <c r="Z9" s="12">
        <v>0.48021526005600002</v>
      </c>
      <c r="AA9" s="12">
        <v>0.42098290264900001</v>
      </c>
      <c r="AB9" s="12">
        <v>0.339771784593</v>
      </c>
      <c r="AC9" s="12">
        <v>0.43167431949599999</v>
      </c>
      <c r="AE9" s="12">
        <v>0.15072649540399999</v>
      </c>
      <c r="AF9" s="12">
        <v>0.40224050774600001</v>
      </c>
      <c r="AG9" s="12">
        <v>0.301708178539</v>
      </c>
      <c r="AH9" s="12">
        <v>0.32070849721</v>
      </c>
      <c r="AI9" s="12">
        <v>0.38444347884199997</v>
      </c>
      <c r="AJ9" s="12">
        <v>0.38452815726900003</v>
      </c>
      <c r="AK9" s="12">
        <v>0.39301105872999997</v>
      </c>
      <c r="AL9" s="12">
        <v>0.219317315032</v>
      </c>
      <c r="AM9" s="12">
        <v>0.42987663168500001</v>
      </c>
      <c r="AN9" s="12">
        <v>0.37265535494099999</v>
      </c>
      <c r="AO9" s="12">
        <v>0.73674737792599998</v>
      </c>
      <c r="AP9" s="12">
        <v>0.36130926343699998</v>
      </c>
      <c r="AR9" s="12">
        <v>0.37286776244100001</v>
      </c>
      <c r="AS9" s="12">
        <v>0.27368098324500001</v>
      </c>
      <c r="AT9" s="12">
        <v>0.46668234140699999</v>
      </c>
      <c r="AU9" s="12">
        <v>0</v>
      </c>
      <c r="AW9" s="12">
        <v>0.38714024927200003</v>
      </c>
      <c r="AX9" s="12">
        <v>0.386739361522</v>
      </c>
      <c r="AY9" s="12">
        <v>0.40680861739700003</v>
      </c>
      <c r="AZ9" s="12">
        <v>0.34994848528799999</v>
      </c>
      <c r="BA9" s="12">
        <v>0.376905096996</v>
      </c>
      <c r="BB9" s="12">
        <v>0.38006160162199998</v>
      </c>
      <c r="BD9" s="12">
        <v>0.37991061065499998</v>
      </c>
      <c r="BE9" s="12">
        <v>0.31618945439700002</v>
      </c>
      <c r="BF9" s="12">
        <v>0.100352001924</v>
      </c>
      <c r="BH9" s="12">
        <v>0.41083211653599999</v>
      </c>
      <c r="BI9" s="12">
        <v>0.22932110327899999</v>
      </c>
      <c r="BJ9" s="12">
        <v>0.112052448303</v>
      </c>
    </row>
    <row r="10" spans="2:62" ht="32" customHeight="1" x14ac:dyDescent="0.35">
      <c r="B10" s="11" t="s">
        <v>221</v>
      </c>
      <c r="C10" s="12">
        <v>0.44024436684200002</v>
      </c>
      <c r="D10" s="12">
        <v>0.47146767120700001</v>
      </c>
      <c r="E10" s="12">
        <v>0.40572306568099997</v>
      </c>
      <c r="F10" s="12">
        <v>0.34909120161599999</v>
      </c>
      <c r="G10" s="12">
        <v>0.66292760964999997</v>
      </c>
      <c r="I10" s="12">
        <v>0.51161065766699998</v>
      </c>
      <c r="J10" s="12">
        <v>0.44241521161699998</v>
      </c>
      <c r="K10" s="12">
        <v>0.47759160698100001</v>
      </c>
      <c r="L10" s="12">
        <v>0.41857919944499999</v>
      </c>
      <c r="M10" s="12">
        <v>0.318113100431</v>
      </c>
      <c r="N10" s="12">
        <v>0.50865744650099998</v>
      </c>
      <c r="P10" s="12">
        <v>0.332601372999</v>
      </c>
      <c r="Q10" s="12">
        <v>0.41821756364200002</v>
      </c>
      <c r="R10" s="12">
        <v>0.472393742279</v>
      </c>
      <c r="S10" s="12">
        <v>0.47143913292599998</v>
      </c>
      <c r="T10" s="12">
        <v>1</v>
      </c>
      <c r="V10" s="12">
        <v>0.26712362763399999</v>
      </c>
      <c r="W10" s="12">
        <v>0.40929170735100001</v>
      </c>
      <c r="X10" s="12">
        <v>0.56500367679600005</v>
      </c>
      <c r="Y10" s="12">
        <v>0.33562810528800002</v>
      </c>
      <c r="Z10" s="12">
        <v>0.40112780900099998</v>
      </c>
      <c r="AA10" s="12">
        <v>0.51605917203999996</v>
      </c>
      <c r="AB10" s="12">
        <v>0.50113740636100002</v>
      </c>
      <c r="AC10" s="12">
        <v>0.334645594504</v>
      </c>
      <c r="AE10" s="12">
        <v>0.58048431744600004</v>
      </c>
      <c r="AF10" s="12">
        <v>0.38948983450899999</v>
      </c>
      <c r="AG10" s="12">
        <v>0.51210826954900002</v>
      </c>
      <c r="AH10" s="12">
        <v>0.41886131473799998</v>
      </c>
      <c r="AI10" s="12">
        <v>0.25952484211799998</v>
      </c>
      <c r="AJ10" s="12">
        <v>0.48170450186699998</v>
      </c>
      <c r="AK10" s="12">
        <v>0.54079273816499995</v>
      </c>
      <c r="AL10" s="12">
        <v>0.50397415014000002</v>
      </c>
      <c r="AM10" s="12">
        <v>0.45034624824300001</v>
      </c>
      <c r="AN10" s="12">
        <v>0.32197291843199999</v>
      </c>
      <c r="AO10" s="12">
        <v>0.26325262207400002</v>
      </c>
      <c r="AP10" s="12">
        <v>0.63869073656300002</v>
      </c>
      <c r="AR10" s="12">
        <v>0.42421290608500001</v>
      </c>
      <c r="AS10" s="12">
        <v>0.52327051272400005</v>
      </c>
      <c r="AT10" s="12">
        <v>0.312710648343</v>
      </c>
      <c r="AU10" s="12">
        <v>1</v>
      </c>
      <c r="AW10" s="12">
        <v>0.44640195742299998</v>
      </c>
      <c r="AX10" s="12">
        <v>0.44986112731299999</v>
      </c>
      <c r="AY10" s="12">
        <v>0.44349675288099999</v>
      </c>
      <c r="AZ10" s="12">
        <v>0.44860537070599998</v>
      </c>
      <c r="BA10" s="12">
        <v>0.43433957467899997</v>
      </c>
      <c r="BB10" s="12">
        <v>0.45408378204200001</v>
      </c>
      <c r="BD10" s="12">
        <v>0.45349911176399998</v>
      </c>
      <c r="BE10" s="12">
        <v>0.35441525253599998</v>
      </c>
      <c r="BF10" s="12">
        <v>0.79668977829900001</v>
      </c>
      <c r="BH10" s="12">
        <v>0.42674059454300001</v>
      </c>
      <c r="BI10" s="12">
        <v>0.50936926408100003</v>
      </c>
      <c r="BJ10" s="12">
        <v>0.43059797274799999</v>
      </c>
    </row>
    <row r="11" spans="2:62" ht="32" customHeight="1" x14ac:dyDescent="0.35">
      <c r="B11" s="11" t="s">
        <v>222</v>
      </c>
      <c r="C11" s="12">
        <v>0.13833200147399999</v>
      </c>
      <c r="D11" s="12">
        <v>9.8240664627600005E-2</v>
      </c>
      <c r="E11" s="12">
        <v>0.173357028917</v>
      </c>
      <c r="F11" s="12">
        <v>0.36097991459200002</v>
      </c>
      <c r="G11" s="12">
        <v>0</v>
      </c>
      <c r="I11" s="12">
        <v>0.18542239718600001</v>
      </c>
      <c r="J11" s="12">
        <v>0.19692632685200001</v>
      </c>
      <c r="K11" s="12">
        <v>9.6491786885900002E-2</v>
      </c>
      <c r="L11" s="12">
        <v>0.12476778100200001</v>
      </c>
      <c r="M11" s="12">
        <v>0.162158453713</v>
      </c>
      <c r="N11" s="12">
        <v>0.122377059718</v>
      </c>
      <c r="P11" s="12">
        <v>0.22698260001699999</v>
      </c>
      <c r="Q11" s="12">
        <v>0.136089321268</v>
      </c>
      <c r="R11" s="12">
        <v>0.153478354367</v>
      </c>
      <c r="S11" s="12">
        <v>8.4549596517100006E-2</v>
      </c>
      <c r="T11" s="12">
        <v>0</v>
      </c>
      <c r="V11" s="12">
        <v>0.21064980936</v>
      </c>
      <c r="W11" s="12">
        <v>0.160734087484</v>
      </c>
      <c r="X11" s="12">
        <v>0.19323331971400001</v>
      </c>
      <c r="Y11" s="12">
        <v>0.15238171773299999</v>
      </c>
      <c r="Z11" s="12">
        <v>4.60083766834E-2</v>
      </c>
      <c r="AA11" s="12">
        <v>6.2957925310399995E-2</v>
      </c>
      <c r="AB11" s="12">
        <v>0.106053972288</v>
      </c>
      <c r="AC11" s="12">
        <v>0.15605188519400001</v>
      </c>
      <c r="AE11" s="12">
        <v>0.193048876871</v>
      </c>
      <c r="AF11" s="12">
        <v>0.16176556032</v>
      </c>
      <c r="AG11" s="12">
        <v>0.18618355191200001</v>
      </c>
      <c r="AH11" s="12">
        <v>0.111138999771</v>
      </c>
      <c r="AI11" s="12">
        <v>0.21302178286099999</v>
      </c>
      <c r="AJ11" s="12">
        <v>9.0996928082799994E-2</v>
      </c>
      <c r="AK11" s="12">
        <v>6.61962031049E-2</v>
      </c>
      <c r="AL11" s="12">
        <v>0.143547759616</v>
      </c>
      <c r="AM11" s="12">
        <v>5.8440501491800002E-2</v>
      </c>
      <c r="AN11" s="12">
        <v>0.30537172662700002</v>
      </c>
      <c r="AO11" s="12">
        <v>0</v>
      </c>
      <c r="AP11" s="12">
        <v>0</v>
      </c>
      <c r="AR11" s="12">
        <v>0.13582647395299999</v>
      </c>
      <c r="AS11" s="12">
        <v>0.14989718786199999</v>
      </c>
      <c r="AT11" s="12">
        <v>0.14235451394199999</v>
      </c>
      <c r="AU11" s="12">
        <v>0</v>
      </c>
      <c r="AW11" s="12">
        <v>0.11786392478299999</v>
      </c>
      <c r="AX11" s="12">
        <v>0.108969937658</v>
      </c>
      <c r="AY11" s="12">
        <v>0.107668742406</v>
      </c>
      <c r="AZ11" s="12">
        <v>0.131814564671</v>
      </c>
      <c r="BA11" s="12">
        <v>0.130726781002</v>
      </c>
      <c r="BB11" s="12">
        <v>0.112175596589</v>
      </c>
      <c r="BD11" s="12">
        <v>0.122644417147</v>
      </c>
      <c r="BE11" s="12">
        <v>0.191785591709</v>
      </c>
      <c r="BF11" s="12">
        <v>0.102958219777</v>
      </c>
      <c r="BH11" s="12">
        <v>0.116561486485</v>
      </c>
      <c r="BI11" s="12">
        <v>0.18474208993499999</v>
      </c>
      <c r="BJ11" s="12">
        <v>0.246007298368</v>
      </c>
    </row>
    <row r="12" spans="2:62" ht="32" customHeight="1" x14ac:dyDescent="0.35">
      <c r="B12" s="11" t="s">
        <v>223</v>
      </c>
      <c r="C12" s="12">
        <v>3.3154448315499997E-2</v>
      </c>
      <c r="D12" s="12">
        <v>2.7190447743300001E-2</v>
      </c>
      <c r="E12" s="12">
        <v>4.2576448514799997E-2</v>
      </c>
      <c r="F12" s="12">
        <v>0</v>
      </c>
      <c r="G12" s="12">
        <v>0</v>
      </c>
      <c r="I12" s="12">
        <v>0.102342845162</v>
      </c>
      <c r="J12" s="12">
        <v>2.3023637712E-2</v>
      </c>
      <c r="K12" s="12">
        <v>3.2182015001100003E-2</v>
      </c>
      <c r="L12" s="12">
        <v>2.8566160033400002E-2</v>
      </c>
      <c r="M12" s="12">
        <v>0</v>
      </c>
      <c r="N12" s="12">
        <v>0</v>
      </c>
      <c r="P12" s="12">
        <v>5.5662287584900001E-2</v>
      </c>
      <c r="Q12" s="12">
        <v>2.57574809432E-2</v>
      </c>
      <c r="R12" s="12">
        <v>4.2063250067399999E-2</v>
      </c>
      <c r="S12" s="12">
        <v>1.9936378675000001E-2</v>
      </c>
      <c r="T12" s="12">
        <v>0</v>
      </c>
      <c r="V12" s="12">
        <v>3.7079262444100002E-2</v>
      </c>
      <c r="W12" s="12">
        <v>5.9519482381699997E-2</v>
      </c>
      <c r="X12" s="12">
        <v>1.8776001227399999E-2</v>
      </c>
      <c r="Y12" s="12">
        <v>2.5717107515899999E-2</v>
      </c>
      <c r="Z12" s="12">
        <v>4.7959410802400002E-2</v>
      </c>
      <c r="AA12" s="12">
        <v>0</v>
      </c>
      <c r="AB12" s="12">
        <v>2.4604846861999999E-2</v>
      </c>
      <c r="AC12" s="12">
        <v>7.7628200805700001E-2</v>
      </c>
      <c r="AE12" s="12">
        <v>7.5740310279700004E-2</v>
      </c>
      <c r="AF12" s="12">
        <v>2.3252048712400001E-2</v>
      </c>
      <c r="AG12" s="12">
        <v>0</v>
      </c>
      <c r="AH12" s="12">
        <v>3.35212330325E-2</v>
      </c>
      <c r="AI12" s="12">
        <v>6.8830122191500004E-2</v>
      </c>
      <c r="AJ12" s="12">
        <v>4.2770412781000001E-2</v>
      </c>
      <c r="AK12" s="12">
        <v>0</v>
      </c>
      <c r="AL12" s="12">
        <v>7.1773879807999999E-2</v>
      </c>
      <c r="AM12" s="12">
        <v>3.0062372729499999E-2</v>
      </c>
      <c r="AN12" s="12">
        <v>0</v>
      </c>
      <c r="AO12" s="12">
        <v>0</v>
      </c>
      <c r="AP12" s="12">
        <v>0</v>
      </c>
      <c r="AR12" s="12">
        <v>3.9663874589800002E-2</v>
      </c>
      <c r="AS12" s="12">
        <v>1.4906755834E-2</v>
      </c>
      <c r="AT12" s="12">
        <v>0</v>
      </c>
      <c r="AU12" s="12">
        <v>0</v>
      </c>
      <c r="AW12" s="12">
        <v>2.5666112787100001E-2</v>
      </c>
      <c r="AX12" s="12">
        <v>3.0984059878999999E-2</v>
      </c>
      <c r="AY12" s="12">
        <v>1.7380281185399998E-2</v>
      </c>
      <c r="AZ12" s="12">
        <v>3.5855972115800001E-2</v>
      </c>
      <c r="BA12" s="12">
        <v>3.0312124240700001E-2</v>
      </c>
      <c r="BB12" s="12">
        <v>2.7382783552500001E-2</v>
      </c>
      <c r="BD12" s="12">
        <v>2.64953313088E-2</v>
      </c>
      <c r="BE12" s="12">
        <v>5.8103377504999998E-2</v>
      </c>
      <c r="BF12" s="12">
        <v>0</v>
      </c>
      <c r="BH12" s="12">
        <v>3.18172118914E-2</v>
      </c>
      <c r="BI12" s="12">
        <v>3.8315110828600001E-2</v>
      </c>
      <c r="BJ12" s="12">
        <v>3.5391229049800001E-2</v>
      </c>
    </row>
    <row r="13" spans="2:62" ht="32" customHeight="1" x14ac:dyDescent="0.35">
      <c r="B13" s="11" t="s">
        <v>224</v>
      </c>
      <c r="C13" s="12">
        <v>2.4043371008100001E-2</v>
      </c>
      <c r="D13" s="12">
        <v>2.1249751400900001E-2</v>
      </c>
      <c r="E13" s="12">
        <v>2.1836240981799999E-2</v>
      </c>
      <c r="F13" s="12">
        <v>0.12231523354399999</v>
      </c>
      <c r="G13" s="12">
        <v>0</v>
      </c>
      <c r="I13" s="12">
        <v>0</v>
      </c>
      <c r="J13" s="12">
        <v>4.8072411436499998E-2</v>
      </c>
      <c r="K13" s="12">
        <v>1.9917085820499999E-2</v>
      </c>
      <c r="L13" s="12">
        <v>3.1514548562599998E-2</v>
      </c>
      <c r="M13" s="12">
        <v>2.5418382553799999E-2</v>
      </c>
      <c r="N13" s="12">
        <v>0</v>
      </c>
      <c r="P13" s="12">
        <v>5.5126397613300002E-2</v>
      </c>
      <c r="Q13" s="12">
        <v>2.70209571767E-2</v>
      </c>
      <c r="R13" s="12">
        <v>9.4702345285499999E-3</v>
      </c>
      <c r="S13" s="12">
        <v>2.14409544316E-2</v>
      </c>
      <c r="T13" s="12">
        <v>0</v>
      </c>
      <c r="V13" s="12">
        <v>0.13371126827499999</v>
      </c>
      <c r="W13" s="12">
        <v>1.8774614989900001E-2</v>
      </c>
      <c r="X13" s="12">
        <v>1.3105825977E-2</v>
      </c>
      <c r="Y13" s="12">
        <v>0</v>
      </c>
      <c r="Z13" s="12">
        <v>2.4689143456700001E-2</v>
      </c>
      <c r="AA13" s="12">
        <v>0</v>
      </c>
      <c r="AB13" s="12">
        <v>2.8431989896200001E-2</v>
      </c>
      <c r="AC13" s="12">
        <v>0</v>
      </c>
      <c r="AE13" s="12">
        <v>0</v>
      </c>
      <c r="AF13" s="12">
        <v>2.3252048712400001E-2</v>
      </c>
      <c r="AG13" s="12">
        <v>0</v>
      </c>
      <c r="AH13" s="12">
        <v>0.115769955248</v>
      </c>
      <c r="AI13" s="12">
        <v>3.1472303631400002E-2</v>
      </c>
      <c r="AJ13" s="12">
        <v>0</v>
      </c>
      <c r="AK13" s="12">
        <v>0</v>
      </c>
      <c r="AL13" s="12">
        <v>3.2258430993799998E-2</v>
      </c>
      <c r="AM13" s="12">
        <v>3.12742458504E-2</v>
      </c>
      <c r="AN13" s="12">
        <v>0</v>
      </c>
      <c r="AO13" s="12">
        <v>0</v>
      </c>
      <c r="AP13" s="12">
        <v>0</v>
      </c>
      <c r="AR13" s="12">
        <v>1.7625936018499998E-2</v>
      </c>
      <c r="AS13" s="12">
        <v>3.8244560334999997E-2</v>
      </c>
      <c r="AT13" s="12">
        <v>7.8252496307900002E-2</v>
      </c>
      <c r="AU13" s="12">
        <v>0</v>
      </c>
      <c r="AW13" s="12">
        <v>1.9464137150600001E-2</v>
      </c>
      <c r="AX13" s="12">
        <v>1.9911420255599999E-2</v>
      </c>
      <c r="AY13" s="12">
        <v>2.0482895436100001E-2</v>
      </c>
      <c r="AZ13" s="12">
        <v>2.48198071909E-2</v>
      </c>
      <c r="BA13" s="12">
        <v>2.4238991647899999E-2</v>
      </c>
      <c r="BB13" s="12">
        <v>2.2550501300200001E-2</v>
      </c>
      <c r="BD13" s="12">
        <v>1.3403530657600001E-2</v>
      </c>
      <c r="BE13" s="12">
        <v>6.0303807807000002E-2</v>
      </c>
      <c r="BF13" s="12">
        <v>0</v>
      </c>
      <c r="BH13" s="12">
        <v>1.4048590545E-2</v>
      </c>
      <c r="BI13" s="12">
        <v>3.8252431875700002E-2</v>
      </c>
      <c r="BJ13" s="12">
        <v>8.6926005775600002E-2</v>
      </c>
    </row>
    <row r="14" spans="2:62" ht="32" customHeight="1" x14ac:dyDescent="0.35">
      <c r="B14" s="11" t="s">
        <v>42</v>
      </c>
      <c r="C14" s="12">
        <v>7.4935201249699997E-3</v>
      </c>
      <c r="D14" s="12">
        <v>5.8084759358500004E-3</v>
      </c>
      <c r="E14" s="12">
        <v>0</v>
      </c>
      <c r="F14" s="12">
        <v>0.16761365024800001</v>
      </c>
      <c r="G14" s="12">
        <v>0</v>
      </c>
      <c r="I14" s="12">
        <v>0</v>
      </c>
      <c r="J14" s="12">
        <v>0</v>
      </c>
      <c r="K14" s="12">
        <v>8.6309788385400005E-3</v>
      </c>
      <c r="L14" s="12">
        <v>0</v>
      </c>
      <c r="M14" s="12">
        <v>2.8557420381199999E-2</v>
      </c>
      <c r="N14" s="12">
        <v>0</v>
      </c>
      <c r="P14" s="12">
        <v>3.09671102677E-2</v>
      </c>
      <c r="Q14" s="12">
        <v>1.22194460518E-2</v>
      </c>
      <c r="R14" s="12">
        <v>0</v>
      </c>
      <c r="S14" s="12">
        <v>0</v>
      </c>
      <c r="T14" s="12">
        <v>0</v>
      </c>
      <c r="V14" s="12">
        <v>5.3121434351699998E-2</v>
      </c>
      <c r="W14" s="12">
        <v>1.7177860841300002E-2</v>
      </c>
      <c r="X14" s="12">
        <v>0</v>
      </c>
      <c r="Y14" s="12">
        <v>0</v>
      </c>
      <c r="Z14" s="12">
        <v>0</v>
      </c>
      <c r="AA14" s="12">
        <v>0</v>
      </c>
      <c r="AB14" s="12">
        <v>0</v>
      </c>
      <c r="AC14" s="12">
        <v>0</v>
      </c>
      <c r="AE14" s="12">
        <v>0</v>
      </c>
      <c r="AF14" s="12">
        <v>0</v>
      </c>
      <c r="AG14" s="12">
        <v>0</v>
      </c>
      <c r="AH14" s="12">
        <v>0</v>
      </c>
      <c r="AI14" s="12">
        <v>4.2707470355700002E-2</v>
      </c>
      <c r="AJ14" s="12">
        <v>0</v>
      </c>
      <c r="AK14" s="12">
        <v>0</v>
      </c>
      <c r="AL14" s="12">
        <v>2.9128464410399998E-2</v>
      </c>
      <c r="AM14" s="12">
        <v>0</v>
      </c>
      <c r="AN14" s="12">
        <v>0</v>
      </c>
      <c r="AO14" s="12">
        <v>0</v>
      </c>
      <c r="AP14" s="12">
        <v>0</v>
      </c>
      <c r="AR14" s="12">
        <v>9.8030469130299999E-3</v>
      </c>
      <c r="AS14" s="12">
        <v>0</v>
      </c>
      <c r="AT14" s="12">
        <v>0</v>
      </c>
      <c r="AU14" s="12">
        <v>0</v>
      </c>
      <c r="AW14" s="12">
        <v>3.4636185839100001E-3</v>
      </c>
      <c r="AX14" s="12">
        <v>3.5340933725600001E-3</v>
      </c>
      <c r="AY14" s="12">
        <v>4.1627106952E-3</v>
      </c>
      <c r="AZ14" s="12">
        <v>8.9558000279100006E-3</v>
      </c>
      <c r="BA14" s="12">
        <v>3.4774314342599999E-3</v>
      </c>
      <c r="BB14" s="12">
        <v>3.7457348946099999E-3</v>
      </c>
      <c r="BD14" s="12">
        <v>4.0469984670300002E-3</v>
      </c>
      <c r="BE14" s="12">
        <v>1.9202516045699999E-2</v>
      </c>
      <c r="BF14" s="12">
        <v>0</v>
      </c>
      <c r="BH14" s="12">
        <v>0</v>
      </c>
      <c r="BI14" s="12">
        <v>0</v>
      </c>
      <c r="BJ14" s="12">
        <v>8.9025045755099994E-2</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J19"/>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235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287</v>
      </c>
      <c r="D7" s="15">
        <v>157</v>
      </c>
      <c r="E7" s="15">
        <v>118</v>
      </c>
      <c r="F7" s="15">
        <v>10</v>
      </c>
      <c r="G7" s="15">
        <v>2</v>
      </c>
      <c r="I7" s="15">
        <v>40</v>
      </c>
      <c r="J7" s="15">
        <v>43</v>
      </c>
      <c r="K7" s="15">
        <v>95</v>
      </c>
      <c r="L7" s="15">
        <v>59</v>
      </c>
      <c r="M7" s="15">
        <v>44</v>
      </c>
      <c r="N7" s="15">
        <v>6</v>
      </c>
      <c r="P7" s="15">
        <v>38</v>
      </c>
      <c r="Q7" s="15">
        <v>73</v>
      </c>
      <c r="R7" s="15">
        <v>81</v>
      </c>
      <c r="S7" s="15">
        <v>95</v>
      </c>
      <c r="T7" s="15">
        <v>0</v>
      </c>
      <c r="V7" s="15">
        <v>22</v>
      </c>
      <c r="W7" s="15">
        <v>47</v>
      </c>
      <c r="X7" s="15">
        <v>68</v>
      </c>
      <c r="Y7" s="15">
        <v>37</v>
      </c>
      <c r="Z7" s="15">
        <v>37</v>
      </c>
      <c r="AA7" s="15">
        <v>31</v>
      </c>
      <c r="AB7" s="15">
        <v>35</v>
      </c>
      <c r="AC7" s="15">
        <v>10</v>
      </c>
      <c r="AE7" s="15">
        <v>24</v>
      </c>
      <c r="AF7" s="15">
        <v>41</v>
      </c>
      <c r="AG7" s="15">
        <v>20</v>
      </c>
      <c r="AH7" s="15">
        <v>23</v>
      </c>
      <c r="AI7" s="15">
        <v>34</v>
      </c>
      <c r="AJ7" s="15">
        <v>24</v>
      </c>
      <c r="AK7" s="15">
        <v>25</v>
      </c>
      <c r="AL7" s="15">
        <v>24</v>
      </c>
      <c r="AM7" s="15">
        <v>30</v>
      </c>
      <c r="AN7" s="15">
        <v>19</v>
      </c>
      <c r="AO7" s="15">
        <v>9</v>
      </c>
      <c r="AP7" s="15">
        <v>14</v>
      </c>
      <c r="AR7" s="15">
        <v>229</v>
      </c>
      <c r="AS7" s="15">
        <v>49</v>
      </c>
      <c r="AT7" s="15">
        <v>9</v>
      </c>
      <c r="AU7" s="15">
        <v>0</v>
      </c>
      <c r="AW7" s="15">
        <v>239</v>
      </c>
      <c r="AX7" s="15">
        <v>234</v>
      </c>
      <c r="AY7" s="15">
        <v>203</v>
      </c>
      <c r="AZ7" s="15">
        <v>244</v>
      </c>
      <c r="BA7" s="15">
        <v>243</v>
      </c>
      <c r="BB7" s="15">
        <v>227</v>
      </c>
      <c r="BD7" s="15">
        <v>203</v>
      </c>
      <c r="BE7" s="15">
        <v>75</v>
      </c>
      <c r="BF7" s="15">
        <v>9</v>
      </c>
      <c r="BH7" s="15">
        <v>222</v>
      </c>
      <c r="BI7" s="15">
        <v>53</v>
      </c>
      <c r="BJ7" s="15">
        <v>12</v>
      </c>
    </row>
    <row r="8" spans="2:62" x14ac:dyDescent="0.35">
      <c r="B8" s="6" t="s">
        <v>75</v>
      </c>
      <c r="C8" s="10">
        <v>282</v>
      </c>
      <c r="D8" s="10">
        <v>151</v>
      </c>
      <c r="E8" s="10">
        <v>118</v>
      </c>
      <c r="F8" s="10">
        <v>10</v>
      </c>
      <c r="G8" s="10">
        <v>2</v>
      </c>
      <c r="I8" s="10">
        <v>41</v>
      </c>
      <c r="J8" s="10">
        <v>41</v>
      </c>
      <c r="K8" s="10">
        <v>91</v>
      </c>
      <c r="L8" s="10">
        <v>57</v>
      </c>
      <c r="M8" s="10">
        <v>45</v>
      </c>
      <c r="N8" s="10">
        <v>6</v>
      </c>
      <c r="P8" s="10">
        <v>48</v>
      </c>
      <c r="Q8" s="10">
        <v>69</v>
      </c>
      <c r="R8" s="10">
        <v>76</v>
      </c>
      <c r="S8" s="10">
        <v>89</v>
      </c>
      <c r="T8" s="10">
        <v>0</v>
      </c>
      <c r="V8" s="10">
        <v>25</v>
      </c>
      <c r="W8" s="10">
        <v>50</v>
      </c>
      <c r="X8" s="10">
        <v>66</v>
      </c>
      <c r="Y8" s="10">
        <v>36</v>
      </c>
      <c r="Z8" s="10">
        <v>34</v>
      </c>
      <c r="AA8" s="10">
        <v>29</v>
      </c>
      <c r="AB8" s="10">
        <v>31</v>
      </c>
      <c r="AC8" s="10">
        <v>11</v>
      </c>
      <c r="AE8" s="10">
        <v>22</v>
      </c>
      <c r="AF8" s="10">
        <v>38</v>
      </c>
      <c r="AG8" s="10">
        <v>19</v>
      </c>
      <c r="AH8" s="10">
        <v>22</v>
      </c>
      <c r="AI8" s="10">
        <v>31</v>
      </c>
      <c r="AJ8" s="10">
        <v>22</v>
      </c>
      <c r="AK8" s="10">
        <v>24</v>
      </c>
      <c r="AL8" s="10">
        <v>23</v>
      </c>
      <c r="AM8" s="10">
        <v>28</v>
      </c>
      <c r="AN8" s="10">
        <v>26</v>
      </c>
      <c r="AO8" s="10">
        <v>15</v>
      </c>
      <c r="AP8" s="10">
        <v>13</v>
      </c>
      <c r="AR8" s="10">
        <v>226</v>
      </c>
      <c r="AS8" s="10">
        <v>47</v>
      </c>
      <c r="AT8" s="10">
        <v>9</v>
      </c>
      <c r="AU8" s="10">
        <v>0</v>
      </c>
      <c r="AW8" s="10">
        <v>234</v>
      </c>
      <c r="AX8" s="10">
        <v>229</v>
      </c>
      <c r="AY8" s="10">
        <v>199</v>
      </c>
      <c r="AZ8" s="10">
        <v>241</v>
      </c>
      <c r="BA8" s="10">
        <v>237</v>
      </c>
      <c r="BB8" s="10">
        <v>223</v>
      </c>
      <c r="BD8" s="10">
        <v>196</v>
      </c>
      <c r="BE8" s="10">
        <v>78</v>
      </c>
      <c r="BF8" s="10">
        <v>9</v>
      </c>
      <c r="BH8" s="10">
        <v>218</v>
      </c>
      <c r="BI8" s="10">
        <v>53</v>
      </c>
      <c r="BJ8" s="10">
        <v>12</v>
      </c>
    </row>
    <row r="9" spans="2:62" ht="32" customHeight="1" x14ac:dyDescent="0.35">
      <c r="B9" s="11" t="s">
        <v>220</v>
      </c>
      <c r="C9" s="12">
        <v>0.37613368949699999</v>
      </c>
      <c r="D9" s="12">
        <v>0.39028553141</v>
      </c>
      <c r="E9" s="12">
        <v>0.35997690747900002</v>
      </c>
      <c r="F9" s="12">
        <v>0.33194852364499999</v>
      </c>
      <c r="G9" s="12">
        <v>0.50544754321800001</v>
      </c>
      <c r="I9" s="12">
        <v>0.25563565895200002</v>
      </c>
      <c r="J9" s="12">
        <v>0.43768275128400003</v>
      </c>
      <c r="K9" s="12">
        <v>0.40952151865300002</v>
      </c>
      <c r="L9" s="12">
        <v>0.30238510943399999</v>
      </c>
      <c r="M9" s="12">
        <v>0.45743253710100001</v>
      </c>
      <c r="N9" s="12">
        <v>0.358210433434</v>
      </c>
      <c r="P9" s="12">
        <v>0.22832786508899999</v>
      </c>
      <c r="Q9" s="12">
        <v>0.28984148754400002</v>
      </c>
      <c r="R9" s="12">
        <v>0.40448574157599998</v>
      </c>
      <c r="S9" s="12">
        <v>0.49939227662199998</v>
      </c>
      <c r="V9" s="12">
        <v>0.280915163164</v>
      </c>
      <c r="W9" s="12">
        <v>0.29429327215700002</v>
      </c>
      <c r="X9" s="12">
        <v>0.29526240719199998</v>
      </c>
      <c r="Y9" s="12">
        <v>0.31818793138099999</v>
      </c>
      <c r="Z9" s="12">
        <v>0.47136625335299998</v>
      </c>
      <c r="AA9" s="12">
        <v>0.51858537502799995</v>
      </c>
      <c r="AB9" s="12">
        <v>0.57744402431399999</v>
      </c>
      <c r="AC9" s="12">
        <v>0.39939590476600001</v>
      </c>
      <c r="AE9" s="12">
        <v>0.28486940456199999</v>
      </c>
      <c r="AF9" s="12">
        <v>0.35368610115100002</v>
      </c>
      <c r="AG9" s="12">
        <v>0.422638876632</v>
      </c>
      <c r="AH9" s="12">
        <v>0.41766483043000002</v>
      </c>
      <c r="AI9" s="12">
        <v>0.38137403848700002</v>
      </c>
      <c r="AJ9" s="12">
        <v>0.32622655296600001</v>
      </c>
      <c r="AK9" s="12">
        <v>0.31294680420299997</v>
      </c>
      <c r="AL9" s="12">
        <v>0.30705308473999998</v>
      </c>
      <c r="AM9" s="12">
        <v>0.434792266431</v>
      </c>
      <c r="AN9" s="12">
        <v>0.419511343152</v>
      </c>
      <c r="AO9" s="12">
        <v>0.54483918499700001</v>
      </c>
      <c r="AP9" s="12">
        <v>0.36818611350399999</v>
      </c>
      <c r="AR9" s="12">
        <v>0.40458941080299998</v>
      </c>
      <c r="AS9" s="12">
        <v>0.24559539379199999</v>
      </c>
      <c r="AT9" s="12">
        <v>0.33921331952900002</v>
      </c>
      <c r="AW9" s="12">
        <v>0.38879208040800001</v>
      </c>
      <c r="AX9" s="12">
        <v>0.38506940455299998</v>
      </c>
      <c r="AY9" s="12">
        <v>0.42370023210699997</v>
      </c>
      <c r="AZ9" s="12">
        <v>0.356750326635</v>
      </c>
      <c r="BA9" s="12">
        <v>0.39135587990999998</v>
      </c>
      <c r="BB9" s="12">
        <v>0.40955793373900001</v>
      </c>
      <c r="BD9" s="12">
        <v>0.440158125081</v>
      </c>
      <c r="BE9" s="12">
        <v>0.25636868489300002</v>
      </c>
      <c r="BF9" s="12">
        <v>0</v>
      </c>
      <c r="BH9" s="12">
        <v>0.41336673088499998</v>
      </c>
      <c r="BI9" s="12">
        <v>0.23586609049599999</v>
      </c>
      <c r="BJ9" s="12">
        <v>0.31490328101999998</v>
      </c>
    </row>
    <row r="10" spans="2:62" ht="32" customHeight="1" x14ac:dyDescent="0.35">
      <c r="B10" s="11" t="s">
        <v>221</v>
      </c>
      <c r="C10" s="12">
        <v>0.405869970059</v>
      </c>
      <c r="D10" s="12">
        <v>0.418193515091</v>
      </c>
      <c r="E10" s="12">
        <v>0.40050461850199998</v>
      </c>
      <c r="F10" s="12">
        <v>0.272843210364</v>
      </c>
      <c r="G10" s="12">
        <v>0.49455245678199999</v>
      </c>
      <c r="I10" s="12">
        <v>0.43419338528000001</v>
      </c>
      <c r="J10" s="12">
        <v>0.307154484349</v>
      </c>
      <c r="K10" s="12">
        <v>0.41033593174100003</v>
      </c>
      <c r="L10" s="12">
        <v>0.446997090195</v>
      </c>
      <c r="M10" s="12">
        <v>0.40154123681199999</v>
      </c>
      <c r="N10" s="12">
        <v>0.46401595318200001</v>
      </c>
      <c r="P10" s="12">
        <v>0.46000061901599998</v>
      </c>
      <c r="Q10" s="12">
        <v>0.43120668499800002</v>
      </c>
      <c r="R10" s="12">
        <v>0.409145151358</v>
      </c>
      <c r="S10" s="12">
        <v>0.35394030935300003</v>
      </c>
      <c r="V10" s="12">
        <v>0.30255074349700001</v>
      </c>
      <c r="W10" s="12">
        <v>0.45361737352499998</v>
      </c>
      <c r="X10" s="12">
        <v>0.45091575763899999</v>
      </c>
      <c r="Y10" s="12">
        <v>0.44171338772000002</v>
      </c>
      <c r="Z10" s="12">
        <v>0.42404448219399998</v>
      </c>
      <c r="AA10" s="12">
        <v>0.34524695977499997</v>
      </c>
      <c r="AB10" s="12">
        <v>0.30364173575100001</v>
      </c>
      <c r="AC10" s="12">
        <v>0.43157757503900002</v>
      </c>
      <c r="AE10" s="12">
        <v>0.46667941875199997</v>
      </c>
      <c r="AF10" s="12">
        <v>0.49552583117100002</v>
      </c>
      <c r="AG10" s="12">
        <v>0.34995829664799999</v>
      </c>
      <c r="AH10" s="12">
        <v>0.22920222520399999</v>
      </c>
      <c r="AI10" s="12">
        <v>0.41124430861700001</v>
      </c>
      <c r="AJ10" s="12">
        <v>0.54980048078099997</v>
      </c>
      <c r="AK10" s="12">
        <v>0.48183751694499999</v>
      </c>
      <c r="AL10" s="12">
        <v>0.39839086197399998</v>
      </c>
      <c r="AM10" s="12">
        <v>0.34303441866700002</v>
      </c>
      <c r="AN10" s="12">
        <v>0.431355581258</v>
      </c>
      <c r="AO10" s="12">
        <v>0.21485815384500001</v>
      </c>
      <c r="AP10" s="12">
        <v>0.32693299276100002</v>
      </c>
      <c r="AR10" s="12">
        <v>0.39436886600499999</v>
      </c>
      <c r="AS10" s="12">
        <v>0.43060524671299999</v>
      </c>
      <c r="AT10" s="12">
        <v>0.559168218414</v>
      </c>
      <c r="AW10" s="12">
        <v>0.40711129952899999</v>
      </c>
      <c r="AX10" s="12">
        <v>0.41056299355199999</v>
      </c>
      <c r="AY10" s="12">
        <v>0.38196501110600001</v>
      </c>
      <c r="AZ10" s="12">
        <v>0.42151739514300002</v>
      </c>
      <c r="BA10" s="12">
        <v>0.40077750842799997</v>
      </c>
      <c r="BB10" s="12">
        <v>0.39268894848399999</v>
      </c>
      <c r="BD10" s="12">
        <v>0.42421427743599999</v>
      </c>
      <c r="BE10" s="12">
        <v>0.31606009936099999</v>
      </c>
      <c r="BF10" s="12">
        <v>0.79842928034100002</v>
      </c>
      <c r="BH10" s="12">
        <v>0.40170783259999998</v>
      </c>
      <c r="BI10" s="12">
        <v>0.41677110998700001</v>
      </c>
      <c r="BJ10" s="12">
        <v>0.43389787656899997</v>
      </c>
    </row>
    <row r="11" spans="2:62" ht="32" customHeight="1" x14ac:dyDescent="0.35">
      <c r="B11" s="11" t="s">
        <v>222</v>
      </c>
      <c r="C11" s="12">
        <v>0.152789297474</v>
      </c>
      <c r="D11" s="12">
        <v>0.14919631586400001</v>
      </c>
      <c r="E11" s="12">
        <v>0.15692700983999999</v>
      </c>
      <c r="F11" s="12">
        <v>0.184152765232</v>
      </c>
      <c r="G11" s="12">
        <v>0</v>
      </c>
      <c r="I11" s="12">
        <v>0.138514175278</v>
      </c>
      <c r="J11" s="12">
        <v>0.20955970846999999</v>
      </c>
      <c r="K11" s="12">
        <v>0.157711353207</v>
      </c>
      <c r="L11" s="12">
        <v>0.16241761687299999</v>
      </c>
      <c r="M11" s="12">
        <v>8.7311597680700001E-2</v>
      </c>
      <c r="N11" s="12">
        <v>0.177773613384</v>
      </c>
      <c r="P11" s="12">
        <v>0.171674092976</v>
      </c>
      <c r="Q11" s="12">
        <v>0.251701454702</v>
      </c>
      <c r="R11" s="12">
        <v>0.120309940336</v>
      </c>
      <c r="S11" s="12">
        <v>9.3390187373400005E-2</v>
      </c>
      <c r="V11" s="12">
        <v>0.13167991259699999</v>
      </c>
      <c r="W11" s="12">
        <v>0.190231320136</v>
      </c>
      <c r="X11" s="12">
        <v>0.20709843001299999</v>
      </c>
      <c r="Y11" s="12">
        <v>0.2400986809</v>
      </c>
      <c r="Z11" s="12">
        <v>7.6405753416700001E-2</v>
      </c>
      <c r="AA11" s="12">
        <v>5.9668766484100001E-2</v>
      </c>
      <c r="AB11" s="12">
        <v>5.9684968166000003E-2</v>
      </c>
      <c r="AC11" s="12">
        <v>0.169026520195</v>
      </c>
      <c r="AE11" s="12">
        <v>0.248451176686</v>
      </c>
      <c r="AF11" s="12">
        <v>0.126840427788</v>
      </c>
      <c r="AG11" s="12">
        <v>0.227402826719</v>
      </c>
      <c r="AH11" s="12">
        <v>0.24401378697600001</v>
      </c>
      <c r="AI11" s="12">
        <v>0.14524256661400001</v>
      </c>
      <c r="AJ11" s="12">
        <v>0.123972966253</v>
      </c>
      <c r="AK11" s="12">
        <v>0.12553748910000001</v>
      </c>
      <c r="AL11" s="12">
        <v>0.13473277098</v>
      </c>
      <c r="AM11" s="12">
        <v>0.14615331027600001</v>
      </c>
      <c r="AN11" s="12">
        <v>9.84696653596E-2</v>
      </c>
      <c r="AO11" s="12">
        <v>0.10195337478200001</v>
      </c>
      <c r="AP11" s="12">
        <v>0.13995037125199999</v>
      </c>
      <c r="AR11" s="12">
        <v>0.14758226595500001</v>
      </c>
      <c r="AS11" s="12">
        <v>0.18840796569000001</v>
      </c>
      <c r="AT11" s="12">
        <v>0.10161846205699999</v>
      </c>
      <c r="AW11" s="12">
        <v>0.15144482817999999</v>
      </c>
      <c r="AX11" s="12">
        <v>0.157257161624</v>
      </c>
      <c r="AY11" s="12">
        <v>0.152682674499</v>
      </c>
      <c r="AZ11" s="12">
        <v>0.153723707589</v>
      </c>
      <c r="BA11" s="12">
        <v>0.15422196494599999</v>
      </c>
      <c r="BB11" s="12">
        <v>0.13751102374099999</v>
      </c>
      <c r="BD11" s="12">
        <v>0.101003676142</v>
      </c>
      <c r="BE11" s="12">
        <v>0.277993938562</v>
      </c>
      <c r="BF11" s="12">
        <v>0.201570719659</v>
      </c>
      <c r="BH11" s="12">
        <v>0.124514648804</v>
      </c>
      <c r="BI11" s="12">
        <v>0.26998004377500001</v>
      </c>
      <c r="BJ11" s="12">
        <v>0.151981560475</v>
      </c>
    </row>
    <row r="12" spans="2:62" ht="32" customHeight="1" x14ac:dyDescent="0.35">
      <c r="B12" s="11" t="s">
        <v>223</v>
      </c>
      <c r="C12" s="12">
        <v>4.6053407342800001E-2</v>
      </c>
      <c r="D12" s="12">
        <v>1.9070564671999999E-2</v>
      </c>
      <c r="E12" s="12">
        <v>7.4933843809300002E-2</v>
      </c>
      <c r="F12" s="12">
        <v>0.117770186049</v>
      </c>
      <c r="G12" s="12">
        <v>0</v>
      </c>
      <c r="I12" s="12">
        <v>0.12557468406799999</v>
      </c>
      <c r="J12" s="12">
        <v>4.5603055897399998E-2</v>
      </c>
      <c r="K12" s="12">
        <v>9.5439870746100008E-3</v>
      </c>
      <c r="L12" s="12">
        <v>6.7759087126600004E-2</v>
      </c>
      <c r="M12" s="12">
        <v>2.74514445067E-2</v>
      </c>
      <c r="N12" s="12">
        <v>0</v>
      </c>
      <c r="P12" s="12">
        <v>6.7155301037599993E-2</v>
      </c>
      <c r="Q12" s="12">
        <v>0</v>
      </c>
      <c r="R12" s="12">
        <v>6.6059166730400007E-2</v>
      </c>
      <c r="S12" s="12">
        <v>5.3277226650800001E-2</v>
      </c>
      <c r="V12" s="12">
        <v>0.20229546250899999</v>
      </c>
      <c r="W12" s="12">
        <v>3.84060539592E-2</v>
      </c>
      <c r="X12" s="12">
        <v>1.41164932371E-2</v>
      </c>
      <c r="Y12" s="12">
        <v>0</v>
      </c>
      <c r="Z12" s="12">
        <v>2.8183511036399999E-2</v>
      </c>
      <c r="AA12" s="12">
        <v>7.6498898712300006E-2</v>
      </c>
      <c r="AB12" s="12">
        <v>5.9229271768899999E-2</v>
      </c>
      <c r="AC12" s="12">
        <v>0</v>
      </c>
      <c r="AE12" s="12">
        <v>0</v>
      </c>
      <c r="AF12" s="12">
        <v>2.3947639889400001E-2</v>
      </c>
      <c r="AG12" s="12">
        <v>0</v>
      </c>
      <c r="AH12" s="12">
        <v>0</v>
      </c>
      <c r="AI12" s="12">
        <v>3.1075065252999998E-2</v>
      </c>
      <c r="AJ12" s="12">
        <v>0</v>
      </c>
      <c r="AK12" s="12">
        <v>7.9678189751700004E-2</v>
      </c>
      <c r="AL12" s="12">
        <v>0.15982328230500001</v>
      </c>
      <c r="AM12" s="12">
        <v>3.4161374683500001E-2</v>
      </c>
      <c r="AN12" s="12">
        <v>5.0663410231000003E-2</v>
      </c>
      <c r="AO12" s="12">
        <v>0.138349286376</v>
      </c>
      <c r="AP12" s="12">
        <v>9.4955336857799999E-2</v>
      </c>
      <c r="AR12" s="12">
        <v>3.9075967936800002E-2</v>
      </c>
      <c r="AS12" s="12">
        <v>8.9222468848299999E-2</v>
      </c>
      <c r="AT12" s="12">
        <v>0</v>
      </c>
      <c r="AW12" s="12">
        <v>4.2651519112700001E-2</v>
      </c>
      <c r="AX12" s="12">
        <v>3.6871074681299999E-2</v>
      </c>
      <c r="AY12" s="12">
        <v>2.98042085624E-2</v>
      </c>
      <c r="AZ12" s="12">
        <v>4.5572551174199998E-2</v>
      </c>
      <c r="BA12" s="12">
        <v>4.0757895508799998E-2</v>
      </c>
      <c r="BB12" s="12">
        <v>4.56858824924E-2</v>
      </c>
      <c r="BD12" s="12">
        <v>2.8662369698000002E-2</v>
      </c>
      <c r="BE12" s="12">
        <v>9.5025703871399997E-2</v>
      </c>
      <c r="BF12" s="12">
        <v>0</v>
      </c>
      <c r="BH12" s="12">
        <v>5.0880206860199999E-2</v>
      </c>
      <c r="BI12" s="12">
        <v>3.64681771017E-2</v>
      </c>
      <c r="BJ12" s="12">
        <v>0</v>
      </c>
    </row>
    <row r="13" spans="2:62" ht="32" customHeight="1" x14ac:dyDescent="0.35">
      <c r="B13" s="11" t="s">
        <v>224</v>
      </c>
      <c r="C13" s="12">
        <v>1.1800701826E-2</v>
      </c>
      <c r="D13" s="12">
        <v>1.5545223500499999E-2</v>
      </c>
      <c r="E13" s="12">
        <v>0</v>
      </c>
      <c r="F13" s="12">
        <v>9.3285314711199996E-2</v>
      </c>
      <c r="G13" s="12">
        <v>0</v>
      </c>
      <c r="I13" s="12">
        <v>2.3872394145899999E-2</v>
      </c>
      <c r="J13" s="12">
        <v>0</v>
      </c>
      <c r="K13" s="12">
        <v>1.2887209323900001E-2</v>
      </c>
      <c r="L13" s="12">
        <v>0</v>
      </c>
      <c r="M13" s="12">
        <v>2.6263183898799999E-2</v>
      </c>
      <c r="N13" s="12">
        <v>0</v>
      </c>
      <c r="P13" s="12">
        <v>4.8694569192700002E-2</v>
      </c>
      <c r="Q13" s="12">
        <v>1.4116797836000001E-2</v>
      </c>
      <c r="R13" s="12">
        <v>0</v>
      </c>
      <c r="S13" s="12">
        <v>0</v>
      </c>
      <c r="V13" s="12">
        <v>4.6636251858699997E-2</v>
      </c>
      <c r="W13" s="12">
        <v>2.3451980222499998E-2</v>
      </c>
      <c r="X13" s="12">
        <v>1.48353678642E-2</v>
      </c>
      <c r="Y13" s="12">
        <v>0</v>
      </c>
      <c r="Z13" s="12">
        <v>0</v>
      </c>
      <c r="AA13" s="12">
        <v>0</v>
      </c>
      <c r="AB13" s="12">
        <v>0</v>
      </c>
      <c r="AC13" s="12">
        <v>0</v>
      </c>
      <c r="AE13" s="12">
        <v>0</v>
      </c>
      <c r="AF13" s="12">
        <v>0</v>
      </c>
      <c r="AG13" s="12">
        <v>0</v>
      </c>
      <c r="AH13" s="12">
        <v>0.10911915739</v>
      </c>
      <c r="AI13" s="12">
        <v>3.1064021029200001E-2</v>
      </c>
      <c r="AJ13" s="12">
        <v>0</v>
      </c>
      <c r="AK13" s="12">
        <v>0</v>
      </c>
      <c r="AL13" s="12">
        <v>0</v>
      </c>
      <c r="AM13" s="12">
        <v>0</v>
      </c>
      <c r="AN13" s="12">
        <v>0</v>
      </c>
      <c r="AO13" s="12">
        <v>0</v>
      </c>
      <c r="AP13" s="12">
        <v>0</v>
      </c>
      <c r="AR13" s="12">
        <v>5.2075116478800003E-3</v>
      </c>
      <c r="AS13" s="12">
        <v>4.6168924956699997E-2</v>
      </c>
      <c r="AT13" s="12">
        <v>0</v>
      </c>
      <c r="AW13" s="12">
        <v>5.02073005744E-3</v>
      </c>
      <c r="AX13" s="12">
        <v>5.1407688336500001E-3</v>
      </c>
      <c r="AY13" s="12">
        <v>1.1847873725400001E-2</v>
      </c>
      <c r="AZ13" s="12">
        <v>1.3823003681299999E-2</v>
      </c>
      <c r="BA13" s="12">
        <v>9.0663160192000006E-3</v>
      </c>
      <c r="BB13" s="12">
        <v>5.2700453677599996E-3</v>
      </c>
      <c r="BD13" s="12">
        <v>0</v>
      </c>
      <c r="BE13" s="12">
        <v>4.2873690806499998E-2</v>
      </c>
      <c r="BF13" s="12">
        <v>0</v>
      </c>
      <c r="BH13" s="12">
        <v>0</v>
      </c>
      <c r="BI13" s="12">
        <v>4.0914578640300001E-2</v>
      </c>
      <c r="BJ13" s="12">
        <v>9.9217281936000004E-2</v>
      </c>
    </row>
    <row r="14" spans="2:62" ht="32" customHeight="1" x14ac:dyDescent="0.35">
      <c r="B14" s="11" t="s">
        <v>42</v>
      </c>
      <c r="C14" s="12">
        <v>7.3529338017399998E-3</v>
      </c>
      <c r="D14" s="12">
        <v>7.7088494621499999E-3</v>
      </c>
      <c r="E14" s="12">
        <v>7.65762037008E-3</v>
      </c>
      <c r="F14" s="12">
        <v>0</v>
      </c>
      <c r="G14" s="12">
        <v>0</v>
      </c>
      <c r="I14" s="12">
        <v>2.2209702275999998E-2</v>
      </c>
      <c r="J14" s="12">
        <v>0</v>
      </c>
      <c r="K14" s="12">
        <v>0</v>
      </c>
      <c r="L14" s="12">
        <v>2.0441096371899999E-2</v>
      </c>
      <c r="M14" s="12">
        <v>0</v>
      </c>
      <c r="N14" s="12">
        <v>0</v>
      </c>
      <c r="P14" s="12">
        <v>2.41475526883E-2</v>
      </c>
      <c r="Q14" s="12">
        <v>1.31335749197E-2</v>
      </c>
      <c r="R14" s="12">
        <v>0</v>
      </c>
      <c r="S14" s="12">
        <v>0</v>
      </c>
      <c r="V14" s="12">
        <v>3.5922466374199997E-2</v>
      </c>
      <c r="W14" s="12">
        <v>0</v>
      </c>
      <c r="X14" s="12">
        <v>1.77715440536E-2</v>
      </c>
      <c r="Y14" s="12">
        <v>0</v>
      </c>
      <c r="Z14" s="12">
        <v>0</v>
      </c>
      <c r="AA14" s="12">
        <v>0</v>
      </c>
      <c r="AB14" s="12">
        <v>0</v>
      </c>
      <c r="AC14" s="12">
        <v>0</v>
      </c>
      <c r="AE14" s="12">
        <v>0</v>
      </c>
      <c r="AF14" s="12">
        <v>0</v>
      </c>
      <c r="AG14" s="12">
        <v>0</v>
      </c>
      <c r="AH14" s="12">
        <v>0</v>
      </c>
      <c r="AI14" s="12">
        <v>0</v>
      </c>
      <c r="AJ14" s="12">
        <v>0</v>
      </c>
      <c r="AK14" s="12">
        <v>0</v>
      </c>
      <c r="AL14" s="12">
        <v>0</v>
      </c>
      <c r="AM14" s="12">
        <v>4.1858629942300003E-2</v>
      </c>
      <c r="AN14" s="12">
        <v>0</v>
      </c>
      <c r="AO14" s="12">
        <v>0</v>
      </c>
      <c r="AP14" s="12">
        <v>6.9975185625800004E-2</v>
      </c>
      <c r="AR14" s="12">
        <v>9.1759776524200001E-3</v>
      </c>
      <c r="AS14" s="12">
        <v>0</v>
      </c>
      <c r="AT14" s="12">
        <v>0</v>
      </c>
      <c r="AW14" s="12">
        <v>4.9795427131000001E-3</v>
      </c>
      <c r="AX14" s="12">
        <v>5.0985967563500004E-3</v>
      </c>
      <c r="AY14" s="12">
        <v>0</v>
      </c>
      <c r="AZ14" s="12">
        <v>8.6130157772300008E-3</v>
      </c>
      <c r="BA14" s="12">
        <v>3.8204351882800002E-3</v>
      </c>
      <c r="BB14" s="12">
        <v>9.2861661752500005E-3</v>
      </c>
      <c r="BD14" s="12">
        <v>5.9615516427800001E-3</v>
      </c>
      <c r="BE14" s="12">
        <v>1.1677882506200001E-2</v>
      </c>
      <c r="BF14" s="12">
        <v>0</v>
      </c>
      <c r="BH14" s="12">
        <v>9.5305808518700002E-3</v>
      </c>
      <c r="BI14" s="12">
        <v>0</v>
      </c>
      <c r="BJ14" s="12">
        <v>0</v>
      </c>
    </row>
    <row r="16" spans="2:62" x14ac:dyDescent="0.35">
      <c r="B16" t="s">
        <v>260</v>
      </c>
    </row>
    <row r="17" spans="2:2" x14ac:dyDescent="0.35">
      <c r="B17" t="s">
        <v>9</v>
      </c>
    </row>
    <row r="19" spans="2:2" x14ac:dyDescent="0.35">
      <c r="B19"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M16"/>
  <sheetViews>
    <sheetView showGridLines="0" workbookViewId="0"/>
  </sheetViews>
  <sheetFormatPr defaultColWidth="8.81640625" defaultRowHeight="14.5" x14ac:dyDescent="0.35"/>
  <cols>
    <col min="1" max="1" width="5" customWidth="1"/>
    <col min="2" max="2" width="25" customWidth="1"/>
    <col min="3" max="13" width="10" customWidth="1"/>
  </cols>
  <sheetData>
    <row r="2" spans="2:13" ht="68" customHeight="1" x14ac:dyDescent="0.35">
      <c r="D2" s="22" t="s">
        <v>323</v>
      </c>
      <c r="E2" s="23"/>
      <c r="F2" s="23"/>
      <c r="G2" s="23"/>
      <c r="H2" s="23"/>
      <c r="I2" s="23"/>
      <c r="J2" s="23"/>
      <c r="K2" s="23"/>
      <c r="L2" s="23"/>
      <c r="M2" s="23"/>
    </row>
    <row r="6" spans="2:13" ht="32" customHeight="1" x14ac:dyDescent="0.35">
      <c r="C6" s="14" t="s">
        <v>324</v>
      </c>
      <c r="D6" s="14" t="s">
        <v>325</v>
      </c>
      <c r="E6" s="14" t="s">
        <v>326</v>
      </c>
      <c r="F6" s="14" t="s">
        <v>327</v>
      </c>
      <c r="G6" s="14" t="s">
        <v>328</v>
      </c>
      <c r="H6" s="14" t="s">
        <v>329</v>
      </c>
      <c r="I6" s="14" t="s">
        <v>330</v>
      </c>
      <c r="J6" s="14" t="s">
        <v>331</v>
      </c>
      <c r="K6" s="14" t="s">
        <v>332</v>
      </c>
      <c r="L6" s="14" t="s">
        <v>333</v>
      </c>
      <c r="M6" s="14" t="s">
        <v>334</v>
      </c>
    </row>
    <row r="7" spans="2:13" ht="28" customHeight="1" x14ac:dyDescent="0.35">
      <c r="B7" s="11" t="s">
        <v>237</v>
      </c>
      <c r="C7" s="12">
        <v>0.19342517468100001</v>
      </c>
      <c r="D7" s="12">
        <v>0.174650025825</v>
      </c>
      <c r="E7" s="12">
        <v>0.17689069436499999</v>
      </c>
      <c r="F7" s="12">
        <v>0.18445655326300001</v>
      </c>
      <c r="G7" s="12">
        <v>0.17482277028500001</v>
      </c>
      <c r="H7" s="12">
        <v>0.17366031696500001</v>
      </c>
      <c r="I7" s="12">
        <v>0.196370204081</v>
      </c>
      <c r="J7" s="12">
        <v>0.16019774398799999</v>
      </c>
      <c r="K7" s="12">
        <v>0.17996048150400001</v>
      </c>
      <c r="L7" s="12">
        <v>0.19779919105999999</v>
      </c>
      <c r="M7" s="12">
        <v>0.19630973286100001</v>
      </c>
    </row>
    <row r="8" spans="2:13" ht="28" customHeight="1" x14ac:dyDescent="0.35">
      <c r="B8" s="11" t="s">
        <v>238</v>
      </c>
      <c r="C8" s="12">
        <v>0.38181226924400002</v>
      </c>
      <c r="D8" s="12">
        <v>0.34702900601100001</v>
      </c>
      <c r="E8" s="12">
        <v>0.272453681186</v>
      </c>
      <c r="F8" s="12">
        <v>0.27156795604599998</v>
      </c>
      <c r="G8" s="12">
        <v>0.239845782432</v>
      </c>
      <c r="H8" s="12">
        <v>0.29966650117999999</v>
      </c>
      <c r="I8" s="12">
        <v>0.30383388211899998</v>
      </c>
      <c r="J8" s="12">
        <v>0.281580418444</v>
      </c>
      <c r="K8" s="12">
        <v>0.26509136334700001</v>
      </c>
      <c r="L8" s="12">
        <v>0.31299379583699999</v>
      </c>
      <c r="M8" s="12">
        <v>0.35159225423000001</v>
      </c>
    </row>
    <row r="9" spans="2:13" ht="28" customHeight="1" x14ac:dyDescent="0.35">
      <c r="B9" s="11" t="s">
        <v>239</v>
      </c>
      <c r="C9" s="12">
        <v>0.25372639440900002</v>
      </c>
      <c r="D9" s="12">
        <v>0.28101670890399999</v>
      </c>
      <c r="E9" s="12">
        <v>0.27224823706599999</v>
      </c>
      <c r="F9" s="12">
        <v>0.28959245714199999</v>
      </c>
      <c r="G9" s="12">
        <v>0.323528481275</v>
      </c>
      <c r="H9" s="12">
        <v>0.28896099570200001</v>
      </c>
      <c r="I9" s="12">
        <v>0.28781163172200003</v>
      </c>
      <c r="J9" s="12">
        <v>0.295085066881</v>
      </c>
      <c r="K9" s="12">
        <v>0.27324360626499999</v>
      </c>
      <c r="L9" s="12">
        <v>0.274809365385</v>
      </c>
      <c r="M9" s="12">
        <v>0.26339061110700002</v>
      </c>
    </row>
    <row r="10" spans="2:13" ht="28" customHeight="1" x14ac:dyDescent="0.35">
      <c r="B10" s="11" t="s">
        <v>240</v>
      </c>
      <c r="C10" s="12">
        <v>0.15798164628799999</v>
      </c>
      <c r="D10" s="12">
        <v>0.18281027642299999</v>
      </c>
      <c r="E10" s="12">
        <v>0.254471400849</v>
      </c>
      <c r="F10" s="12">
        <v>0.23046736981400001</v>
      </c>
      <c r="G10" s="12">
        <v>0.236343661333</v>
      </c>
      <c r="H10" s="12">
        <v>0.217746127796</v>
      </c>
      <c r="I10" s="12">
        <v>0.19540417490100001</v>
      </c>
      <c r="J10" s="12">
        <v>0.23125450363399999</v>
      </c>
      <c r="K10" s="12">
        <v>0.25223730033000002</v>
      </c>
      <c r="L10" s="12">
        <v>0.19858549968</v>
      </c>
      <c r="M10" s="12">
        <v>0.16185906876799999</v>
      </c>
    </row>
    <row r="11" spans="2:13" ht="28" customHeight="1" x14ac:dyDescent="0.35">
      <c r="B11" s="11" t="s">
        <v>42</v>
      </c>
      <c r="C11" s="12">
        <v>1.3054515377399999E-2</v>
      </c>
      <c r="D11" s="12">
        <v>1.4493982837099999E-2</v>
      </c>
      <c r="E11" s="12">
        <v>2.3935986535199998E-2</v>
      </c>
      <c r="F11" s="12">
        <v>2.3915663735199998E-2</v>
      </c>
      <c r="G11" s="12">
        <v>2.5459304674899999E-2</v>
      </c>
      <c r="H11" s="12">
        <v>1.9966058355999999E-2</v>
      </c>
      <c r="I11" s="12">
        <v>1.6580107176699999E-2</v>
      </c>
      <c r="J11" s="12">
        <v>3.1882267053599998E-2</v>
      </c>
      <c r="K11" s="12">
        <v>2.94672485541E-2</v>
      </c>
      <c r="L11" s="12">
        <v>1.5812148036799999E-2</v>
      </c>
      <c r="M11" s="12">
        <v>2.6848333034599998E-2</v>
      </c>
    </row>
    <row r="13" spans="2:13" x14ac:dyDescent="0.35">
      <c r="B13" t="s">
        <v>260</v>
      </c>
    </row>
    <row r="14" spans="2:13" x14ac:dyDescent="0.35">
      <c r="B14" t="s">
        <v>9</v>
      </c>
    </row>
    <row r="16" spans="2:13" x14ac:dyDescent="0.35">
      <c r="B16" s="4" t="str">
        <f>HYPERLINK("#Contents!A1","Return to Contents")</f>
        <v>Return to Contents</v>
      </c>
    </row>
  </sheetData>
  <mergeCells count="1">
    <mergeCell ref="D2:M2"/>
  </mergeCells>
  <pageMargins left="0.7" right="0.7" top="0.75" bottom="0.75" header="0.3" footer="0.3"/>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J18"/>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236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237</v>
      </c>
      <c r="C9" s="12">
        <v>0.19342517468100001</v>
      </c>
      <c r="D9" s="12">
        <v>0.195759080305</v>
      </c>
      <c r="E9" s="12">
        <v>0.204333478943</v>
      </c>
      <c r="F9" s="12">
        <v>8.00864900475E-2</v>
      </c>
      <c r="G9" s="12">
        <v>0.20424949416099999</v>
      </c>
      <c r="I9" s="12">
        <v>0.118011653673</v>
      </c>
      <c r="J9" s="12">
        <v>0.24834947714799999</v>
      </c>
      <c r="K9" s="12">
        <v>0.20143249908499999</v>
      </c>
      <c r="L9" s="12">
        <v>0.19311333795800001</v>
      </c>
      <c r="M9" s="12">
        <v>0.207677179968</v>
      </c>
      <c r="N9" s="12">
        <v>0.102944376272</v>
      </c>
      <c r="P9" s="12">
        <v>0.11984691199399999</v>
      </c>
      <c r="Q9" s="12">
        <v>0.16355043989500001</v>
      </c>
      <c r="R9" s="12">
        <v>0.28442985570500001</v>
      </c>
      <c r="S9" s="12">
        <v>0.20896085062600001</v>
      </c>
      <c r="T9" s="12">
        <v>0</v>
      </c>
      <c r="V9" s="12">
        <v>9.5891515666199995E-2</v>
      </c>
      <c r="W9" s="12">
        <v>0.216355581534</v>
      </c>
      <c r="X9" s="12">
        <v>0.217062365777</v>
      </c>
      <c r="Y9" s="12">
        <v>0.13624042497399999</v>
      </c>
      <c r="Z9" s="12">
        <v>0.19433234339300001</v>
      </c>
      <c r="AA9" s="12">
        <v>0.21933563395899999</v>
      </c>
      <c r="AB9" s="12">
        <v>0.31677518881</v>
      </c>
      <c r="AC9" s="12">
        <v>0.14547369607800001</v>
      </c>
      <c r="AE9" s="12">
        <v>0.27002806781900002</v>
      </c>
      <c r="AF9" s="12">
        <v>0.186389652223</v>
      </c>
      <c r="AG9" s="12">
        <v>8.3942944623099994E-2</v>
      </c>
      <c r="AH9" s="12">
        <v>0.26195376425200001</v>
      </c>
      <c r="AI9" s="12">
        <v>0.12062055370499999</v>
      </c>
      <c r="AJ9" s="12">
        <v>0.166625594037</v>
      </c>
      <c r="AK9" s="12">
        <v>0.12906441591100001</v>
      </c>
      <c r="AL9" s="12">
        <v>0.19344328256400001</v>
      </c>
      <c r="AM9" s="12">
        <v>0.23604292759500001</v>
      </c>
      <c r="AN9" s="12">
        <v>0.253507286045</v>
      </c>
      <c r="AO9" s="12">
        <v>9.4084771320799995E-2</v>
      </c>
      <c r="AP9" s="12">
        <v>0.385568166682</v>
      </c>
      <c r="AR9" s="12">
        <v>0.19909548354100001</v>
      </c>
      <c r="AS9" s="12">
        <v>0.184517226807</v>
      </c>
      <c r="AT9" s="12">
        <v>0.135838026178</v>
      </c>
      <c r="AU9" s="12">
        <v>0</v>
      </c>
      <c r="AW9" s="12">
        <v>0.201181900237</v>
      </c>
      <c r="AX9" s="12">
        <v>0.208148323114</v>
      </c>
      <c r="AY9" s="12">
        <v>0.22186818391900001</v>
      </c>
      <c r="AZ9" s="12">
        <v>0.17994724914999999</v>
      </c>
      <c r="BA9" s="12">
        <v>0.21614512277299999</v>
      </c>
      <c r="BB9" s="12">
        <v>0.21673642390100001</v>
      </c>
      <c r="BD9" s="12">
        <v>0.22367039016699999</v>
      </c>
      <c r="BE9" s="12">
        <v>0.14394873502800001</v>
      </c>
      <c r="BF9" s="12">
        <v>9.8532008816899996E-2</v>
      </c>
      <c r="BH9" s="12">
        <v>0.185950915169</v>
      </c>
      <c r="BI9" s="12">
        <v>0.23074262409099999</v>
      </c>
      <c r="BJ9" s="12">
        <v>0.147251109982</v>
      </c>
    </row>
    <row r="10" spans="2:62" ht="32" customHeight="1" x14ac:dyDescent="0.35">
      <c r="B10" s="11" t="s">
        <v>238</v>
      </c>
      <c r="C10" s="12">
        <v>0.38181226924400002</v>
      </c>
      <c r="D10" s="12">
        <v>0.331834327042</v>
      </c>
      <c r="E10" s="12">
        <v>0.43399795213999998</v>
      </c>
      <c r="F10" s="12">
        <v>0.47669168104199999</v>
      </c>
      <c r="G10" s="12">
        <v>0</v>
      </c>
      <c r="I10" s="12">
        <v>0.39255436465900001</v>
      </c>
      <c r="J10" s="12">
        <v>0.365604052949</v>
      </c>
      <c r="K10" s="12">
        <v>0.35248264074300001</v>
      </c>
      <c r="L10" s="12">
        <v>0.40015524416600001</v>
      </c>
      <c r="M10" s="12">
        <v>0.41087103348999998</v>
      </c>
      <c r="N10" s="12">
        <v>0.36825456200099999</v>
      </c>
      <c r="P10" s="12">
        <v>0.31759416686300002</v>
      </c>
      <c r="Q10" s="12">
        <v>0.48309456874899998</v>
      </c>
      <c r="R10" s="12">
        <v>0.36795268283799998</v>
      </c>
      <c r="S10" s="12">
        <v>0.35645414791199997</v>
      </c>
      <c r="T10" s="12">
        <v>0.51673118137999996</v>
      </c>
      <c r="V10" s="12">
        <v>0.41842321031099999</v>
      </c>
      <c r="W10" s="12">
        <v>0.39445911379699999</v>
      </c>
      <c r="X10" s="12">
        <v>0.36545839738800001</v>
      </c>
      <c r="Y10" s="12">
        <v>0.48145627503299998</v>
      </c>
      <c r="Z10" s="12">
        <v>0.38808155994799998</v>
      </c>
      <c r="AA10" s="12">
        <v>0.356477898061</v>
      </c>
      <c r="AB10" s="12">
        <v>0.24015615051299999</v>
      </c>
      <c r="AC10" s="12">
        <v>0.33391497646000001</v>
      </c>
      <c r="AE10" s="12">
        <v>0.35558680197600001</v>
      </c>
      <c r="AF10" s="12">
        <v>0.45734860209900002</v>
      </c>
      <c r="AG10" s="12">
        <v>0.59322163684899998</v>
      </c>
      <c r="AH10" s="12">
        <v>0.34902820333899998</v>
      </c>
      <c r="AI10" s="12">
        <v>0.37787012439099998</v>
      </c>
      <c r="AJ10" s="12">
        <v>0.19919236318399999</v>
      </c>
      <c r="AK10" s="12">
        <v>0.42715924570899999</v>
      </c>
      <c r="AL10" s="12">
        <v>0.42850796173900002</v>
      </c>
      <c r="AM10" s="12">
        <v>0.33800868164100001</v>
      </c>
      <c r="AN10" s="12">
        <v>0.21203189406799999</v>
      </c>
      <c r="AO10" s="12">
        <v>0.476267258192</v>
      </c>
      <c r="AP10" s="12">
        <v>0.39465843482200003</v>
      </c>
      <c r="AR10" s="12">
        <v>0.35722422936600001</v>
      </c>
      <c r="AS10" s="12">
        <v>0.50442511250900002</v>
      </c>
      <c r="AT10" s="12">
        <v>0.38960177676899999</v>
      </c>
      <c r="AU10" s="12">
        <v>0</v>
      </c>
      <c r="AW10" s="12">
        <v>0.375955042746</v>
      </c>
      <c r="AX10" s="12">
        <v>0.372007092521</v>
      </c>
      <c r="AY10" s="12">
        <v>0.36450297728300002</v>
      </c>
      <c r="AZ10" s="12">
        <v>0.38253037073500001</v>
      </c>
      <c r="BA10" s="12">
        <v>0.37707808594199999</v>
      </c>
      <c r="BB10" s="12">
        <v>0.37319743961599999</v>
      </c>
      <c r="BD10" s="12">
        <v>0.39828524244699998</v>
      </c>
      <c r="BE10" s="12">
        <v>0.35447880835099999</v>
      </c>
      <c r="BF10" s="12">
        <v>0.33335817693899999</v>
      </c>
      <c r="BH10" s="12">
        <v>0.41072270824599999</v>
      </c>
      <c r="BI10" s="12">
        <v>0.33196805333099999</v>
      </c>
      <c r="BJ10" s="12">
        <v>0.28905530807300001</v>
      </c>
    </row>
    <row r="11" spans="2:62" ht="32" customHeight="1" x14ac:dyDescent="0.35">
      <c r="B11" s="11" t="s">
        <v>239</v>
      </c>
      <c r="C11" s="12">
        <v>0.25372639440900002</v>
      </c>
      <c r="D11" s="12">
        <v>0.25229650693099998</v>
      </c>
      <c r="E11" s="12">
        <v>0.244008085629</v>
      </c>
      <c r="F11" s="12">
        <v>0.32264251749200001</v>
      </c>
      <c r="G11" s="12">
        <v>0.40170192757599998</v>
      </c>
      <c r="I11" s="12">
        <v>0.32697731276699998</v>
      </c>
      <c r="J11" s="12">
        <v>0.212577673075</v>
      </c>
      <c r="K11" s="12">
        <v>0.246395391337</v>
      </c>
      <c r="L11" s="12">
        <v>0.22373865970500001</v>
      </c>
      <c r="M11" s="12">
        <v>0.25410385301999999</v>
      </c>
      <c r="N11" s="12">
        <v>0.45539584353500001</v>
      </c>
      <c r="P11" s="12">
        <v>0.27439462980099999</v>
      </c>
      <c r="Q11" s="12">
        <v>0.20856161007999999</v>
      </c>
      <c r="R11" s="12">
        <v>0.26217566164900002</v>
      </c>
      <c r="S11" s="12">
        <v>0.26610983051300002</v>
      </c>
      <c r="T11" s="12">
        <v>0.48326881861999998</v>
      </c>
      <c r="V11" s="12">
        <v>0.31295624331499999</v>
      </c>
      <c r="W11" s="12">
        <v>0.18672269102200001</v>
      </c>
      <c r="X11" s="12">
        <v>0.266354294524</v>
      </c>
      <c r="Y11" s="12">
        <v>0.29924255805299999</v>
      </c>
      <c r="Z11" s="12">
        <v>0.20652823202000001</v>
      </c>
      <c r="AA11" s="12">
        <v>0.27999136565499999</v>
      </c>
      <c r="AB11" s="12">
        <v>0.24574219650500001</v>
      </c>
      <c r="AC11" s="12">
        <v>0.301301162234</v>
      </c>
      <c r="AE11" s="12">
        <v>0.15215197787699999</v>
      </c>
      <c r="AF11" s="12">
        <v>0.15860863041500001</v>
      </c>
      <c r="AG11" s="12">
        <v>0.17556592372499999</v>
      </c>
      <c r="AH11" s="12">
        <v>0.26451771730599999</v>
      </c>
      <c r="AI11" s="12">
        <v>0.27709493763600002</v>
      </c>
      <c r="AJ11" s="12">
        <v>0.41490626273199999</v>
      </c>
      <c r="AK11" s="12">
        <v>0.300251401114</v>
      </c>
      <c r="AL11" s="12">
        <v>0.162238057928</v>
      </c>
      <c r="AM11" s="12">
        <v>0.377679853397</v>
      </c>
      <c r="AN11" s="12">
        <v>0.37745065898500002</v>
      </c>
      <c r="AO11" s="12">
        <v>0.30967401492199997</v>
      </c>
      <c r="AP11" s="12">
        <v>8.8888021394799996E-2</v>
      </c>
      <c r="AR11" s="12">
        <v>0.26659791146099998</v>
      </c>
      <c r="AS11" s="12">
        <v>0.20831648260899999</v>
      </c>
      <c r="AT11" s="12">
        <v>0.16400879651</v>
      </c>
      <c r="AU11" s="12">
        <v>0.50032009876399997</v>
      </c>
      <c r="AW11" s="12">
        <v>0.251752759268</v>
      </c>
      <c r="AX11" s="12">
        <v>0.25218781892499997</v>
      </c>
      <c r="AY11" s="12">
        <v>0.23578749042700001</v>
      </c>
      <c r="AZ11" s="12">
        <v>0.260065384033</v>
      </c>
      <c r="BA11" s="12">
        <v>0.24460538277900001</v>
      </c>
      <c r="BB11" s="12">
        <v>0.25583557639400001</v>
      </c>
      <c r="BD11" s="12">
        <v>0.24270545442700001</v>
      </c>
      <c r="BE11" s="12">
        <v>0.27821657849100001</v>
      </c>
      <c r="BF11" s="12">
        <v>0.23428272645699999</v>
      </c>
      <c r="BH11" s="12">
        <v>0.23914817766599999</v>
      </c>
      <c r="BI11" s="12">
        <v>0.28122123300200003</v>
      </c>
      <c r="BJ11" s="12">
        <v>0.29372077227499999</v>
      </c>
    </row>
    <row r="12" spans="2:62" ht="32" customHeight="1" x14ac:dyDescent="0.35">
      <c r="B12" s="11" t="s">
        <v>240</v>
      </c>
      <c r="C12" s="12">
        <v>0.15798164628799999</v>
      </c>
      <c r="D12" s="12">
        <v>0.21198787813799999</v>
      </c>
      <c r="E12" s="12">
        <v>0.105128358398</v>
      </c>
      <c r="F12" s="12">
        <v>0.120579311419</v>
      </c>
      <c r="G12" s="12">
        <v>0</v>
      </c>
      <c r="I12" s="12">
        <v>0.13473757612699999</v>
      </c>
      <c r="J12" s="12">
        <v>0.160466716984</v>
      </c>
      <c r="K12" s="12">
        <v>0.19155139774999999</v>
      </c>
      <c r="L12" s="12">
        <v>0.16069594224100001</v>
      </c>
      <c r="M12" s="12">
        <v>0.127347933522</v>
      </c>
      <c r="N12" s="12">
        <v>7.3405218192099997E-2</v>
      </c>
      <c r="P12" s="12">
        <v>0.264648987319</v>
      </c>
      <c r="Q12" s="12">
        <v>0.14479338127499999</v>
      </c>
      <c r="R12" s="12">
        <v>7.0901350504300006E-2</v>
      </c>
      <c r="S12" s="12">
        <v>0.15410449289</v>
      </c>
      <c r="T12" s="12">
        <v>0</v>
      </c>
      <c r="V12" s="12">
        <v>0.15529165954499999</v>
      </c>
      <c r="W12" s="12">
        <v>0.20246261364699999</v>
      </c>
      <c r="X12" s="12">
        <v>0.15112494231099999</v>
      </c>
      <c r="Y12" s="12">
        <v>8.3060741940400001E-2</v>
      </c>
      <c r="Z12" s="12">
        <v>0.211057864639</v>
      </c>
      <c r="AA12" s="12">
        <v>0.14419510232499999</v>
      </c>
      <c r="AB12" s="12">
        <v>0.17850660135999999</v>
      </c>
      <c r="AC12" s="12">
        <v>4.5298784713200001E-2</v>
      </c>
      <c r="AE12" s="12">
        <v>0.22223315232800001</v>
      </c>
      <c r="AF12" s="12">
        <v>0.183385731656</v>
      </c>
      <c r="AG12" s="12">
        <v>0.147269494803</v>
      </c>
      <c r="AH12" s="12">
        <v>0.124500315103</v>
      </c>
      <c r="AI12" s="12">
        <v>0.22441438426800001</v>
      </c>
      <c r="AJ12" s="12">
        <v>0.17397565707000001</v>
      </c>
      <c r="AK12" s="12">
        <v>0.14352493726599999</v>
      </c>
      <c r="AL12" s="12">
        <v>0.17718388361500001</v>
      </c>
      <c r="AM12" s="12">
        <v>4.8268537366200001E-2</v>
      </c>
      <c r="AN12" s="12">
        <v>0.115474210777</v>
      </c>
      <c r="AO12" s="12">
        <v>0.119973955565</v>
      </c>
      <c r="AP12" s="12">
        <v>0.13088537710100001</v>
      </c>
      <c r="AR12" s="12">
        <v>0.169500495532</v>
      </c>
      <c r="AS12" s="12">
        <v>0.102741178076</v>
      </c>
      <c r="AT12" s="12">
        <v>0.17809421690900001</v>
      </c>
      <c r="AU12" s="12">
        <v>0</v>
      </c>
      <c r="AW12" s="12">
        <v>0.15712596116800001</v>
      </c>
      <c r="AX12" s="12">
        <v>0.15753666276200001</v>
      </c>
      <c r="AY12" s="12">
        <v>0.161548457851</v>
      </c>
      <c r="AZ12" s="12">
        <v>0.16161608974899999</v>
      </c>
      <c r="BA12" s="12">
        <v>0.15535727590100001</v>
      </c>
      <c r="BB12" s="12">
        <v>0.14724059201100001</v>
      </c>
      <c r="BD12" s="12">
        <v>0.127118314648</v>
      </c>
      <c r="BE12" s="12">
        <v>0.215951547036</v>
      </c>
      <c r="BF12" s="12">
        <v>0.192259583639</v>
      </c>
      <c r="BH12" s="12">
        <v>0.15294040676099999</v>
      </c>
      <c r="BI12" s="12">
        <v>0.149112887911</v>
      </c>
      <c r="BJ12" s="12">
        <v>0.22458096298800001</v>
      </c>
    </row>
    <row r="13" spans="2:62" ht="32" customHeight="1" x14ac:dyDescent="0.35">
      <c r="B13" s="11" t="s">
        <v>42</v>
      </c>
      <c r="C13" s="12">
        <v>1.3054515377399999E-2</v>
      </c>
      <c r="D13" s="12">
        <v>8.1222075844E-3</v>
      </c>
      <c r="E13" s="12">
        <v>1.2532124890199999E-2</v>
      </c>
      <c r="F13" s="12">
        <v>0</v>
      </c>
      <c r="G13" s="12">
        <v>0.39404857826299999</v>
      </c>
      <c r="I13" s="12">
        <v>2.77190927742E-2</v>
      </c>
      <c r="J13" s="12">
        <v>1.30020798436E-2</v>
      </c>
      <c r="K13" s="12">
        <v>8.1380710853499998E-3</v>
      </c>
      <c r="L13" s="12">
        <v>2.2296815929199999E-2</v>
      </c>
      <c r="M13" s="12">
        <v>0</v>
      </c>
      <c r="N13" s="12">
        <v>0</v>
      </c>
      <c r="P13" s="12">
        <v>2.3515304023600001E-2</v>
      </c>
      <c r="Q13" s="12">
        <v>0</v>
      </c>
      <c r="R13" s="12">
        <v>1.4540449304200001E-2</v>
      </c>
      <c r="S13" s="12">
        <v>1.43706780582E-2</v>
      </c>
      <c r="T13" s="12">
        <v>0</v>
      </c>
      <c r="V13" s="12">
        <v>1.7437371161700001E-2</v>
      </c>
      <c r="W13" s="12">
        <v>0</v>
      </c>
      <c r="X13" s="12">
        <v>0</v>
      </c>
      <c r="Y13" s="12">
        <v>0</v>
      </c>
      <c r="Z13" s="12">
        <v>0</v>
      </c>
      <c r="AA13" s="12">
        <v>0</v>
      </c>
      <c r="AB13" s="12">
        <v>1.8819862811599999E-2</v>
      </c>
      <c r="AC13" s="12">
        <v>0.17401138051500001</v>
      </c>
      <c r="AE13" s="12">
        <v>0</v>
      </c>
      <c r="AF13" s="12">
        <v>1.4267383606499999E-2</v>
      </c>
      <c r="AG13" s="12">
        <v>0</v>
      </c>
      <c r="AH13" s="12">
        <v>0</v>
      </c>
      <c r="AI13" s="12">
        <v>0</v>
      </c>
      <c r="AJ13" s="12">
        <v>4.5300122976899997E-2</v>
      </c>
      <c r="AK13" s="12">
        <v>0</v>
      </c>
      <c r="AL13" s="12">
        <v>3.86268141535E-2</v>
      </c>
      <c r="AM13" s="12">
        <v>0</v>
      </c>
      <c r="AN13" s="12">
        <v>4.1535950125100002E-2</v>
      </c>
      <c r="AO13" s="12">
        <v>0</v>
      </c>
      <c r="AP13" s="12">
        <v>0</v>
      </c>
      <c r="AR13" s="12">
        <v>7.5818801006899998E-3</v>
      </c>
      <c r="AS13" s="12">
        <v>0</v>
      </c>
      <c r="AT13" s="12">
        <v>0.13245718363299999</v>
      </c>
      <c r="AU13" s="12">
        <v>0.49967990123599998</v>
      </c>
      <c r="AW13" s="12">
        <v>1.3984336580400001E-2</v>
      </c>
      <c r="AX13" s="12">
        <v>1.01201026784E-2</v>
      </c>
      <c r="AY13" s="12">
        <v>1.6292890519799999E-2</v>
      </c>
      <c r="AZ13" s="12">
        <v>1.58409063337E-2</v>
      </c>
      <c r="BA13" s="12">
        <v>6.8141326064000002E-3</v>
      </c>
      <c r="BB13" s="12">
        <v>6.98996807808E-3</v>
      </c>
      <c r="BD13" s="12">
        <v>8.2205983117300003E-3</v>
      </c>
      <c r="BE13" s="12">
        <v>7.4043310942799997E-3</v>
      </c>
      <c r="BF13" s="12">
        <v>0.14156750414700001</v>
      </c>
      <c r="BH13" s="12">
        <v>1.1237792158E-2</v>
      </c>
      <c r="BI13" s="12">
        <v>6.9552016650399999E-3</v>
      </c>
      <c r="BJ13" s="12">
        <v>4.5391846681399999E-2</v>
      </c>
    </row>
    <row r="15" spans="2:62" x14ac:dyDescent="0.35">
      <c r="B15" t="s">
        <v>260</v>
      </c>
    </row>
    <row r="16" spans="2:62" x14ac:dyDescent="0.35">
      <c r="B16" t="s">
        <v>9</v>
      </c>
    </row>
    <row r="18" spans="2:2" x14ac:dyDescent="0.35">
      <c r="B18"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J18"/>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241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237</v>
      </c>
      <c r="C9" s="12">
        <v>0.174650025825</v>
      </c>
      <c r="D9" s="12">
        <v>0.149773100898</v>
      </c>
      <c r="E9" s="12">
        <v>0.208995736648</v>
      </c>
      <c r="F9" s="12">
        <v>8.3507518732400005E-2</v>
      </c>
      <c r="G9" s="12">
        <v>0.40409632394400002</v>
      </c>
      <c r="I9" s="12">
        <v>9.0084982169100006E-2</v>
      </c>
      <c r="J9" s="12">
        <v>0.17834818941</v>
      </c>
      <c r="K9" s="12">
        <v>0.20379637958999999</v>
      </c>
      <c r="L9" s="12">
        <v>0.16409559575999999</v>
      </c>
      <c r="M9" s="12">
        <v>0.19766950062300001</v>
      </c>
      <c r="N9" s="12">
        <v>0.20745904039599999</v>
      </c>
      <c r="P9" s="12">
        <v>0.109807164506</v>
      </c>
      <c r="Q9" s="12">
        <v>0.17760490452200001</v>
      </c>
      <c r="R9" s="12">
        <v>0.20023274831099999</v>
      </c>
      <c r="S9" s="12">
        <v>0.213742965555</v>
      </c>
      <c r="T9" s="12">
        <v>0</v>
      </c>
      <c r="V9" s="12">
        <v>8.2891993580800002E-2</v>
      </c>
      <c r="W9" s="12">
        <v>0.19861180314400001</v>
      </c>
      <c r="X9" s="12">
        <v>0.17901125127799999</v>
      </c>
      <c r="Y9" s="12">
        <v>0.15448562880200001</v>
      </c>
      <c r="Z9" s="12">
        <v>0.183357551594</v>
      </c>
      <c r="AA9" s="12">
        <v>0.32737260590099998</v>
      </c>
      <c r="AB9" s="12">
        <v>0.16202181283100001</v>
      </c>
      <c r="AC9" s="12">
        <v>0.130379575872</v>
      </c>
      <c r="AE9" s="12">
        <v>0.16027673727200001</v>
      </c>
      <c r="AF9" s="12">
        <v>0.129111242155</v>
      </c>
      <c r="AG9" s="12">
        <v>0.14995860830400001</v>
      </c>
      <c r="AH9" s="12">
        <v>0.24431884510099999</v>
      </c>
      <c r="AI9" s="12">
        <v>0.106710713187</v>
      </c>
      <c r="AJ9" s="12">
        <v>0.193708438053</v>
      </c>
      <c r="AK9" s="12">
        <v>0.11024209663200001</v>
      </c>
      <c r="AL9" s="12">
        <v>0.23740725275899999</v>
      </c>
      <c r="AM9" s="12">
        <v>0.25783253131099998</v>
      </c>
      <c r="AN9" s="12">
        <v>0.13619294233099999</v>
      </c>
      <c r="AO9" s="12">
        <v>0.28040580901599998</v>
      </c>
      <c r="AP9" s="12">
        <v>0.207519075537</v>
      </c>
      <c r="AR9" s="12">
        <v>0.16339933450899999</v>
      </c>
      <c r="AS9" s="12">
        <v>0.22046823711399999</v>
      </c>
      <c r="AT9" s="12">
        <v>0.22259465729899999</v>
      </c>
      <c r="AU9" s="12">
        <v>0</v>
      </c>
      <c r="AW9" s="12">
        <v>0.190072478662</v>
      </c>
      <c r="AX9" s="12">
        <v>0.195723597226</v>
      </c>
      <c r="AY9" s="12">
        <v>0.17496672945200001</v>
      </c>
      <c r="AZ9" s="12">
        <v>0.17629135870900001</v>
      </c>
      <c r="BA9" s="12">
        <v>0.186452221557</v>
      </c>
      <c r="BB9" s="12">
        <v>0.18364637001100001</v>
      </c>
      <c r="BD9" s="12">
        <v>0.21013972115499999</v>
      </c>
      <c r="BE9" s="12">
        <v>0.10710577591999999</v>
      </c>
      <c r="BF9" s="12">
        <v>0.14263070582000001</v>
      </c>
      <c r="BH9" s="12">
        <v>0.193318836134</v>
      </c>
      <c r="BI9" s="12">
        <v>0.15245503358699999</v>
      </c>
      <c r="BJ9" s="12">
        <v>8.6061057497499996E-2</v>
      </c>
    </row>
    <row r="10" spans="2:62" ht="32" customHeight="1" x14ac:dyDescent="0.35">
      <c r="B10" s="11" t="s">
        <v>238</v>
      </c>
      <c r="C10" s="12">
        <v>0.34702900601100001</v>
      </c>
      <c r="D10" s="12">
        <v>0.35929759406799999</v>
      </c>
      <c r="E10" s="12">
        <v>0.34506235800200002</v>
      </c>
      <c r="F10" s="12">
        <v>0.30715533560899999</v>
      </c>
      <c r="G10" s="12">
        <v>0</v>
      </c>
      <c r="I10" s="12">
        <v>0.335568213389</v>
      </c>
      <c r="J10" s="12">
        <v>0.378982012024</v>
      </c>
      <c r="K10" s="12">
        <v>0.31990735200499998</v>
      </c>
      <c r="L10" s="12">
        <v>0.38211802047100002</v>
      </c>
      <c r="M10" s="12">
        <v>0.32166516151000002</v>
      </c>
      <c r="N10" s="12">
        <v>0.41941835711699998</v>
      </c>
      <c r="P10" s="12">
        <v>0.24905320165200001</v>
      </c>
      <c r="Q10" s="12">
        <v>0.33609618283999998</v>
      </c>
      <c r="R10" s="12">
        <v>0.42070333286299999</v>
      </c>
      <c r="S10" s="12">
        <v>0.38780241653199998</v>
      </c>
      <c r="T10" s="12">
        <v>0</v>
      </c>
      <c r="V10" s="12">
        <v>0.31267992199799999</v>
      </c>
      <c r="W10" s="12">
        <v>0.27001681143099998</v>
      </c>
      <c r="X10" s="12">
        <v>0.39257323656100002</v>
      </c>
      <c r="Y10" s="12">
        <v>0.40125146202500001</v>
      </c>
      <c r="Z10" s="12">
        <v>0.38111576333500002</v>
      </c>
      <c r="AA10" s="12">
        <v>0.393219362061</v>
      </c>
      <c r="AB10" s="12">
        <v>0.35157254028500001</v>
      </c>
      <c r="AC10" s="12">
        <v>0.293300887969</v>
      </c>
      <c r="AE10" s="12">
        <v>0.34604711565399998</v>
      </c>
      <c r="AF10" s="12">
        <v>0.419422420643</v>
      </c>
      <c r="AG10" s="12">
        <v>0.32588926256599998</v>
      </c>
      <c r="AH10" s="12">
        <v>0.306262567657</v>
      </c>
      <c r="AI10" s="12">
        <v>0.29854241983500002</v>
      </c>
      <c r="AJ10" s="12">
        <v>0.214267057352</v>
      </c>
      <c r="AK10" s="12">
        <v>0.495202181317</v>
      </c>
      <c r="AL10" s="12">
        <v>0.39328739644600003</v>
      </c>
      <c r="AM10" s="12">
        <v>0.36232167630500001</v>
      </c>
      <c r="AN10" s="12">
        <v>0.237747521297</v>
      </c>
      <c r="AO10" s="12">
        <v>0.29340361258300002</v>
      </c>
      <c r="AP10" s="12">
        <v>0.43118499211200001</v>
      </c>
      <c r="AR10" s="12">
        <v>0.33576732745499999</v>
      </c>
      <c r="AS10" s="12">
        <v>0.446149386845</v>
      </c>
      <c r="AT10" s="12">
        <v>0.18219579177799999</v>
      </c>
      <c r="AU10" s="12">
        <v>0</v>
      </c>
      <c r="AW10" s="12">
        <v>0.33854788546499998</v>
      </c>
      <c r="AX10" s="12">
        <v>0.34870441180299999</v>
      </c>
      <c r="AY10" s="12">
        <v>0.351575484095</v>
      </c>
      <c r="AZ10" s="12">
        <v>0.32986581064999998</v>
      </c>
      <c r="BA10" s="12">
        <v>0.35031043766999997</v>
      </c>
      <c r="BB10" s="12">
        <v>0.362470429958</v>
      </c>
      <c r="BD10" s="12">
        <v>0.36861559223000001</v>
      </c>
      <c r="BE10" s="12">
        <v>0.295983922816</v>
      </c>
      <c r="BF10" s="12">
        <v>0.41083314681100003</v>
      </c>
      <c r="BH10" s="12">
        <v>0.35943675573599998</v>
      </c>
      <c r="BI10" s="12">
        <v>0.30837330069399999</v>
      </c>
      <c r="BJ10" s="12">
        <v>0.35679260133899998</v>
      </c>
    </row>
    <row r="11" spans="2:62" ht="32" customHeight="1" x14ac:dyDescent="0.35">
      <c r="B11" s="11" t="s">
        <v>239</v>
      </c>
      <c r="C11" s="12">
        <v>0.28101670890399999</v>
      </c>
      <c r="D11" s="12">
        <v>0.24901194713399999</v>
      </c>
      <c r="E11" s="12">
        <v>0.28480748691899999</v>
      </c>
      <c r="F11" s="12">
        <v>0.52703428078000003</v>
      </c>
      <c r="G11" s="12">
        <v>0.39404857826299999</v>
      </c>
      <c r="I11" s="12">
        <v>0.36340250474500002</v>
      </c>
      <c r="J11" s="12">
        <v>0.27344979191399998</v>
      </c>
      <c r="K11" s="12">
        <v>0.26665936756300002</v>
      </c>
      <c r="L11" s="12">
        <v>0.27157098999099999</v>
      </c>
      <c r="M11" s="12">
        <v>0.27171727349500002</v>
      </c>
      <c r="N11" s="12">
        <v>0.188015221343</v>
      </c>
      <c r="P11" s="12">
        <v>0.354024299519</v>
      </c>
      <c r="Q11" s="12">
        <v>0.284484771064</v>
      </c>
      <c r="R11" s="12">
        <v>0.26252012279600001</v>
      </c>
      <c r="S11" s="12">
        <v>0.22752309550800001</v>
      </c>
      <c r="T11" s="12">
        <v>0</v>
      </c>
      <c r="V11" s="12">
        <v>0.43118762472900002</v>
      </c>
      <c r="W11" s="12">
        <v>0.25721714278899999</v>
      </c>
      <c r="X11" s="12">
        <v>0.24615126314999999</v>
      </c>
      <c r="Y11" s="12">
        <v>0.315646305919</v>
      </c>
      <c r="Z11" s="12">
        <v>0.23050896227199999</v>
      </c>
      <c r="AA11" s="12">
        <v>0.18120928726999999</v>
      </c>
      <c r="AB11" s="12">
        <v>0.2301270164</v>
      </c>
      <c r="AC11" s="12">
        <v>0.38725924717999999</v>
      </c>
      <c r="AE11" s="12">
        <v>0.28114327315600002</v>
      </c>
      <c r="AF11" s="12">
        <v>0.28316267891899999</v>
      </c>
      <c r="AG11" s="12">
        <v>0.29263611832399999</v>
      </c>
      <c r="AH11" s="12">
        <v>0.37791362667</v>
      </c>
      <c r="AI11" s="12">
        <v>0.30259618958700002</v>
      </c>
      <c r="AJ11" s="12">
        <v>0.39798138803200001</v>
      </c>
      <c r="AK11" s="12">
        <v>0.18265988184500001</v>
      </c>
      <c r="AL11" s="12">
        <v>0.18282405338400001</v>
      </c>
      <c r="AM11" s="12">
        <v>0.26575738817700001</v>
      </c>
      <c r="AN11" s="12">
        <v>0.29553000400399998</v>
      </c>
      <c r="AO11" s="12">
        <v>0.42619057840000002</v>
      </c>
      <c r="AP11" s="12">
        <v>0.123629548223</v>
      </c>
      <c r="AR11" s="12">
        <v>0.29798578894700001</v>
      </c>
      <c r="AS11" s="12">
        <v>0.17286665580400001</v>
      </c>
      <c r="AT11" s="12">
        <v>0.43094527175699998</v>
      </c>
      <c r="AU11" s="12">
        <v>0</v>
      </c>
      <c r="AW11" s="12">
        <v>0.26713072855999997</v>
      </c>
      <c r="AX11" s="12">
        <v>0.25739276970800001</v>
      </c>
      <c r="AY11" s="12">
        <v>0.27759381552500001</v>
      </c>
      <c r="AZ11" s="12">
        <v>0.287020707077</v>
      </c>
      <c r="BA11" s="12">
        <v>0.257386065218</v>
      </c>
      <c r="BB11" s="12">
        <v>0.26274312252600002</v>
      </c>
      <c r="BD11" s="12">
        <v>0.254397474023</v>
      </c>
      <c r="BE11" s="12">
        <v>0.33216867006900003</v>
      </c>
      <c r="BF11" s="12">
        <v>0.300936106988</v>
      </c>
      <c r="BH11" s="12">
        <v>0.266564737095</v>
      </c>
      <c r="BI11" s="12">
        <v>0.32845285409699998</v>
      </c>
      <c r="BJ11" s="12">
        <v>0.262719063438</v>
      </c>
    </row>
    <row r="12" spans="2:62" ht="32" customHeight="1" x14ac:dyDescent="0.35">
      <c r="B12" s="11" t="s">
        <v>240</v>
      </c>
      <c r="C12" s="12">
        <v>0.18281027642299999</v>
      </c>
      <c r="D12" s="12">
        <v>0.23167002297600001</v>
      </c>
      <c r="E12" s="12">
        <v>0.14387645549200001</v>
      </c>
      <c r="F12" s="12">
        <v>8.2302864878300006E-2</v>
      </c>
      <c r="G12" s="12">
        <v>0</v>
      </c>
      <c r="I12" s="12">
        <v>0.17008930463700001</v>
      </c>
      <c r="J12" s="12">
        <v>0.155195269627</v>
      </c>
      <c r="K12" s="12">
        <v>0.20363973358199999</v>
      </c>
      <c r="L12" s="12">
        <v>0.17502878503800001</v>
      </c>
      <c r="M12" s="12">
        <v>0.189203996634</v>
      </c>
      <c r="N12" s="12">
        <v>0.18510738114399999</v>
      </c>
      <c r="P12" s="12">
        <v>0.28711533432300002</v>
      </c>
      <c r="Q12" s="12">
        <v>0.179984430074</v>
      </c>
      <c r="R12" s="12">
        <v>0.102367364963</v>
      </c>
      <c r="S12" s="12">
        <v>0.14873038764499999</v>
      </c>
      <c r="T12" s="12">
        <v>1</v>
      </c>
      <c r="V12" s="12">
        <v>0.173240459692</v>
      </c>
      <c r="W12" s="12">
        <v>0.25671794385000002</v>
      </c>
      <c r="X12" s="12">
        <v>0.17343262601600001</v>
      </c>
      <c r="Y12" s="12">
        <v>0.114471676524</v>
      </c>
      <c r="Z12" s="12">
        <v>0.188791551094</v>
      </c>
      <c r="AA12" s="12">
        <v>9.8198744768299998E-2</v>
      </c>
      <c r="AB12" s="12">
        <v>0.237458767673</v>
      </c>
      <c r="AC12" s="12">
        <v>0.116348342646</v>
      </c>
      <c r="AE12" s="12">
        <v>0.212532873919</v>
      </c>
      <c r="AF12" s="12">
        <v>0.15403627467700001</v>
      </c>
      <c r="AG12" s="12">
        <v>0.20491953347200001</v>
      </c>
      <c r="AH12" s="12">
        <v>7.1504960571500006E-2</v>
      </c>
      <c r="AI12" s="12">
        <v>0.27668199748099997</v>
      </c>
      <c r="AJ12" s="12">
        <v>0.17209308130100001</v>
      </c>
      <c r="AK12" s="12">
        <v>0.211895840206</v>
      </c>
      <c r="AL12" s="12">
        <v>0.13821409498500001</v>
      </c>
      <c r="AM12" s="12">
        <v>9.1420418892300001E-2</v>
      </c>
      <c r="AN12" s="12">
        <v>0.33052953236799998</v>
      </c>
      <c r="AO12" s="12">
        <v>0</v>
      </c>
      <c r="AP12" s="12">
        <v>0.23766638412800001</v>
      </c>
      <c r="AR12" s="12">
        <v>0.193698790535</v>
      </c>
      <c r="AS12" s="12">
        <v>0.138508288033</v>
      </c>
      <c r="AT12" s="12">
        <v>0.121571279563</v>
      </c>
      <c r="AU12" s="12">
        <v>0.50032009876399997</v>
      </c>
      <c r="AW12" s="12">
        <v>0.188709114885</v>
      </c>
      <c r="AX12" s="12">
        <v>0.18437198532499999</v>
      </c>
      <c r="AY12" s="12">
        <v>0.183088813652</v>
      </c>
      <c r="AZ12" s="12">
        <v>0.19160051729499999</v>
      </c>
      <c r="BA12" s="12">
        <v>0.192219680009</v>
      </c>
      <c r="BB12" s="12">
        <v>0.17460897051800001</v>
      </c>
      <c r="BD12" s="12">
        <v>0.14727052682299999</v>
      </c>
      <c r="BE12" s="12">
        <v>0.26474163119600003</v>
      </c>
      <c r="BF12" s="12">
        <v>9.5390474856799995E-2</v>
      </c>
      <c r="BH12" s="12">
        <v>0.178043269989</v>
      </c>
      <c r="BI12" s="12">
        <v>0.188763771074</v>
      </c>
      <c r="BJ12" s="12">
        <v>0.20460959748599999</v>
      </c>
    </row>
    <row r="13" spans="2:62" ht="32" customHeight="1" x14ac:dyDescent="0.35">
      <c r="B13" s="11" t="s">
        <v>42</v>
      </c>
      <c r="C13" s="12">
        <v>1.4493982837099999E-2</v>
      </c>
      <c r="D13" s="12">
        <v>1.02473349238E-2</v>
      </c>
      <c r="E13" s="12">
        <v>1.7257962939300001E-2</v>
      </c>
      <c r="F13" s="12">
        <v>0</v>
      </c>
      <c r="G13" s="12">
        <v>0.20185509779300001</v>
      </c>
      <c r="I13" s="12">
        <v>4.0854995060200003E-2</v>
      </c>
      <c r="J13" s="12">
        <v>1.40247370242E-2</v>
      </c>
      <c r="K13" s="12">
        <v>5.9971672596700002E-3</v>
      </c>
      <c r="L13" s="12">
        <v>7.1866087401699997E-3</v>
      </c>
      <c r="M13" s="12">
        <v>1.9744067737799999E-2</v>
      </c>
      <c r="N13" s="12">
        <v>0</v>
      </c>
      <c r="P13" s="12">
        <v>0</v>
      </c>
      <c r="Q13" s="12">
        <v>2.1829711499699998E-2</v>
      </c>
      <c r="R13" s="12">
        <v>1.41764310665E-2</v>
      </c>
      <c r="S13" s="12">
        <v>2.2201134759900001E-2</v>
      </c>
      <c r="T13" s="12">
        <v>0</v>
      </c>
      <c r="V13" s="12">
        <v>0</v>
      </c>
      <c r="W13" s="12">
        <v>1.74362987863E-2</v>
      </c>
      <c r="X13" s="12">
        <v>8.8316229950300001E-3</v>
      </c>
      <c r="Y13" s="12">
        <v>1.41449267297E-2</v>
      </c>
      <c r="Z13" s="12">
        <v>1.6226171704900001E-2</v>
      </c>
      <c r="AA13" s="12">
        <v>0</v>
      </c>
      <c r="AB13" s="12">
        <v>1.8819862811599999E-2</v>
      </c>
      <c r="AC13" s="12">
        <v>7.2711946333500005E-2</v>
      </c>
      <c r="AE13" s="12">
        <v>0</v>
      </c>
      <c r="AF13" s="12">
        <v>1.4267383606499999E-2</v>
      </c>
      <c r="AG13" s="12">
        <v>2.6596477333199999E-2</v>
      </c>
      <c r="AH13" s="12">
        <v>0</v>
      </c>
      <c r="AI13" s="12">
        <v>1.5468679908999999E-2</v>
      </c>
      <c r="AJ13" s="12">
        <v>2.1950035261599998E-2</v>
      </c>
      <c r="AK13" s="12">
        <v>0</v>
      </c>
      <c r="AL13" s="12">
        <v>4.8267202425699998E-2</v>
      </c>
      <c r="AM13" s="12">
        <v>2.2667985315499999E-2</v>
      </c>
      <c r="AN13" s="12">
        <v>0</v>
      </c>
      <c r="AO13" s="12">
        <v>0</v>
      </c>
      <c r="AP13" s="12">
        <v>0</v>
      </c>
      <c r="AR13" s="12">
        <v>9.1487585532600002E-3</v>
      </c>
      <c r="AS13" s="12">
        <v>2.2007432204200001E-2</v>
      </c>
      <c r="AT13" s="12">
        <v>4.2692999602299997E-2</v>
      </c>
      <c r="AU13" s="12">
        <v>0.49967990123599998</v>
      </c>
      <c r="AW13" s="12">
        <v>1.55397924278E-2</v>
      </c>
      <c r="AX13" s="12">
        <v>1.3807235938399999E-2</v>
      </c>
      <c r="AY13" s="12">
        <v>1.2775157275999999E-2</v>
      </c>
      <c r="AZ13" s="12">
        <v>1.5221606269E-2</v>
      </c>
      <c r="BA13" s="12">
        <v>1.36315955464E-2</v>
      </c>
      <c r="BB13" s="12">
        <v>1.6531106985700001E-2</v>
      </c>
      <c r="BD13" s="12">
        <v>1.9576685769900001E-2</v>
      </c>
      <c r="BE13" s="12">
        <v>0</v>
      </c>
      <c r="BF13" s="12">
        <v>5.02095655248E-2</v>
      </c>
      <c r="BH13" s="12">
        <v>2.6364010450800001E-3</v>
      </c>
      <c r="BI13" s="12">
        <v>2.1955040548200001E-2</v>
      </c>
      <c r="BJ13" s="12">
        <v>8.9817680238999997E-2</v>
      </c>
    </row>
    <row r="15" spans="2:62" x14ac:dyDescent="0.35">
      <c r="B15" t="s">
        <v>260</v>
      </c>
    </row>
    <row r="16" spans="2:62" x14ac:dyDescent="0.35">
      <c r="B16" t="s">
        <v>9</v>
      </c>
    </row>
    <row r="18" spans="2:2" x14ac:dyDescent="0.35">
      <c r="B18"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J18"/>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242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237</v>
      </c>
      <c r="C9" s="12">
        <v>0.17689069436499999</v>
      </c>
      <c r="D9" s="12">
        <v>0.15867708468399999</v>
      </c>
      <c r="E9" s="12">
        <v>0.20808692322399999</v>
      </c>
      <c r="F9" s="12">
        <v>8.3507518732400005E-2</v>
      </c>
      <c r="G9" s="12">
        <v>0.20424949416099999</v>
      </c>
      <c r="I9" s="12">
        <v>0.18758464074</v>
      </c>
      <c r="J9" s="12">
        <v>0.1931098034</v>
      </c>
      <c r="K9" s="12">
        <v>0.181919273002</v>
      </c>
      <c r="L9" s="12">
        <v>0.15377076477599999</v>
      </c>
      <c r="M9" s="12">
        <v>0.20009963688599999</v>
      </c>
      <c r="N9" s="12">
        <v>0</v>
      </c>
      <c r="P9" s="12">
        <v>0.111597279753</v>
      </c>
      <c r="Q9" s="12">
        <v>0.124334608438</v>
      </c>
      <c r="R9" s="12">
        <v>0.24439455219600001</v>
      </c>
      <c r="S9" s="12">
        <v>0.230059781134</v>
      </c>
      <c r="T9" s="12">
        <v>0</v>
      </c>
      <c r="V9" s="12">
        <v>0.14966335368799999</v>
      </c>
      <c r="W9" s="12">
        <v>0.161253665947</v>
      </c>
      <c r="X9" s="12">
        <v>0.151615277302</v>
      </c>
      <c r="Y9" s="12">
        <v>0.159457974876</v>
      </c>
      <c r="Z9" s="12">
        <v>0.22644639700899999</v>
      </c>
      <c r="AA9" s="12">
        <v>0.229449152405</v>
      </c>
      <c r="AB9" s="12">
        <v>0.20148423313300001</v>
      </c>
      <c r="AC9" s="12">
        <v>0.21797993883700001</v>
      </c>
      <c r="AE9" s="12">
        <v>4.6714346830499999E-2</v>
      </c>
      <c r="AF9" s="12">
        <v>0.202530444349</v>
      </c>
      <c r="AG9" s="12">
        <v>0.106623071572</v>
      </c>
      <c r="AH9" s="12">
        <v>0.24380233678800001</v>
      </c>
      <c r="AI9" s="12">
        <v>0.165625405876</v>
      </c>
      <c r="AJ9" s="12">
        <v>0.15333859931800001</v>
      </c>
      <c r="AK9" s="12">
        <v>0.15571471109000001</v>
      </c>
      <c r="AL9" s="12">
        <v>0.175451243432</v>
      </c>
      <c r="AM9" s="12">
        <v>0.22106519635800001</v>
      </c>
      <c r="AN9" s="12">
        <v>0.220141410861</v>
      </c>
      <c r="AO9" s="12">
        <v>0.19196228446399999</v>
      </c>
      <c r="AP9" s="12">
        <v>0.24314229716399999</v>
      </c>
      <c r="AR9" s="12">
        <v>0.18481567318799999</v>
      </c>
      <c r="AS9" s="12">
        <v>0.14943281883500001</v>
      </c>
      <c r="AT9" s="12">
        <v>0.15194435252999999</v>
      </c>
      <c r="AU9" s="12">
        <v>0</v>
      </c>
      <c r="AW9" s="12">
        <v>0.19670637391699999</v>
      </c>
      <c r="AX9" s="12">
        <v>0.20009089101800001</v>
      </c>
      <c r="AY9" s="12">
        <v>0.195848041034</v>
      </c>
      <c r="AZ9" s="12">
        <v>0.16607845485799999</v>
      </c>
      <c r="BA9" s="12">
        <v>0.204773913433</v>
      </c>
      <c r="BB9" s="12">
        <v>0.189893181577</v>
      </c>
      <c r="BD9" s="12">
        <v>0.20733338233900001</v>
      </c>
      <c r="BE9" s="12">
        <v>0.125048427022</v>
      </c>
      <c r="BF9" s="12">
        <v>9.8456362465800001E-2</v>
      </c>
      <c r="BH9" s="12">
        <v>0.184965675986</v>
      </c>
      <c r="BI9" s="12">
        <v>0.18524327811899999</v>
      </c>
      <c r="BJ9" s="12">
        <v>8.7020695061899994E-2</v>
      </c>
    </row>
    <row r="10" spans="2:62" ht="32" customHeight="1" x14ac:dyDescent="0.35">
      <c r="B10" s="11" t="s">
        <v>238</v>
      </c>
      <c r="C10" s="12">
        <v>0.272453681186</v>
      </c>
      <c r="D10" s="12">
        <v>0.26140008650300001</v>
      </c>
      <c r="E10" s="12">
        <v>0.29065425633300002</v>
      </c>
      <c r="F10" s="12">
        <v>0.23623155263100001</v>
      </c>
      <c r="G10" s="12">
        <v>0.20185509779300001</v>
      </c>
      <c r="I10" s="12">
        <v>0.19284480399600001</v>
      </c>
      <c r="J10" s="12">
        <v>0.32665002029099999</v>
      </c>
      <c r="K10" s="12">
        <v>0.28729207082000002</v>
      </c>
      <c r="L10" s="12">
        <v>0.246048737352</v>
      </c>
      <c r="M10" s="12">
        <v>0.29088356876499999</v>
      </c>
      <c r="N10" s="12">
        <v>0.35468061464700001</v>
      </c>
      <c r="P10" s="12">
        <v>0.22592064430200001</v>
      </c>
      <c r="Q10" s="12">
        <v>0.30105719408699999</v>
      </c>
      <c r="R10" s="12">
        <v>0.30353143322300002</v>
      </c>
      <c r="S10" s="12">
        <v>0.26365422755200002</v>
      </c>
      <c r="T10" s="12">
        <v>0</v>
      </c>
      <c r="V10" s="12">
        <v>0.253096555128</v>
      </c>
      <c r="W10" s="12">
        <v>0.27241657725000001</v>
      </c>
      <c r="X10" s="12">
        <v>0.31537838985</v>
      </c>
      <c r="Y10" s="12">
        <v>0.23146343040699999</v>
      </c>
      <c r="Z10" s="12">
        <v>0.21288727197499999</v>
      </c>
      <c r="AA10" s="12">
        <v>0.35931286506999999</v>
      </c>
      <c r="AB10" s="12">
        <v>0.28105699031499998</v>
      </c>
      <c r="AC10" s="12">
        <v>0.24872354313200001</v>
      </c>
      <c r="AE10" s="12">
        <v>0.33785732646099997</v>
      </c>
      <c r="AF10" s="12">
        <v>0.29090783169399997</v>
      </c>
      <c r="AG10" s="12">
        <v>0.41119729664600002</v>
      </c>
      <c r="AH10" s="12">
        <v>0.25469182828800002</v>
      </c>
      <c r="AI10" s="12">
        <v>0.223379578355</v>
      </c>
      <c r="AJ10" s="12">
        <v>0.216609232806</v>
      </c>
      <c r="AK10" s="12">
        <v>0.23865476834400001</v>
      </c>
      <c r="AL10" s="12">
        <v>0.29663768645299998</v>
      </c>
      <c r="AM10" s="12">
        <v>0.37129631070800001</v>
      </c>
      <c r="AN10" s="12">
        <v>0.19515443657699999</v>
      </c>
      <c r="AO10" s="12">
        <v>8.4986132465900005E-2</v>
      </c>
      <c r="AP10" s="12">
        <v>0.26855675489800002</v>
      </c>
      <c r="AR10" s="12">
        <v>0.23437373385800001</v>
      </c>
      <c r="AS10" s="12">
        <v>0.43176611887900002</v>
      </c>
      <c r="AT10" s="12">
        <v>0.38500182008</v>
      </c>
      <c r="AU10" s="12">
        <v>0</v>
      </c>
      <c r="AW10" s="12">
        <v>0.27274067663200002</v>
      </c>
      <c r="AX10" s="12">
        <v>0.27213491882899998</v>
      </c>
      <c r="AY10" s="12">
        <v>0.25734167177400002</v>
      </c>
      <c r="AZ10" s="12">
        <v>0.283457868324</v>
      </c>
      <c r="BA10" s="12">
        <v>0.281159975896</v>
      </c>
      <c r="BB10" s="12">
        <v>0.28475383736299997</v>
      </c>
      <c r="BD10" s="12">
        <v>0.28718602215799999</v>
      </c>
      <c r="BE10" s="12">
        <v>0.26382634630500001</v>
      </c>
      <c r="BF10" s="12">
        <v>9.6876839517599997E-2</v>
      </c>
      <c r="BH10" s="12">
        <v>0.29387251115200003</v>
      </c>
      <c r="BI10" s="12">
        <v>0.220826880438</v>
      </c>
      <c r="BJ10" s="12">
        <v>0.24594095095499999</v>
      </c>
    </row>
    <row r="11" spans="2:62" ht="32" customHeight="1" x14ac:dyDescent="0.35">
      <c r="B11" s="11" t="s">
        <v>239</v>
      </c>
      <c r="C11" s="12">
        <v>0.27224823706599999</v>
      </c>
      <c r="D11" s="12">
        <v>0.28030670009600001</v>
      </c>
      <c r="E11" s="12">
        <v>0.26026984272100001</v>
      </c>
      <c r="F11" s="12">
        <v>0.308486810532</v>
      </c>
      <c r="G11" s="12">
        <v>0.199846829783</v>
      </c>
      <c r="I11" s="12">
        <v>0.24010722110900001</v>
      </c>
      <c r="J11" s="12">
        <v>0.20586432236400001</v>
      </c>
      <c r="K11" s="12">
        <v>0.275794842993</v>
      </c>
      <c r="L11" s="12">
        <v>0.323079510013</v>
      </c>
      <c r="M11" s="12">
        <v>0.25601207219400002</v>
      </c>
      <c r="N11" s="12">
        <v>0.42984159411</v>
      </c>
      <c r="P11" s="12">
        <v>0.25382895256499999</v>
      </c>
      <c r="Q11" s="12">
        <v>0.28190884298699997</v>
      </c>
      <c r="R11" s="12">
        <v>0.28364963180899999</v>
      </c>
      <c r="S11" s="12">
        <v>0.257989497934</v>
      </c>
      <c r="T11" s="12">
        <v>1</v>
      </c>
      <c r="V11" s="12">
        <v>0.26905460325399999</v>
      </c>
      <c r="W11" s="12">
        <v>0.214874567308</v>
      </c>
      <c r="X11" s="12">
        <v>0.31765100754300002</v>
      </c>
      <c r="Y11" s="12">
        <v>0.37217334025100002</v>
      </c>
      <c r="Z11" s="12">
        <v>0.19905779152299999</v>
      </c>
      <c r="AA11" s="12">
        <v>0.28901686873600002</v>
      </c>
      <c r="AB11" s="12">
        <v>0.27812621232500001</v>
      </c>
      <c r="AC11" s="12">
        <v>0.24226777202999999</v>
      </c>
      <c r="AE11" s="12">
        <v>0.31943721857700003</v>
      </c>
      <c r="AF11" s="12">
        <v>0.25382971251300002</v>
      </c>
      <c r="AG11" s="12">
        <v>0.30690732330100001</v>
      </c>
      <c r="AH11" s="12">
        <v>0.25757931997099998</v>
      </c>
      <c r="AI11" s="12">
        <v>0.24833054765000001</v>
      </c>
      <c r="AJ11" s="12">
        <v>0.273809022322</v>
      </c>
      <c r="AK11" s="12">
        <v>0.32033413507399999</v>
      </c>
      <c r="AL11" s="12">
        <v>0.28142047357599997</v>
      </c>
      <c r="AM11" s="12">
        <v>0.18544216207100001</v>
      </c>
      <c r="AN11" s="12">
        <v>0.151300321948</v>
      </c>
      <c r="AO11" s="12">
        <v>0.63460805851799995</v>
      </c>
      <c r="AP11" s="12">
        <v>0.29467481298199999</v>
      </c>
      <c r="AR11" s="12">
        <v>0.28443014508100001</v>
      </c>
      <c r="AS11" s="12">
        <v>0.21035911792100001</v>
      </c>
      <c r="AT11" s="12">
        <v>0.26947489414300002</v>
      </c>
      <c r="AU11" s="12">
        <v>0.50032009876399997</v>
      </c>
      <c r="AW11" s="12">
        <v>0.26032427884699999</v>
      </c>
      <c r="AX11" s="12">
        <v>0.26132989807899998</v>
      </c>
      <c r="AY11" s="12">
        <v>0.27085871093000002</v>
      </c>
      <c r="AZ11" s="12">
        <v>0.26616516441999999</v>
      </c>
      <c r="BA11" s="12">
        <v>0.26873538407499997</v>
      </c>
      <c r="BB11" s="12">
        <v>0.27453371063999998</v>
      </c>
      <c r="BD11" s="12">
        <v>0.26953819581100003</v>
      </c>
      <c r="BE11" s="12">
        <v>0.27056909599500001</v>
      </c>
      <c r="BF11" s="12">
        <v>0.331852003841</v>
      </c>
      <c r="BH11" s="12">
        <v>0.25529858534799998</v>
      </c>
      <c r="BI11" s="12">
        <v>0.34428933473700002</v>
      </c>
      <c r="BJ11" s="12">
        <v>0.203675903687</v>
      </c>
    </row>
    <row r="12" spans="2:62" ht="32" customHeight="1" x14ac:dyDescent="0.35">
      <c r="B12" s="11" t="s">
        <v>240</v>
      </c>
      <c r="C12" s="12">
        <v>0.254471400849</v>
      </c>
      <c r="D12" s="12">
        <v>0.29274939894300001</v>
      </c>
      <c r="E12" s="12">
        <v>0.19453221251799999</v>
      </c>
      <c r="F12" s="12">
        <v>0.371774118105</v>
      </c>
      <c r="G12" s="12">
        <v>0.39404857826299999</v>
      </c>
      <c r="I12" s="12">
        <v>0.35180659347600002</v>
      </c>
      <c r="J12" s="12">
        <v>0.24784755488900001</v>
      </c>
      <c r="K12" s="12">
        <v>0.24899664592599999</v>
      </c>
      <c r="L12" s="12">
        <v>0.25400519273200001</v>
      </c>
      <c r="M12" s="12">
        <v>0.211931992524</v>
      </c>
      <c r="N12" s="12">
        <v>0.13014789120299999</v>
      </c>
      <c r="P12" s="12">
        <v>0.39389455332200002</v>
      </c>
      <c r="Q12" s="12">
        <v>0.27049442254700001</v>
      </c>
      <c r="R12" s="12">
        <v>0.13146301869599999</v>
      </c>
      <c r="S12" s="12">
        <v>0.22609535861999999</v>
      </c>
      <c r="T12" s="12">
        <v>0</v>
      </c>
      <c r="V12" s="12">
        <v>0.28671910439699999</v>
      </c>
      <c r="W12" s="12">
        <v>0.32481211996100001</v>
      </c>
      <c r="X12" s="12">
        <v>0.20674662916200001</v>
      </c>
      <c r="Y12" s="12">
        <v>0.221393963221</v>
      </c>
      <c r="Z12" s="12">
        <v>0.329872048024</v>
      </c>
      <c r="AA12" s="12">
        <v>0.122221113788</v>
      </c>
      <c r="AB12" s="12">
        <v>0.22051270141500001</v>
      </c>
      <c r="AC12" s="12">
        <v>0.22002655322699999</v>
      </c>
      <c r="AE12" s="12">
        <v>0.29599110813200002</v>
      </c>
      <c r="AF12" s="12">
        <v>0.23846462783700001</v>
      </c>
      <c r="AG12" s="12">
        <v>0.17527230848</v>
      </c>
      <c r="AH12" s="12">
        <v>0.221956682608</v>
      </c>
      <c r="AI12" s="12">
        <v>0.33173260594199999</v>
      </c>
      <c r="AJ12" s="12">
        <v>0.28665164697700002</v>
      </c>
      <c r="AK12" s="12">
        <v>0.218758277</v>
      </c>
      <c r="AL12" s="12">
        <v>0.23053666912599999</v>
      </c>
      <c r="AM12" s="12">
        <v>0.222196330863</v>
      </c>
      <c r="AN12" s="12">
        <v>0.38967159292999998</v>
      </c>
      <c r="AO12" s="12">
        <v>8.8443524552799996E-2</v>
      </c>
      <c r="AP12" s="12">
        <v>0.19362613495600001</v>
      </c>
      <c r="AR12" s="12">
        <v>0.270594220592</v>
      </c>
      <c r="AS12" s="12">
        <v>0.20844194436499999</v>
      </c>
      <c r="AT12" s="12">
        <v>0.150885933645</v>
      </c>
      <c r="AU12" s="12">
        <v>0</v>
      </c>
      <c r="AW12" s="12">
        <v>0.24733882633199999</v>
      </c>
      <c r="AX12" s="12">
        <v>0.247368509338</v>
      </c>
      <c r="AY12" s="12">
        <v>0.25193464382899999</v>
      </c>
      <c r="AZ12" s="12">
        <v>0.270925003745</v>
      </c>
      <c r="BA12" s="12">
        <v>0.23160311518400001</v>
      </c>
      <c r="BB12" s="12">
        <v>0.229036837912</v>
      </c>
      <c r="BD12" s="12">
        <v>0.21604998629200001</v>
      </c>
      <c r="BE12" s="12">
        <v>0.335099676495</v>
      </c>
      <c r="BF12" s="12">
        <v>0.226396986833</v>
      </c>
      <c r="BH12" s="12">
        <v>0.24688709333100001</v>
      </c>
      <c r="BI12" s="12">
        <v>0.22678409337399999</v>
      </c>
      <c r="BJ12" s="12">
        <v>0.39585804312799999</v>
      </c>
    </row>
    <row r="13" spans="2:62" ht="32" customHeight="1" x14ac:dyDescent="0.35">
      <c r="B13" s="11" t="s">
        <v>42</v>
      </c>
      <c r="C13" s="12">
        <v>2.3935986535199998E-2</v>
      </c>
      <c r="D13" s="12">
        <v>6.8667297737800004E-3</v>
      </c>
      <c r="E13" s="12">
        <v>4.6456765203200003E-2</v>
      </c>
      <c r="F13" s="12">
        <v>0</v>
      </c>
      <c r="G13" s="12">
        <v>0</v>
      </c>
      <c r="I13" s="12">
        <v>2.7656740677799999E-2</v>
      </c>
      <c r="J13" s="12">
        <v>2.6528299055799998E-2</v>
      </c>
      <c r="K13" s="12">
        <v>5.9971672596700002E-3</v>
      </c>
      <c r="L13" s="12">
        <v>2.3095795126200001E-2</v>
      </c>
      <c r="M13" s="12">
        <v>4.1072729630799998E-2</v>
      </c>
      <c r="N13" s="12">
        <v>8.5329900040100007E-2</v>
      </c>
      <c r="P13" s="12">
        <v>1.47585700577E-2</v>
      </c>
      <c r="Q13" s="12">
        <v>2.2204931940800001E-2</v>
      </c>
      <c r="R13" s="12">
        <v>3.6961364074800003E-2</v>
      </c>
      <c r="S13" s="12">
        <v>2.2201134759900001E-2</v>
      </c>
      <c r="T13" s="12">
        <v>0</v>
      </c>
      <c r="V13" s="12">
        <v>4.1466383532200002E-2</v>
      </c>
      <c r="W13" s="12">
        <v>2.6643069534800001E-2</v>
      </c>
      <c r="X13" s="12">
        <v>8.6086961435700004E-3</v>
      </c>
      <c r="Y13" s="12">
        <v>1.55112912461E-2</v>
      </c>
      <c r="Z13" s="12">
        <v>3.1736491469800003E-2</v>
      </c>
      <c r="AA13" s="12">
        <v>0</v>
      </c>
      <c r="AB13" s="12">
        <v>1.8819862811599999E-2</v>
      </c>
      <c r="AC13" s="12">
        <v>7.1002192774600001E-2</v>
      </c>
      <c r="AE13" s="12">
        <v>0</v>
      </c>
      <c r="AF13" s="12">
        <v>1.4267383606499999E-2</v>
      </c>
      <c r="AG13" s="12">
        <v>0</v>
      </c>
      <c r="AH13" s="12">
        <v>2.1969832345700002E-2</v>
      </c>
      <c r="AI13" s="12">
        <v>3.0931862176799999E-2</v>
      </c>
      <c r="AJ13" s="12">
        <v>6.9591498577000005E-2</v>
      </c>
      <c r="AK13" s="12">
        <v>6.6538108491299999E-2</v>
      </c>
      <c r="AL13" s="12">
        <v>1.5953927413700001E-2</v>
      </c>
      <c r="AM13" s="12">
        <v>0</v>
      </c>
      <c r="AN13" s="12">
        <v>4.3732237685200001E-2</v>
      </c>
      <c r="AO13" s="12">
        <v>0</v>
      </c>
      <c r="AP13" s="12">
        <v>0</v>
      </c>
      <c r="AR13" s="12">
        <v>2.57862272803E-2</v>
      </c>
      <c r="AS13" s="12">
        <v>0</v>
      </c>
      <c r="AT13" s="12">
        <v>4.2692999602299997E-2</v>
      </c>
      <c r="AU13" s="12">
        <v>0.49967990123599998</v>
      </c>
      <c r="AW13" s="12">
        <v>2.2889844272100002E-2</v>
      </c>
      <c r="AX13" s="12">
        <v>1.9075782736399999E-2</v>
      </c>
      <c r="AY13" s="12">
        <v>2.4016932433100002E-2</v>
      </c>
      <c r="AZ13" s="12">
        <v>1.33735086532E-2</v>
      </c>
      <c r="BA13" s="12">
        <v>1.37276114114E-2</v>
      </c>
      <c r="BB13" s="12">
        <v>2.17824325086E-2</v>
      </c>
      <c r="BD13" s="12">
        <v>1.98924133999E-2</v>
      </c>
      <c r="BE13" s="12">
        <v>5.4564541833899997E-3</v>
      </c>
      <c r="BF13" s="12">
        <v>0.24641780734300001</v>
      </c>
      <c r="BH13" s="12">
        <v>1.8976134183800002E-2</v>
      </c>
      <c r="BI13" s="12">
        <v>2.2856413332199999E-2</v>
      </c>
      <c r="BJ13" s="12">
        <v>6.7504407167799999E-2</v>
      </c>
    </row>
    <row r="15" spans="2:62" x14ac:dyDescent="0.35">
      <c r="B15" t="s">
        <v>260</v>
      </c>
    </row>
    <row r="16" spans="2:62" x14ac:dyDescent="0.35">
      <c r="B16" t="s">
        <v>9</v>
      </c>
    </row>
    <row r="18" spans="2:2" x14ac:dyDescent="0.35">
      <c r="B18"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J18"/>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243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237</v>
      </c>
      <c r="C9" s="12">
        <v>0.18445655326300001</v>
      </c>
      <c r="D9" s="12">
        <v>0.15763929754100001</v>
      </c>
      <c r="E9" s="12">
        <v>0.21791725199299999</v>
      </c>
      <c r="F9" s="12">
        <v>0.15321018082999999</v>
      </c>
      <c r="G9" s="12">
        <v>0.20424949416099999</v>
      </c>
      <c r="I9" s="12">
        <v>0.21128901559999999</v>
      </c>
      <c r="J9" s="12">
        <v>0.122910235627</v>
      </c>
      <c r="K9" s="12">
        <v>0.21481624217600001</v>
      </c>
      <c r="L9" s="12">
        <v>0.18061500609100001</v>
      </c>
      <c r="M9" s="12">
        <v>0.177013503599</v>
      </c>
      <c r="N9" s="12">
        <v>0.102944376272</v>
      </c>
      <c r="P9" s="12">
        <v>0.111954657759</v>
      </c>
      <c r="Q9" s="12">
        <v>9.7187162457599993E-2</v>
      </c>
      <c r="R9" s="12">
        <v>0.244264753429</v>
      </c>
      <c r="S9" s="12">
        <v>0.287363846049</v>
      </c>
      <c r="T9" s="12">
        <v>0</v>
      </c>
      <c r="V9" s="12">
        <v>0.112096191262</v>
      </c>
      <c r="W9" s="12">
        <v>0.15455568689400001</v>
      </c>
      <c r="X9" s="12">
        <v>0.16054987394699999</v>
      </c>
      <c r="Y9" s="12">
        <v>0.19229710948699999</v>
      </c>
      <c r="Z9" s="12">
        <v>0.241490456469</v>
      </c>
      <c r="AA9" s="12">
        <v>0.33921236797600002</v>
      </c>
      <c r="AB9" s="12">
        <v>0.21649499979</v>
      </c>
      <c r="AC9" s="12">
        <v>0.16226585381899999</v>
      </c>
      <c r="AE9" s="12">
        <v>0.15164390525999999</v>
      </c>
      <c r="AF9" s="12">
        <v>0.18964739443500001</v>
      </c>
      <c r="AG9" s="12">
        <v>0.13093765369999999</v>
      </c>
      <c r="AH9" s="12">
        <v>0.17308562935899999</v>
      </c>
      <c r="AI9" s="12">
        <v>8.7762121510500002E-2</v>
      </c>
      <c r="AJ9" s="12">
        <v>0.14232558194600001</v>
      </c>
      <c r="AK9" s="12">
        <v>0.27138556321700003</v>
      </c>
      <c r="AL9" s="12">
        <v>0.27667557614100002</v>
      </c>
      <c r="AM9" s="12">
        <v>0.23343048847100001</v>
      </c>
      <c r="AN9" s="12">
        <v>0.192158588017</v>
      </c>
      <c r="AO9" s="12">
        <v>9.4084771320799995E-2</v>
      </c>
      <c r="AP9" s="12">
        <v>0.24651776452800001</v>
      </c>
      <c r="AR9" s="12">
        <v>0.178337472425</v>
      </c>
      <c r="AS9" s="12">
        <v>0.20207668252700001</v>
      </c>
      <c r="AT9" s="12">
        <v>0.25086715099200002</v>
      </c>
      <c r="AU9" s="12">
        <v>0</v>
      </c>
      <c r="AW9" s="12">
        <v>0.19064455058300001</v>
      </c>
      <c r="AX9" s="12">
        <v>0.20488201126899999</v>
      </c>
      <c r="AY9" s="12">
        <v>0.21183113305500001</v>
      </c>
      <c r="AZ9" s="12">
        <v>0.17605783940399999</v>
      </c>
      <c r="BA9" s="12">
        <v>0.20833295167999999</v>
      </c>
      <c r="BB9" s="12">
        <v>0.189737397659</v>
      </c>
      <c r="BD9" s="12">
        <v>0.20359709042499999</v>
      </c>
      <c r="BE9" s="12">
        <v>0.15035344395</v>
      </c>
      <c r="BF9" s="12">
        <v>0.14774742528099999</v>
      </c>
      <c r="BH9" s="12">
        <v>0.20158125346399999</v>
      </c>
      <c r="BI9" s="12">
        <v>0.14258317722800001</v>
      </c>
      <c r="BJ9" s="12">
        <v>0.16497325618700001</v>
      </c>
    </row>
    <row r="10" spans="2:62" ht="32" customHeight="1" x14ac:dyDescent="0.35">
      <c r="B10" s="11" t="s">
        <v>238</v>
      </c>
      <c r="C10" s="12">
        <v>0.27156795604599998</v>
      </c>
      <c r="D10" s="12">
        <v>0.24376251398099999</v>
      </c>
      <c r="E10" s="12">
        <v>0.32279308556000003</v>
      </c>
      <c r="F10" s="12">
        <v>0.11807345871200001</v>
      </c>
      <c r="G10" s="12">
        <v>0.199846829783</v>
      </c>
      <c r="I10" s="12">
        <v>0.27083371059299999</v>
      </c>
      <c r="J10" s="12">
        <v>0.28701984456000001</v>
      </c>
      <c r="K10" s="12">
        <v>0.23322317175999999</v>
      </c>
      <c r="L10" s="12">
        <v>0.28748409547199999</v>
      </c>
      <c r="M10" s="12">
        <v>0.28568978677899998</v>
      </c>
      <c r="N10" s="12">
        <v>0.397444926772</v>
      </c>
      <c r="P10" s="12">
        <v>0.19460913699999999</v>
      </c>
      <c r="Q10" s="12">
        <v>0.34984042351599998</v>
      </c>
      <c r="R10" s="12">
        <v>0.30822168986100001</v>
      </c>
      <c r="S10" s="12">
        <v>0.22197369257899999</v>
      </c>
      <c r="T10" s="12">
        <v>1</v>
      </c>
      <c r="V10" s="12">
        <v>0.204669877532</v>
      </c>
      <c r="W10" s="12">
        <v>0.25660290412300002</v>
      </c>
      <c r="X10" s="12">
        <v>0.32975601283900002</v>
      </c>
      <c r="Y10" s="12">
        <v>0.40451515855999998</v>
      </c>
      <c r="Z10" s="12">
        <v>0.24086962277999999</v>
      </c>
      <c r="AA10" s="12">
        <v>0.39050231556300002</v>
      </c>
      <c r="AB10" s="12">
        <v>0.15905363379000001</v>
      </c>
      <c r="AC10" s="12">
        <v>6.9008950910999997E-2</v>
      </c>
      <c r="AE10" s="12">
        <v>0.27955463187899998</v>
      </c>
      <c r="AF10" s="12">
        <v>0.21799763876100001</v>
      </c>
      <c r="AG10" s="12">
        <v>0.278927894314</v>
      </c>
      <c r="AH10" s="12">
        <v>0.32919635474199999</v>
      </c>
      <c r="AI10" s="12">
        <v>0.29888193857700002</v>
      </c>
      <c r="AJ10" s="12">
        <v>0.29721291364000002</v>
      </c>
      <c r="AK10" s="12">
        <v>0.29596551376800001</v>
      </c>
      <c r="AL10" s="12">
        <v>0.32372758095699999</v>
      </c>
      <c r="AM10" s="12">
        <v>0.26955221772400001</v>
      </c>
      <c r="AN10" s="12">
        <v>9.1188976874999994E-2</v>
      </c>
      <c r="AO10" s="12">
        <v>0.27130717016200001</v>
      </c>
      <c r="AP10" s="12">
        <v>0.35406930892900002</v>
      </c>
      <c r="AR10" s="12">
        <v>0.245741309756</v>
      </c>
      <c r="AS10" s="12">
        <v>0.40934658125599999</v>
      </c>
      <c r="AT10" s="12">
        <v>0.17877744770599999</v>
      </c>
      <c r="AU10" s="12">
        <v>0.50032009876399997</v>
      </c>
      <c r="AW10" s="12">
        <v>0.27149190110900001</v>
      </c>
      <c r="AX10" s="12">
        <v>0.26010831179499999</v>
      </c>
      <c r="AY10" s="12">
        <v>0.24628648215400001</v>
      </c>
      <c r="AZ10" s="12">
        <v>0.271213889333</v>
      </c>
      <c r="BA10" s="12">
        <v>0.29047275139899997</v>
      </c>
      <c r="BB10" s="12">
        <v>0.28677168920200002</v>
      </c>
      <c r="BD10" s="12">
        <v>0.29167955063099998</v>
      </c>
      <c r="BE10" s="12">
        <v>0.217233683422</v>
      </c>
      <c r="BF10" s="12">
        <v>0.387670711201</v>
      </c>
      <c r="BH10" s="12">
        <v>0.30345087750400002</v>
      </c>
      <c r="BI10" s="12">
        <v>0.24358205679600001</v>
      </c>
      <c r="BJ10" s="12">
        <v>9.1791223778100006E-2</v>
      </c>
    </row>
    <row r="11" spans="2:62" ht="32" customHeight="1" x14ac:dyDescent="0.35">
      <c r="B11" s="11" t="s">
        <v>239</v>
      </c>
      <c r="C11" s="12">
        <v>0.28959245714199999</v>
      </c>
      <c r="D11" s="12">
        <v>0.28163038652700001</v>
      </c>
      <c r="E11" s="12">
        <v>0.28187499126600002</v>
      </c>
      <c r="F11" s="12">
        <v>0.47473893985400001</v>
      </c>
      <c r="G11" s="12">
        <v>0</v>
      </c>
      <c r="I11" s="12">
        <v>0.30185891163</v>
      </c>
      <c r="J11" s="12">
        <v>0.39633009756199999</v>
      </c>
      <c r="K11" s="12">
        <v>0.28564395511899998</v>
      </c>
      <c r="L11" s="12">
        <v>0.232654831363</v>
      </c>
      <c r="M11" s="12">
        <v>0.27624161182700002</v>
      </c>
      <c r="N11" s="12">
        <v>0.31516924640100002</v>
      </c>
      <c r="P11" s="12">
        <v>0.32069973448099998</v>
      </c>
      <c r="Q11" s="12">
        <v>0.287538494709</v>
      </c>
      <c r="R11" s="12">
        <v>0.27816743687700002</v>
      </c>
      <c r="S11" s="12">
        <v>0.27658649774999999</v>
      </c>
      <c r="T11" s="12">
        <v>0</v>
      </c>
      <c r="V11" s="12">
        <v>0.41543833759999999</v>
      </c>
      <c r="W11" s="12">
        <v>0.25470097225799998</v>
      </c>
      <c r="X11" s="12">
        <v>0.225863740141</v>
      </c>
      <c r="Y11" s="12">
        <v>0.34034179463899999</v>
      </c>
      <c r="Z11" s="12">
        <v>0.27592996386200003</v>
      </c>
      <c r="AA11" s="12">
        <v>0.121775147722</v>
      </c>
      <c r="AB11" s="12">
        <v>0.32612275138699998</v>
      </c>
      <c r="AC11" s="12">
        <v>0.44301790219199999</v>
      </c>
      <c r="AE11" s="12">
        <v>0.1684614925</v>
      </c>
      <c r="AF11" s="12">
        <v>0.28312129652000001</v>
      </c>
      <c r="AG11" s="12">
        <v>0.40824672348500002</v>
      </c>
      <c r="AH11" s="12">
        <v>0.31589238227900002</v>
      </c>
      <c r="AI11" s="12">
        <v>0.30966348567200003</v>
      </c>
      <c r="AJ11" s="12">
        <v>0.359059688328</v>
      </c>
      <c r="AK11" s="12">
        <v>0.21051396698399999</v>
      </c>
      <c r="AL11" s="12">
        <v>0.199202604654</v>
      </c>
      <c r="AM11" s="12">
        <v>0.28888821685100002</v>
      </c>
      <c r="AN11" s="12">
        <v>0.35608535378400002</v>
      </c>
      <c r="AO11" s="12">
        <v>0.51463410295300005</v>
      </c>
      <c r="AP11" s="12">
        <v>0.18219509588300001</v>
      </c>
      <c r="AR11" s="12">
        <v>0.29673245405900001</v>
      </c>
      <c r="AS11" s="12">
        <v>0.24226669106199999</v>
      </c>
      <c r="AT11" s="12">
        <v>0.37744868772000001</v>
      </c>
      <c r="AU11" s="12">
        <v>0</v>
      </c>
      <c r="AW11" s="12">
        <v>0.29852472982299999</v>
      </c>
      <c r="AX11" s="12">
        <v>0.29938937182399999</v>
      </c>
      <c r="AY11" s="12">
        <v>0.30930367359099997</v>
      </c>
      <c r="AZ11" s="12">
        <v>0.29292670469400001</v>
      </c>
      <c r="BA11" s="12">
        <v>0.27615432714499999</v>
      </c>
      <c r="BB11" s="12">
        <v>0.28802705452600003</v>
      </c>
      <c r="BD11" s="12">
        <v>0.27870615289</v>
      </c>
      <c r="BE11" s="12">
        <v>0.31875422619600002</v>
      </c>
      <c r="BF11" s="12">
        <v>0.228829156763</v>
      </c>
      <c r="BH11" s="12">
        <v>0.29711726387699999</v>
      </c>
      <c r="BI11" s="12">
        <v>0.27909102615800002</v>
      </c>
      <c r="BJ11" s="12">
        <v>0.25835122191499998</v>
      </c>
    </row>
    <row r="12" spans="2:62" ht="32" customHeight="1" x14ac:dyDescent="0.35">
      <c r="B12" s="11" t="s">
        <v>240</v>
      </c>
      <c r="C12" s="12">
        <v>0.23046736981400001</v>
      </c>
      <c r="D12" s="12">
        <v>0.310101072177</v>
      </c>
      <c r="E12" s="12">
        <v>0.14708933985299999</v>
      </c>
      <c r="F12" s="12">
        <v>0.21980918787299999</v>
      </c>
      <c r="G12" s="12">
        <v>0</v>
      </c>
      <c r="I12" s="12">
        <v>0.17516336711700001</v>
      </c>
      <c r="J12" s="12">
        <v>0.193739822251</v>
      </c>
      <c r="K12" s="12">
        <v>0.25361012510499997</v>
      </c>
      <c r="L12" s="12">
        <v>0.26058455366700001</v>
      </c>
      <c r="M12" s="12">
        <v>0.22984035774600001</v>
      </c>
      <c r="N12" s="12">
        <v>0.184441450555</v>
      </c>
      <c r="P12" s="12">
        <v>0.35871909451099998</v>
      </c>
      <c r="Q12" s="12">
        <v>0.23572533395799999</v>
      </c>
      <c r="R12" s="12">
        <v>0.14705928765599999</v>
      </c>
      <c r="S12" s="12">
        <v>0.18404437216</v>
      </c>
      <c r="T12" s="12">
        <v>0</v>
      </c>
      <c r="V12" s="12">
        <v>0.24015673025199999</v>
      </c>
      <c r="W12" s="12">
        <v>0.30758345705200002</v>
      </c>
      <c r="X12" s="12">
        <v>0.27499875007699998</v>
      </c>
      <c r="Y12" s="12">
        <v>6.28459373145E-2</v>
      </c>
      <c r="Z12" s="12">
        <v>0.225483785184</v>
      </c>
      <c r="AA12" s="12">
        <v>0.148510168739</v>
      </c>
      <c r="AB12" s="12">
        <v>0.25740412307299998</v>
      </c>
      <c r="AC12" s="12">
        <v>0.185729175266</v>
      </c>
      <c r="AE12" s="12">
        <v>0.40033997036000002</v>
      </c>
      <c r="AF12" s="12">
        <v>0.28070397395800001</v>
      </c>
      <c r="AG12" s="12">
        <v>0.15529125116799999</v>
      </c>
      <c r="AH12" s="12">
        <v>0.18182563362000001</v>
      </c>
      <c r="AI12" s="12">
        <v>0.25729191215500002</v>
      </c>
      <c r="AJ12" s="12">
        <v>0.17945178082499999</v>
      </c>
      <c r="AK12" s="12">
        <v>0.199955586534</v>
      </c>
      <c r="AL12" s="12">
        <v>0.167462750365</v>
      </c>
      <c r="AM12" s="12">
        <v>0.18633947323799999</v>
      </c>
      <c r="AN12" s="12">
        <v>0.31903113119900001</v>
      </c>
      <c r="AO12" s="12">
        <v>0.119973955565</v>
      </c>
      <c r="AP12" s="12">
        <v>0.21721783066</v>
      </c>
      <c r="AR12" s="12">
        <v>0.26243359048999998</v>
      </c>
      <c r="AS12" s="12">
        <v>0.12474250030800001</v>
      </c>
      <c r="AT12" s="12">
        <v>6.0449529949500001E-2</v>
      </c>
      <c r="AU12" s="12">
        <v>0</v>
      </c>
      <c r="AW12" s="12">
        <v>0.212127372388</v>
      </c>
      <c r="AX12" s="12">
        <v>0.21164363697300001</v>
      </c>
      <c r="AY12" s="12">
        <v>0.209037746834</v>
      </c>
      <c r="AZ12" s="12">
        <v>0.23783938514200001</v>
      </c>
      <c r="BA12" s="12">
        <v>0.20890738631899999</v>
      </c>
      <c r="BB12" s="12">
        <v>0.213570034804</v>
      </c>
      <c r="BD12" s="12">
        <v>0.19720726074600001</v>
      </c>
      <c r="BE12" s="12">
        <v>0.313658646431</v>
      </c>
      <c r="BF12" s="12">
        <v>9.41852026078E-2</v>
      </c>
      <c r="BH12" s="12">
        <v>0.17874284013200001</v>
      </c>
      <c r="BI12" s="12">
        <v>0.32011701980500001</v>
      </c>
      <c r="BJ12" s="12">
        <v>0.395066617881</v>
      </c>
    </row>
    <row r="13" spans="2:62" ht="32" customHeight="1" x14ac:dyDescent="0.35">
      <c r="B13" s="11" t="s">
        <v>42</v>
      </c>
      <c r="C13" s="12">
        <v>2.3915663735199998E-2</v>
      </c>
      <c r="D13" s="12">
        <v>6.8667297737800004E-3</v>
      </c>
      <c r="E13" s="12">
        <v>3.0325331329100001E-2</v>
      </c>
      <c r="F13" s="12">
        <v>3.4168232730100001E-2</v>
      </c>
      <c r="G13" s="12">
        <v>0.59590367605600003</v>
      </c>
      <c r="I13" s="12">
        <v>4.0854995060200003E-2</v>
      </c>
      <c r="J13" s="12">
        <v>0</v>
      </c>
      <c r="K13" s="12">
        <v>1.27065058397E-2</v>
      </c>
      <c r="L13" s="12">
        <v>3.8661513408400003E-2</v>
      </c>
      <c r="M13" s="12">
        <v>3.1214740049599999E-2</v>
      </c>
      <c r="N13" s="12">
        <v>0</v>
      </c>
      <c r="P13" s="12">
        <v>1.4017376248799999E-2</v>
      </c>
      <c r="Q13" s="12">
        <v>2.9708585359600002E-2</v>
      </c>
      <c r="R13" s="12">
        <v>2.2286832176700001E-2</v>
      </c>
      <c r="S13" s="12">
        <v>3.0031591461700001E-2</v>
      </c>
      <c r="T13" s="12">
        <v>0</v>
      </c>
      <c r="V13" s="12">
        <v>2.76388633532E-2</v>
      </c>
      <c r="W13" s="12">
        <v>2.65569796739E-2</v>
      </c>
      <c r="X13" s="12">
        <v>8.8316229950300001E-3</v>
      </c>
      <c r="Y13" s="12">
        <v>0</v>
      </c>
      <c r="Z13" s="12">
        <v>1.6226171704900001E-2</v>
      </c>
      <c r="AA13" s="12">
        <v>0</v>
      </c>
      <c r="AB13" s="12">
        <v>4.09244919599E-2</v>
      </c>
      <c r="AC13" s="12">
        <v>0.13997811781200001</v>
      </c>
      <c r="AE13" s="12">
        <v>0</v>
      </c>
      <c r="AF13" s="12">
        <v>2.8529696325499999E-2</v>
      </c>
      <c r="AG13" s="12">
        <v>2.6596477333199999E-2</v>
      </c>
      <c r="AH13" s="12">
        <v>0</v>
      </c>
      <c r="AI13" s="12">
        <v>4.6400542085800002E-2</v>
      </c>
      <c r="AJ13" s="12">
        <v>2.1950035261599998E-2</v>
      </c>
      <c r="AK13" s="12">
        <v>2.2179369497100001E-2</v>
      </c>
      <c r="AL13" s="12">
        <v>3.2931487884299997E-2</v>
      </c>
      <c r="AM13" s="12">
        <v>2.1789603715500001E-2</v>
      </c>
      <c r="AN13" s="12">
        <v>4.1535950125100002E-2</v>
      </c>
      <c r="AO13" s="12">
        <v>0</v>
      </c>
      <c r="AP13" s="12">
        <v>0</v>
      </c>
      <c r="AR13" s="12">
        <v>1.6755173270399999E-2</v>
      </c>
      <c r="AS13" s="12">
        <v>2.1567544845700001E-2</v>
      </c>
      <c r="AT13" s="12">
        <v>0.13245718363299999</v>
      </c>
      <c r="AU13" s="12">
        <v>0.49967990123599998</v>
      </c>
      <c r="AW13" s="12">
        <v>2.7211446097199998E-2</v>
      </c>
      <c r="AX13" s="12">
        <v>2.3976668139700001E-2</v>
      </c>
      <c r="AY13" s="12">
        <v>2.3540964365699999E-2</v>
      </c>
      <c r="AZ13" s="12">
        <v>2.1962181426599999E-2</v>
      </c>
      <c r="BA13" s="12">
        <v>1.6132583457499999E-2</v>
      </c>
      <c r="BB13" s="12">
        <v>2.1893823809199998E-2</v>
      </c>
      <c r="BD13" s="12">
        <v>2.88099453084E-2</v>
      </c>
      <c r="BE13" s="12">
        <v>0</v>
      </c>
      <c r="BF13" s="12">
        <v>0.14156750414700001</v>
      </c>
      <c r="BH13" s="12">
        <v>1.9107765022600001E-2</v>
      </c>
      <c r="BI13" s="12">
        <v>1.4626720013600001E-2</v>
      </c>
      <c r="BJ13" s="12">
        <v>8.9817680238999997E-2</v>
      </c>
    </row>
    <row r="15" spans="2:62" x14ac:dyDescent="0.35">
      <c r="B15" t="s">
        <v>260</v>
      </c>
    </row>
    <row r="16" spans="2:62" x14ac:dyDescent="0.35">
      <c r="B16" t="s">
        <v>9</v>
      </c>
    </row>
    <row r="18" spans="2:2" x14ac:dyDescent="0.35">
      <c r="B18"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J18"/>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244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237</v>
      </c>
      <c r="C9" s="12">
        <v>0.17482277028500001</v>
      </c>
      <c r="D9" s="12">
        <v>0.13630902377500001</v>
      </c>
      <c r="E9" s="12">
        <v>0.22487513123200001</v>
      </c>
      <c r="F9" s="12">
        <v>8.1935444894899997E-2</v>
      </c>
      <c r="G9" s="12">
        <v>0.39404857826299999</v>
      </c>
      <c r="I9" s="12">
        <v>0.12859412319399999</v>
      </c>
      <c r="J9" s="12">
        <v>0.210765734446</v>
      </c>
      <c r="K9" s="12">
        <v>0.175717047967</v>
      </c>
      <c r="L9" s="12">
        <v>0.197621447201</v>
      </c>
      <c r="M9" s="12">
        <v>0.161349083803</v>
      </c>
      <c r="N9" s="12">
        <v>0.102944376272</v>
      </c>
      <c r="P9" s="12">
        <v>0.12009179617</v>
      </c>
      <c r="Q9" s="12">
        <v>0.15108644060400001</v>
      </c>
      <c r="R9" s="12">
        <v>0.228999003161</v>
      </c>
      <c r="S9" s="12">
        <v>0.20190427806200001</v>
      </c>
      <c r="T9" s="12">
        <v>0</v>
      </c>
      <c r="V9" s="12">
        <v>0.128523414842</v>
      </c>
      <c r="W9" s="12">
        <v>0.117357320653</v>
      </c>
      <c r="X9" s="12">
        <v>0.18135711904900001</v>
      </c>
      <c r="Y9" s="12">
        <v>0.166697415111</v>
      </c>
      <c r="Z9" s="12">
        <v>0.21259734928599999</v>
      </c>
      <c r="AA9" s="12">
        <v>0.26282592053100001</v>
      </c>
      <c r="AB9" s="12">
        <v>0.17772490862099999</v>
      </c>
      <c r="AC9" s="12">
        <v>0.30265339842200001</v>
      </c>
      <c r="AE9" s="12">
        <v>0.15116168473300001</v>
      </c>
      <c r="AF9" s="12">
        <v>0.25822022554200003</v>
      </c>
      <c r="AG9" s="12">
        <v>7.7621139846600004E-2</v>
      </c>
      <c r="AH9" s="12">
        <v>0.17536687744599999</v>
      </c>
      <c r="AI9" s="12">
        <v>0.17705146490500001</v>
      </c>
      <c r="AJ9" s="12">
        <v>0.1437256344</v>
      </c>
      <c r="AK9" s="12">
        <v>0.16092368524600001</v>
      </c>
      <c r="AL9" s="12">
        <v>0.17949459705500001</v>
      </c>
      <c r="AM9" s="12">
        <v>0.12348626163400001</v>
      </c>
      <c r="AN9" s="12">
        <v>0.19295814901700001</v>
      </c>
      <c r="AO9" s="12">
        <v>9.4084771320799995E-2</v>
      </c>
      <c r="AP9" s="12">
        <v>0.30090810199399998</v>
      </c>
      <c r="AR9" s="12">
        <v>0.15334398474700001</v>
      </c>
      <c r="AS9" s="12">
        <v>0.255267338126</v>
      </c>
      <c r="AT9" s="12">
        <v>0.28102109326500002</v>
      </c>
      <c r="AU9" s="12">
        <v>0</v>
      </c>
      <c r="AW9" s="12">
        <v>0.19471876207899999</v>
      </c>
      <c r="AX9" s="12">
        <v>0.185922764441</v>
      </c>
      <c r="AY9" s="12">
        <v>0.18281683992</v>
      </c>
      <c r="AZ9" s="12">
        <v>0.16780402842299999</v>
      </c>
      <c r="BA9" s="12">
        <v>0.197758875557</v>
      </c>
      <c r="BB9" s="12">
        <v>0.182502201552</v>
      </c>
      <c r="BD9" s="12">
        <v>0.208633294735</v>
      </c>
      <c r="BE9" s="12">
        <v>0.10503244451300001</v>
      </c>
      <c r="BF9" s="12">
        <v>0.18981430108799999</v>
      </c>
      <c r="BH9" s="12">
        <v>0.22108977959500001</v>
      </c>
      <c r="BI9" s="12">
        <v>8.0079773514999994E-2</v>
      </c>
      <c r="BJ9" s="12">
        <v>6.9378165272100001E-2</v>
      </c>
    </row>
    <row r="10" spans="2:62" ht="32" customHeight="1" x14ac:dyDescent="0.35">
      <c r="B10" s="11" t="s">
        <v>238</v>
      </c>
      <c r="C10" s="12">
        <v>0.239845782432</v>
      </c>
      <c r="D10" s="12">
        <v>0.226217910887</v>
      </c>
      <c r="E10" s="12">
        <v>0.26219664194999998</v>
      </c>
      <c r="F10" s="12">
        <v>0.18741420712699999</v>
      </c>
      <c r="G10" s="12">
        <v>0.20424949416099999</v>
      </c>
      <c r="I10" s="12">
        <v>0.194008508839</v>
      </c>
      <c r="J10" s="12">
        <v>0.25996578828700001</v>
      </c>
      <c r="K10" s="12">
        <v>0.221961814585</v>
      </c>
      <c r="L10" s="12">
        <v>0.21965176616599999</v>
      </c>
      <c r="M10" s="12">
        <v>0.26135112909800001</v>
      </c>
      <c r="N10" s="12">
        <v>0.65223538481599996</v>
      </c>
      <c r="P10" s="12">
        <v>0.208254813441</v>
      </c>
      <c r="Q10" s="12">
        <v>0.257718560471</v>
      </c>
      <c r="R10" s="12">
        <v>0.23949231648300001</v>
      </c>
      <c r="S10" s="12">
        <v>0.25774574216200002</v>
      </c>
      <c r="T10" s="12">
        <v>0</v>
      </c>
      <c r="V10" s="12">
        <v>0.21215748325700001</v>
      </c>
      <c r="W10" s="12">
        <v>0.24861645807999999</v>
      </c>
      <c r="X10" s="12">
        <v>0.247862315</v>
      </c>
      <c r="Y10" s="12">
        <v>0.29224999768999999</v>
      </c>
      <c r="Z10" s="12">
        <v>0.21213366125700001</v>
      </c>
      <c r="AA10" s="12">
        <v>0.30317918103699998</v>
      </c>
      <c r="AB10" s="12">
        <v>0.23414602378300001</v>
      </c>
      <c r="AC10" s="12">
        <v>0.109502564052</v>
      </c>
      <c r="AE10" s="12">
        <v>0.19540678049999999</v>
      </c>
      <c r="AF10" s="12">
        <v>0.165049597485</v>
      </c>
      <c r="AG10" s="12">
        <v>0.28094523347900002</v>
      </c>
      <c r="AH10" s="12">
        <v>0.290830588881</v>
      </c>
      <c r="AI10" s="12">
        <v>0.23899358280899999</v>
      </c>
      <c r="AJ10" s="12">
        <v>0.19090053176999999</v>
      </c>
      <c r="AK10" s="12">
        <v>0.29794528392699998</v>
      </c>
      <c r="AL10" s="12">
        <v>0.32732106734600003</v>
      </c>
      <c r="AM10" s="12">
        <v>0.30610912807099999</v>
      </c>
      <c r="AN10" s="12">
        <v>0.167171613734</v>
      </c>
      <c r="AO10" s="12">
        <v>0.27130717016200001</v>
      </c>
      <c r="AP10" s="12">
        <v>0.12613088538</v>
      </c>
      <c r="AR10" s="12">
        <v>0.231823908597</v>
      </c>
      <c r="AS10" s="12">
        <v>0.24965027891899999</v>
      </c>
      <c r="AT10" s="12">
        <v>0.38408533514600002</v>
      </c>
      <c r="AU10" s="12">
        <v>0</v>
      </c>
      <c r="AW10" s="12">
        <v>0.23906527632399999</v>
      </c>
      <c r="AX10" s="12">
        <v>0.26223031818100001</v>
      </c>
      <c r="AY10" s="12">
        <v>0.26316687286200002</v>
      </c>
      <c r="AZ10" s="12">
        <v>0.23956303671000001</v>
      </c>
      <c r="BA10" s="12">
        <v>0.24167978272400001</v>
      </c>
      <c r="BB10" s="12">
        <v>0.26426334319700001</v>
      </c>
      <c r="BD10" s="12">
        <v>0.260897251951</v>
      </c>
      <c r="BE10" s="12">
        <v>0.20850733280100001</v>
      </c>
      <c r="BF10" s="12">
        <v>0.147893529261</v>
      </c>
      <c r="BH10" s="12">
        <v>0.23303794188999999</v>
      </c>
      <c r="BI10" s="12">
        <v>0.30352501520899999</v>
      </c>
      <c r="BJ10" s="12">
        <v>0.112535748044</v>
      </c>
    </row>
    <row r="11" spans="2:62" ht="32" customHeight="1" x14ac:dyDescent="0.35">
      <c r="B11" s="11" t="s">
        <v>239</v>
      </c>
      <c r="C11" s="12">
        <v>0.323528481275</v>
      </c>
      <c r="D11" s="12">
        <v>0.31579043983600003</v>
      </c>
      <c r="E11" s="12">
        <v>0.32407750890300002</v>
      </c>
      <c r="F11" s="12">
        <v>0.44403432846699997</v>
      </c>
      <c r="G11" s="12">
        <v>0</v>
      </c>
      <c r="I11" s="12">
        <v>0.30963218671499998</v>
      </c>
      <c r="J11" s="12">
        <v>0.33276311912200002</v>
      </c>
      <c r="K11" s="12">
        <v>0.29385354422299997</v>
      </c>
      <c r="L11" s="12">
        <v>0.373534959911</v>
      </c>
      <c r="M11" s="12">
        <v>0.340926821494</v>
      </c>
      <c r="N11" s="12">
        <v>8.3421579565100004E-2</v>
      </c>
      <c r="P11" s="12">
        <v>0.315305390558</v>
      </c>
      <c r="Q11" s="12">
        <v>0.29485379093800002</v>
      </c>
      <c r="R11" s="12">
        <v>0.390829470043</v>
      </c>
      <c r="S11" s="12">
        <v>0.29004146517899998</v>
      </c>
      <c r="T11" s="12">
        <v>0.51673118137999996</v>
      </c>
      <c r="V11" s="12">
        <v>0.40838958471600001</v>
      </c>
      <c r="W11" s="12">
        <v>0.29758985683200001</v>
      </c>
      <c r="X11" s="12">
        <v>0.31348627406500001</v>
      </c>
      <c r="Y11" s="12">
        <v>0.36744724318299998</v>
      </c>
      <c r="Z11" s="12">
        <v>0.29984785802000002</v>
      </c>
      <c r="AA11" s="12">
        <v>0.26405501773399997</v>
      </c>
      <c r="AB11" s="12">
        <v>0.27922854408800002</v>
      </c>
      <c r="AC11" s="12">
        <v>0.36019635292500002</v>
      </c>
      <c r="AE11" s="12">
        <v>0.35122532556199998</v>
      </c>
      <c r="AF11" s="12">
        <v>0.34040605538699997</v>
      </c>
      <c r="AG11" s="12">
        <v>0.45588672582799999</v>
      </c>
      <c r="AH11" s="12">
        <v>0.29818154636400002</v>
      </c>
      <c r="AI11" s="12">
        <v>0.25274763503300002</v>
      </c>
      <c r="AJ11" s="12">
        <v>0.28483931267599999</v>
      </c>
      <c r="AK11" s="12">
        <v>0.35569849705500001</v>
      </c>
      <c r="AL11" s="12">
        <v>0.24274867705600001</v>
      </c>
      <c r="AM11" s="12">
        <v>0.32261500732499998</v>
      </c>
      <c r="AN11" s="12">
        <v>0.38405272233499999</v>
      </c>
      <c r="AO11" s="12">
        <v>0.51463410295300005</v>
      </c>
      <c r="AP11" s="12">
        <v>0.21415107261999999</v>
      </c>
      <c r="AR11" s="12">
        <v>0.32625254239599999</v>
      </c>
      <c r="AS11" s="12">
        <v>0.35354522623099999</v>
      </c>
      <c r="AT11" s="12">
        <v>0.17062929242399999</v>
      </c>
      <c r="AU11" s="12">
        <v>0</v>
      </c>
      <c r="AW11" s="12">
        <v>0.31635207760200001</v>
      </c>
      <c r="AX11" s="12">
        <v>0.29056096783899998</v>
      </c>
      <c r="AY11" s="12">
        <v>0.29611342565400001</v>
      </c>
      <c r="AZ11" s="12">
        <v>0.31495197123500002</v>
      </c>
      <c r="BA11" s="12">
        <v>0.31581351340699998</v>
      </c>
      <c r="BB11" s="12">
        <v>0.313011881986</v>
      </c>
      <c r="BD11" s="12">
        <v>0.31462924770799999</v>
      </c>
      <c r="BE11" s="12">
        <v>0.34657720078299997</v>
      </c>
      <c r="BF11" s="12">
        <v>0.28046233178699997</v>
      </c>
      <c r="BH11" s="12">
        <v>0.311581579035</v>
      </c>
      <c r="BI11" s="12">
        <v>0.36358922821299999</v>
      </c>
      <c r="BJ11" s="12">
        <v>0.30597012923200001</v>
      </c>
    </row>
    <row r="12" spans="2:62" ht="32" customHeight="1" x14ac:dyDescent="0.35">
      <c r="B12" s="11" t="s">
        <v>240</v>
      </c>
      <c r="C12" s="12">
        <v>0.236343661333</v>
      </c>
      <c r="D12" s="12">
        <v>0.29854730114299999</v>
      </c>
      <c r="E12" s="12">
        <v>0.15718852205100001</v>
      </c>
      <c r="F12" s="12">
        <v>0.28661601951100002</v>
      </c>
      <c r="G12" s="12">
        <v>0.40170192757599998</v>
      </c>
      <c r="I12" s="12">
        <v>0.340046088478</v>
      </c>
      <c r="J12" s="12">
        <v>0.165480726735</v>
      </c>
      <c r="K12" s="12">
        <v>0.29576108738599999</v>
      </c>
      <c r="L12" s="12">
        <v>0.202005217982</v>
      </c>
      <c r="M12" s="12">
        <v>0.17036439455399999</v>
      </c>
      <c r="N12" s="12">
        <v>0.16139865934700001</v>
      </c>
      <c r="P12" s="12">
        <v>0.32690275369900001</v>
      </c>
      <c r="Q12" s="12">
        <v>0.28196394977</v>
      </c>
      <c r="R12" s="12">
        <v>0.11228971827299999</v>
      </c>
      <c r="S12" s="12">
        <v>0.220276923136</v>
      </c>
      <c r="T12" s="12">
        <v>0.48326881861999998</v>
      </c>
      <c r="V12" s="12">
        <v>0.214085786039</v>
      </c>
      <c r="W12" s="12">
        <v>0.31636635008000003</v>
      </c>
      <c r="X12" s="12">
        <v>0.248685595743</v>
      </c>
      <c r="Y12" s="12">
        <v>0.14394912603999999</v>
      </c>
      <c r="Z12" s="12">
        <v>0.24525315729399999</v>
      </c>
      <c r="AA12" s="12">
        <v>0.169939880697</v>
      </c>
      <c r="AB12" s="12">
        <v>0.26797603154799998</v>
      </c>
      <c r="AC12" s="12">
        <v>0.15493573826699999</v>
      </c>
      <c r="AE12" s="12">
        <v>0.26755778409999997</v>
      </c>
      <c r="AF12" s="12">
        <v>0.22205673798</v>
      </c>
      <c r="AG12" s="12">
        <v>0.18554690084600001</v>
      </c>
      <c r="AH12" s="12">
        <v>0.235620987309</v>
      </c>
      <c r="AI12" s="12">
        <v>0.30026995743399998</v>
      </c>
      <c r="AJ12" s="12">
        <v>0.33429311029199998</v>
      </c>
      <c r="AK12" s="12">
        <v>0.13497072649700001</v>
      </c>
      <c r="AL12" s="12">
        <v>0.18683274157499999</v>
      </c>
      <c r="AM12" s="12">
        <v>0.22000418236399999</v>
      </c>
      <c r="AN12" s="12">
        <v>0.25581751491499999</v>
      </c>
      <c r="AO12" s="12">
        <v>0.119973955565</v>
      </c>
      <c r="AP12" s="12">
        <v>0.35880994000700001</v>
      </c>
      <c r="AR12" s="12">
        <v>0.26086380524699998</v>
      </c>
      <c r="AS12" s="12">
        <v>0.141537156724</v>
      </c>
      <c r="AT12" s="12">
        <v>0.121571279563</v>
      </c>
      <c r="AU12" s="12">
        <v>0.50032009876399997</v>
      </c>
      <c r="AW12" s="12">
        <v>0.22289923952099999</v>
      </c>
      <c r="AX12" s="12">
        <v>0.234177021781</v>
      </c>
      <c r="AY12" s="12">
        <v>0.23573482870000001</v>
      </c>
      <c r="AZ12" s="12">
        <v>0.25349772756599998</v>
      </c>
      <c r="BA12" s="12">
        <v>0.22827272432699999</v>
      </c>
      <c r="BB12" s="12">
        <v>0.217175480478</v>
      </c>
      <c r="BD12" s="12">
        <v>0.19908205768500001</v>
      </c>
      <c r="BE12" s="12">
        <v>0.31147183941599998</v>
      </c>
      <c r="BF12" s="12">
        <v>0.23475116355600001</v>
      </c>
      <c r="BH12" s="12">
        <v>0.222454185828</v>
      </c>
      <c r="BI12" s="12">
        <v>0.227852835685</v>
      </c>
      <c r="BJ12" s="12">
        <v>0.37405221089000001</v>
      </c>
    </row>
    <row r="13" spans="2:62" ht="32" customHeight="1" x14ac:dyDescent="0.35">
      <c r="B13" s="11" t="s">
        <v>42</v>
      </c>
      <c r="C13" s="12">
        <v>2.5459304674899999E-2</v>
      </c>
      <c r="D13" s="12">
        <v>2.3135324359800001E-2</v>
      </c>
      <c r="E13" s="12">
        <v>3.1662195863499998E-2</v>
      </c>
      <c r="F13" s="12">
        <v>0</v>
      </c>
      <c r="G13" s="12">
        <v>0</v>
      </c>
      <c r="I13" s="12">
        <v>2.77190927742E-2</v>
      </c>
      <c r="J13" s="12">
        <v>3.10246314095E-2</v>
      </c>
      <c r="K13" s="12">
        <v>1.27065058397E-2</v>
      </c>
      <c r="L13" s="12">
        <v>7.1866087401699997E-3</v>
      </c>
      <c r="M13" s="12">
        <v>6.60085710519E-2</v>
      </c>
      <c r="N13" s="12">
        <v>0</v>
      </c>
      <c r="P13" s="12">
        <v>2.94452461314E-2</v>
      </c>
      <c r="Q13" s="12">
        <v>1.43772582169E-2</v>
      </c>
      <c r="R13" s="12">
        <v>2.8389492039399999E-2</v>
      </c>
      <c r="S13" s="12">
        <v>3.0031591461700001E-2</v>
      </c>
      <c r="T13" s="12">
        <v>0</v>
      </c>
      <c r="V13" s="12">
        <v>3.6843731145299999E-2</v>
      </c>
      <c r="W13" s="12">
        <v>2.0070014354E-2</v>
      </c>
      <c r="X13" s="12">
        <v>8.6086961435700004E-3</v>
      </c>
      <c r="Y13" s="12">
        <v>2.9656217975799998E-2</v>
      </c>
      <c r="Z13" s="12">
        <v>3.0167974143100001E-2</v>
      </c>
      <c r="AA13" s="12">
        <v>0</v>
      </c>
      <c r="AB13" s="12">
        <v>4.09244919599E-2</v>
      </c>
      <c r="AC13" s="12">
        <v>7.2711946333500005E-2</v>
      </c>
      <c r="AE13" s="12">
        <v>3.4648425104799999E-2</v>
      </c>
      <c r="AF13" s="12">
        <v>1.4267383606499999E-2</v>
      </c>
      <c r="AG13" s="12">
        <v>0</v>
      </c>
      <c r="AH13" s="12">
        <v>0</v>
      </c>
      <c r="AI13" s="12">
        <v>3.0937359818099999E-2</v>
      </c>
      <c r="AJ13" s="12">
        <v>4.6241410861600003E-2</v>
      </c>
      <c r="AK13" s="12">
        <v>5.0461807275300002E-2</v>
      </c>
      <c r="AL13" s="12">
        <v>6.3602916967100007E-2</v>
      </c>
      <c r="AM13" s="12">
        <v>2.7785420605599999E-2</v>
      </c>
      <c r="AN13" s="12">
        <v>0</v>
      </c>
      <c r="AO13" s="12">
        <v>0</v>
      </c>
      <c r="AP13" s="12">
        <v>0</v>
      </c>
      <c r="AR13" s="12">
        <v>2.7715759012300001E-2</v>
      </c>
      <c r="AS13" s="12">
        <v>0</v>
      </c>
      <c r="AT13" s="12">
        <v>4.2692999602299997E-2</v>
      </c>
      <c r="AU13" s="12">
        <v>0.49967990123599998</v>
      </c>
      <c r="AW13" s="12">
        <v>2.6964644474400001E-2</v>
      </c>
      <c r="AX13" s="12">
        <v>2.7108927758100001E-2</v>
      </c>
      <c r="AY13" s="12">
        <v>2.21680328643E-2</v>
      </c>
      <c r="AZ13" s="12">
        <v>2.41832360669E-2</v>
      </c>
      <c r="BA13" s="12">
        <v>1.6475103985599999E-2</v>
      </c>
      <c r="BB13" s="12">
        <v>2.3047092786399999E-2</v>
      </c>
      <c r="BD13" s="12">
        <v>1.67581479209E-2</v>
      </c>
      <c r="BE13" s="12">
        <v>2.8411182486200001E-2</v>
      </c>
      <c r="BF13" s="12">
        <v>0.147078674307</v>
      </c>
      <c r="BH13" s="12">
        <v>1.18365136528E-2</v>
      </c>
      <c r="BI13" s="12">
        <v>2.4953147377700002E-2</v>
      </c>
      <c r="BJ13" s="12">
        <v>0.13806374656199999</v>
      </c>
    </row>
    <row r="15" spans="2:62" x14ac:dyDescent="0.35">
      <c r="B15" t="s">
        <v>260</v>
      </c>
    </row>
    <row r="16" spans="2:62" x14ac:dyDescent="0.35">
      <c r="B16" t="s">
        <v>9</v>
      </c>
    </row>
    <row r="18" spans="2:2" x14ac:dyDescent="0.35">
      <c r="B18"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J18"/>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245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237</v>
      </c>
      <c r="C9" s="12">
        <v>0.17366031696500001</v>
      </c>
      <c r="D9" s="12">
        <v>0.143389192434</v>
      </c>
      <c r="E9" s="12">
        <v>0.203233354373</v>
      </c>
      <c r="F9" s="12">
        <v>0.173260882723</v>
      </c>
      <c r="G9" s="12">
        <v>0.39404857826299999</v>
      </c>
      <c r="I9" s="12">
        <v>0.118678147441</v>
      </c>
      <c r="J9" s="12">
        <v>0.16261116569299999</v>
      </c>
      <c r="K9" s="12">
        <v>0.15217605374000001</v>
      </c>
      <c r="L9" s="12">
        <v>0.214643953872</v>
      </c>
      <c r="M9" s="12">
        <v>0.20617570529099999</v>
      </c>
      <c r="N9" s="12">
        <v>0.164515223574</v>
      </c>
      <c r="P9" s="12">
        <v>0.106562436513</v>
      </c>
      <c r="Q9" s="12">
        <v>0.192336214083</v>
      </c>
      <c r="R9" s="12">
        <v>0.20827349288999999</v>
      </c>
      <c r="S9" s="12">
        <v>0.18252730269799999</v>
      </c>
      <c r="T9" s="12">
        <v>0.48326881861999998</v>
      </c>
      <c r="V9" s="12">
        <v>0.119500338213</v>
      </c>
      <c r="W9" s="12">
        <v>0.178738824569</v>
      </c>
      <c r="X9" s="12">
        <v>0.15353770632399999</v>
      </c>
      <c r="Y9" s="12">
        <v>9.9220016209199999E-2</v>
      </c>
      <c r="Z9" s="12">
        <v>0.24073489994200001</v>
      </c>
      <c r="AA9" s="12">
        <v>0.267873755223</v>
      </c>
      <c r="AB9" s="12">
        <v>0.218429313554</v>
      </c>
      <c r="AC9" s="12">
        <v>0.17736943449199999</v>
      </c>
      <c r="AE9" s="12">
        <v>7.6532197256099999E-2</v>
      </c>
      <c r="AF9" s="12">
        <v>0.18361005751500001</v>
      </c>
      <c r="AG9" s="12">
        <v>0.15894046737799999</v>
      </c>
      <c r="AH9" s="12">
        <v>0.22535195228800001</v>
      </c>
      <c r="AI9" s="12">
        <v>0.13212052061999999</v>
      </c>
      <c r="AJ9" s="12">
        <v>0.206884118586</v>
      </c>
      <c r="AK9" s="12">
        <v>0.29177628940700001</v>
      </c>
      <c r="AL9" s="12">
        <v>0.178185705803</v>
      </c>
      <c r="AM9" s="12">
        <v>9.57089004223E-2</v>
      </c>
      <c r="AN9" s="12">
        <v>0.145489951555</v>
      </c>
      <c r="AO9" s="12">
        <v>9.4084771320799995E-2</v>
      </c>
      <c r="AP9" s="12">
        <v>0.32954284204700002</v>
      </c>
      <c r="AR9" s="12">
        <v>0.166071719107</v>
      </c>
      <c r="AS9" s="12">
        <v>0.189013145528</v>
      </c>
      <c r="AT9" s="12">
        <v>0.22922834414599999</v>
      </c>
      <c r="AU9" s="12">
        <v>0.50032009876399997</v>
      </c>
      <c r="AW9" s="12">
        <v>0.194396829922</v>
      </c>
      <c r="AX9" s="12">
        <v>0.21095104080300001</v>
      </c>
      <c r="AY9" s="12">
        <v>0.208059209706</v>
      </c>
      <c r="AZ9" s="12">
        <v>0.16756074403499999</v>
      </c>
      <c r="BA9" s="12">
        <v>0.181876725923</v>
      </c>
      <c r="BB9" s="12">
        <v>0.19151595950399999</v>
      </c>
      <c r="BD9" s="12">
        <v>0.20103341938200001</v>
      </c>
      <c r="BE9" s="12">
        <v>0.12845403355900001</v>
      </c>
      <c r="BF9" s="12">
        <v>9.1357938622400006E-2</v>
      </c>
      <c r="BH9" s="12">
        <v>0.20416288264099999</v>
      </c>
      <c r="BI9" s="12">
        <v>0.13937990853000001</v>
      </c>
      <c r="BJ9" s="12">
        <v>2.3221018051700001E-2</v>
      </c>
    </row>
    <row r="10" spans="2:62" ht="32" customHeight="1" x14ac:dyDescent="0.35">
      <c r="B10" s="11" t="s">
        <v>238</v>
      </c>
      <c r="C10" s="12">
        <v>0.29966650117999999</v>
      </c>
      <c r="D10" s="12">
        <v>0.26363887010999998</v>
      </c>
      <c r="E10" s="12">
        <v>0.35392820296999999</v>
      </c>
      <c r="F10" s="12">
        <v>0.20107946258199999</v>
      </c>
      <c r="G10" s="12">
        <v>0.20424949416099999</v>
      </c>
      <c r="I10" s="12">
        <v>0.28283470889399998</v>
      </c>
      <c r="J10" s="12">
        <v>0.41613865623700003</v>
      </c>
      <c r="K10" s="12">
        <v>0.24098240311899999</v>
      </c>
      <c r="L10" s="12">
        <v>0.286703045494</v>
      </c>
      <c r="M10" s="12">
        <v>0.32395171004000001</v>
      </c>
      <c r="N10" s="12">
        <v>0.38991906523199998</v>
      </c>
      <c r="P10" s="12">
        <v>0.207817508565</v>
      </c>
      <c r="Q10" s="12">
        <v>0.29397108428300001</v>
      </c>
      <c r="R10" s="12">
        <v>0.39655887335000001</v>
      </c>
      <c r="S10" s="12">
        <v>0.29685385676100001</v>
      </c>
      <c r="T10" s="12">
        <v>0.51673118137999996</v>
      </c>
      <c r="V10" s="12">
        <v>0.23456244115399999</v>
      </c>
      <c r="W10" s="12">
        <v>0.248095326358</v>
      </c>
      <c r="X10" s="12">
        <v>0.28028734074200001</v>
      </c>
      <c r="Y10" s="12">
        <v>0.51492437043399997</v>
      </c>
      <c r="Z10" s="12">
        <v>0.30500686301800001</v>
      </c>
      <c r="AA10" s="12">
        <v>0.39213126697200001</v>
      </c>
      <c r="AB10" s="12">
        <v>0.16018306383299999</v>
      </c>
      <c r="AC10" s="12">
        <v>0.35490328838500002</v>
      </c>
      <c r="AE10" s="12">
        <v>0.368112743854</v>
      </c>
      <c r="AF10" s="12">
        <v>0.287496851695</v>
      </c>
      <c r="AG10" s="12">
        <v>0.21928957568400001</v>
      </c>
      <c r="AH10" s="12">
        <v>0.29391917628300002</v>
      </c>
      <c r="AI10" s="12">
        <v>0.23067561988900001</v>
      </c>
      <c r="AJ10" s="12">
        <v>0.230296598795</v>
      </c>
      <c r="AK10" s="12">
        <v>0.33708854898500001</v>
      </c>
      <c r="AL10" s="12">
        <v>0.33524975138000002</v>
      </c>
      <c r="AM10" s="12">
        <v>0.49203969350999999</v>
      </c>
      <c r="AN10" s="12">
        <v>0.24687941849700001</v>
      </c>
      <c r="AO10" s="12">
        <v>0.26187318157099998</v>
      </c>
      <c r="AP10" s="12">
        <v>0.27104423141</v>
      </c>
      <c r="AR10" s="12">
        <v>0.27414869501900002</v>
      </c>
      <c r="AS10" s="12">
        <v>0.42192857133599998</v>
      </c>
      <c r="AT10" s="12">
        <v>0.31973667510199999</v>
      </c>
      <c r="AU10" s="12">
        <v>0</v>
      </c>
      <c r="AW10" s="12">
        <v>0.309197225031</v>
      </c>
      <c r="AX10" s="12">
        <v>0.292816820757</v>
      </c>
      <c r="AY10" s="12">
        <v>0.28847771075</v>
      </c>
      <c r="AZ10" s="12">
        <v>0.28370708700500002</v>
      </c>
      <c r="BA10" s="12">
        <v>0.29447881313699997</v>
      </c>
      <c r="BB10" s="12">
        <v>0.31030849041500003</v>
      </c>
      <c r="BD10" s="12">
        <v>0.33379847817300001</v>
      </c>
      <c r="BE10" s="12">
        <v>0.215735577314</v>
      </c>
      <c r="BF10" s="12">
        <v>0.42747309047799997</v>
      </c>
      <c r="BH10" s="12">
        <v>0.32271174164999999</v>
      </c>
      <c r="BI10" s="12">
        <v>0.27353700573400003</v>
      </c>
      <c r="BJ10" s="12">
        <v>0.18666741447400001</v>
      </c>
    </row>
    <row r="11" spans="2:62" ht="32" customHeight="1" x14ac:dyDescent="0.35">
      <c r="B11" s="11" t="s">
        <v>239</v>
      </c>
      <c r="C11" s="12">
        <v>0.28896099570200001</v>
      </c>
      <c r="D11" s="12">
        <v>0.27136097428599998</v>
      </c>
      <c r="E11" s="12">
        <v>0.29631937871500003</v>
      </c>
      <c r="F11" s="12">
        <v>0.40575902841900002</v>
      </c>
      <c r="G11" s="12">
        <v>0.199846829783</v>
      </c>
      <c r="I11" s="12">
        <v>0.33690354423000002</v>
      </c>
      <c r="J11" s="12">
        <v>0.21723678070300001</v>
      </c>
      <c r="K11" s="12">
        <v>0.32167076228500002</v>
      </c>
      <c r="L11" s="12">
        <v>0.25465382571</v>
      </c>
      <c r="M11" s="12">
        <v>0.31358087804099999</v>
      </c>
      <c r="N11" s="12">
        <v>0.16264104923299999</v>
      </c>
      <c r="P11" s="12">
        <v>0.313319985528</v>
      </c>
      <c r="Q11" s="12">
        <v>0.30435397336100001</v>
      </c>
      <c r="R11" s="12">
        <v>0.287972464835</v>
      </c>
      <c r="S11" s="12">
        <v>0.25480981526399998</v>
      </c>
      <c r="T11" s="12">
        <v>0</v>
      </c>
      <c r="V11" s="12">
        <v>0.36235466689000001</v>
      </c>
      <c r="W11" s="12">
        <v>0.29051283205200001</v>
      </c>
      <c r="X11" s="12">
        <v>0.33159092326799999</v>
      </c>
      <c r="Y11" s="12">
        <v>0.27316669455800002</v>
      </c>
      <c r="Z11" s="12">
        <v>0.29324912557299998</v>
      </c>
      <c r="AA11" s="12">
        <v>9.77810371741E-2</v>
      </c>
      <c r="AB11" s="12">
        <v>0.265343663856</v>
      </c>
      <c r="AC11" s="12">
        <v>0.26347332740899998</v>
      </c>
      <c r="AE11" s="12">
        <v>0.35430288082700001</v>
      </c>
      <c r="AF11" s="12">
        <v>0.294743732579</v>
      </c>
      <c r="AG11" s="12">
        <v>0.352231139995</v>
      </c>
      <c r="AH11" s="12">
        <v>0.28247750431399998</v>
      </c>
      <c r="AI11" s="12">
        <v>0.31767539534799999</v>
      </c>
      <c r="AJ11" s="12">
        <v>0.304526446053</v>
      </c>
      <c r="AK11" s="12">
        <v>0.18591119913500001</v>
      </c>
      <c r="AL11" s="12">
        <v>0.19618750659699999</v>
      </c>
      <c r="AM11" s="12">
        <v>0.27985747371000003</v>
      </c>
      <c r="AN11" s="12">
        <v>0.26862053045700002</v>
      </c>
      <c r="AO11" s="12">
        <v>0.52406809154300005</v>
      </c>
      <c r="AP11" s="12">
        <v>0.26852754944200002</v>
      </c>
      <c r="AR11" s="12">
        <v>0.29701314264700002</v>
      </c>
      <c r="AS11" s="12">
        <v>0.25417176124000002</v>
      </c>
      <c r="AT11" s="12">
        <v>0.30413521082400002</v>
      </c>
      <c r="AU11" s="12">
        <v>0</v>
      </c>
      <c r="AW11" s="12">
        <v>0.27967435871500002</v>
      </c>
      <c r="AX11" s="12">
        <v>0.280260200766</v>
      </c>
      <c r="AY11" s="12">
        <v>0.28075255959399997</v>
      </c>
      <c r="AZ11" s="12">
        <v>0.30976469075099999</v>
      </c>
      <c r="BA11" s="12">
        <v>0.29632341927700001</v>
      </c>
      <c r="BB11" s="12">
        <v>0.29762943127899999</v>
      </c>
      <c r="BD11" s="12">
        <v>0.28932916969</v>
      </c>
      <c r="BE11" s="12">
        <v>0.30515006839800002</v>
      </c>
      <c r="BF11" s="12">
        <v>0.14742492360199999</v>
      </c>
      <c r="BH11" s="12">
        <v>0.27893760897800002</v>
      </c>
      <c r="BI11" s="12">
        <v>0.28567552831499998</v>
      </c>
      <c r="BJ11" s="12">
        <v>0.38017805791199999</v>
      </c>
    </row>
    <row r="12" spans="2:62" ht="32" customHeight="1" x14ac:dyDescent="0.35">
      <c r="B12" s="11" t="s">
        <v>240</v>
      </c>
      <c r="C12" s="12">
        <v>0.217746127796</v>
      </c>
      <c r="D12" s="12">
        <v>0.30911953359400002</v>
      </c>
      <c r="E12" s="12">
        <v>0.12124787118700001</v>
      </c>
      <c r="F12" s="12">
        <v>0.17126675545699999</v>
      </c>
      <c r="G12" s="12">
        <v>0.20185509779300001</v>
      </c>
      <c r="I12" s="12">
        <v>0.233864506661</v>
      </c>
      <c r="J12" s="12">
        <v>0.15829631422400001</v>
      </c>
      <c r="K12" s="12">
        <v>0.27853155520400003</v>
      </c>
      <c r="L12" s="12">
        <v>0.22682310701799999</v>
      </c>
      <c r="M12" s="12">
        <v>0.13403458575499999</v>
      </c>
      <c r="N12" s="12">
        <v>0.28292466195999999</v>
      </c>
      <c r="P12" s="12">
        <v>0.34363987763699999</v>
      </c>
      <c r="Q12" s="12">
        <v>0.19421212488799999</v>
      </c>
      <c r="R12" s="12">
        <v>8.5169720102300006E-2</v>
      </c>
      <c r="S12" s="12">
        <v>0.25143834721899999</v>
      </c>
      <c r="T12" s="12">
        <v>0</v>
      </c>
      <c r="V12" s="12">
        <v>0.24797830231500001</v>
      </c>
      <c r="W12" s="12">
        <v>0.264521073085</v>
      </c>
      <c r="X12" s="12">
        <v>0.22318620108000001</v>
      </c>
      <c r="Y12" s="12">
        <v>9.7177627552099993E-2</v>
      </c>
      <c r="Z12" s="12">
        <v>0.161009111467</v>
      </c>
      <c r="AA12" s="12">
        <v>0.24221394063099999</v>
      </c>
      <c r="AB12" s="12">
        <v>0.33722409594500002</v>
      </c>
      <c r="AC12" s="12">
        <v>9.7508740677099998E-2</v>
      </c>
      <c r="AE12" s="12">
        <v>0.20105217806299999</v>
      </c>
      <c r="AF12" s="12">
        <v>0.219881974604</v>
      </c>
      <c r="AG12" s="12">
        <v>0.23521419849</v>
      </c>
      <c r="AH12" s="12">
        <v>0.16723680506700001</v>
      </c>
      <c r="AI12" s="12">
        <v>0.31952846414300001</v>
      </c>
      <c r="AJ12" s="12">
        <v>0.18870133799</v>
      </c>
      <c r="AK12" s="12">
        <v>0.16304459297500001</v>
      </c>
      <c r="AL12" s="12">
        <v>0.25573751643800002</v>
      </c>
      <c r="AM12" s="12">
        <v>0.132393932357</v>
      </c>
      <c r="AN12" s="12">
        <v>0.33901009949100003</v>
      </c>
      <c r="AO12" s="12">
        <v>0.119973955565</v>
      </c>
      <c r="AP12" s="12">
        <v>7.7983517337600006E-2</v>
      </c>
      <c r="AR12" s="12">
        <v>0.24445275371399999</v>
      </c>
      <c r="AS12" s="12">
        <v>0.123388040605</v>
      </c>
      <c r="AT12" s="12">
        <v>0.104206770327</v>
      </c>
      <c r="AU12" s="12">
        <v>0</v>
      </c>
      <c r="AW12" s="12">
        <v>0.200272433606</v>
      </c>
      <c r="AX12" s="12">
        <v>0.195734889951</v>
      </c>
      <c r="AY12" s="12">
        <v>0.202855369891</v>
      </c>
      <c r="AZ12" s="12">
        <v>0.21976916676300001</v>
      </c>
      <c r="BA12" s="12">
        <v>0.21445037030700001</v>
      </c>
      <c r="BB12" s="12">
        <v>0.185228050453</v>
      </c>
      <c r="BD12" s="12">
        <v>0.15709732427500001</v>
      </c>
      <c r="BE12" s="12">
        <v>0.34343602933400003</v>
      </c>
      <c r="BF12" s="12">
        <v>0.18666537298999999</v>
      </c>
      <c r="BH12" s="12">
        <v>0.18000431015099999</v>
      </c>
      <c r="BI12" s="12">
        <v>0.27386518310800001</v>
      </c>
      <c r="BJ12" s="12">
        <v>0.36454166288099998</v>
      </c>
    </row>
    <row r="13" spans="2:62" ht="32" customHeight="1" x14ac:dyDescent="0.35">
      <c r="B13" s="11" t="s">
        <v>42</v>
      </c>
      <c r="C13" s="12">
        <v>1.9966058355999999E-2</v>
      </c>
      <c r="D13" s="12">
        <v>1.24914295756E-2</v>
      </c>
      <c r="E13" s="12">
        <v>2.5271192755100001E-2</v>
      </c>
      <c r="F13" s="12">
        <v>4.8633870819299999E-2</v>
      </c>
      <c r="G13" s="12">
        <v>0</v>
      </c>
      <c r="I13" s="12">
        <v>2.77190927742E-2</v>
      </c>
      <c r="J13" s="12">
        <v>4.5717083143199999E-2</v>
      </c>
      <c r="K13" s="12">
        <v>6.6392256515800004E-3</v>
      </c>
      <c r="L13" s="12">
        <v>1.7176067907199999E-2</v>
      </c>
      <c r="M13" s="12">
        <v>2.22571208735E-2</v>
      </c>
      <c r="N13" s="12">
        <v>0</v>
      </c>
      <c r="P13" s="12">
        <v>2.8660191757800001E-2</v>
      </c>
      <c r="Q13" s="12">
        <v>1.5126603384100001E-2</v>
      </c>
      <c r="R13" s="12">
        <v>2.2025448823300001E-2</v>
      </c>
      <c r="S13" s="12">
        <v>1.43706780582E-2</v>
      </c>
      <c r="T13" s="12">
        <v>0</v>
      </c>
      <c r="V13" s="12">
        <v>3.5604251427299997E-2</v>
      </c>
      <c r="W13" s="12">
        <v>1.81319439363E-2</v>
      </c>
      <c r="X13" s="12">
        <v>1.1397828586000001E-2</v>
      </c>
      <c r="Y13" s="12">
        <v>1.55112912461E-2</v>
      </c>
      <c r="Z13" s="12">
        <v>0</v>
      </c>
      <c r="AA13" s="12">
        <v>0</v>
      </c>
      <c r="AB13" s="12">
        <v>1.8819862811599999E-2</v>
      </c>
      <c r="AC13" s="12">
        <v>0.106745209036</v>
      </c>
      <c r="AE13" s="12">
        <v>0</v>
      </c>
      <c r="AF13" s="12">
        <v>1.4267383606499999E-2</v>
      </c>
      <c r="AG13" s="12">
        <v>3.4324618454100002E-2</v>
      </c>
      <c r="AH13" s="12">
        <v>3.1014562047799999E-2</v>
      </c>
      <c r="AI13" s="12">
        <v>0</v>
      </c>
      <c r="AJ13" s="12">
        <v>6.9591498577000005E-2</v>
      </c>
      <c r="AK13" s="12">
        <v>2.2179369497100001E-2</v>
      </c>
      <c r="AL13" s="12">
        <v>3.4639519782799999E-2</v>
      </c>
      <c r="AM13" s="12">
        <v>0</v>
      </c>
      <c r="AN13" s="12">
        <v>0</v>
      </c>
      <c r="AO13" s="12">
        <v>0</v>
      </c>
      <c r="AP13" s="12">
        <v>5.2901859763799998E-2</v>
      </c>
      <c r="AR13" s="12">
        <v>1.8313689513500001E-2</v>
      </c>
      <c r="AS13" s="12">
        <v>1.14984812912E-2</v>
      </c>
      <c r="AT13" s="12">
        <v>4.2692999602299997E-2</v>
      </c>
      <c r="AU13" s="12">
        <v>0.49967990123599998</v>
      </c>
      <c r="AW13" s="12">
        <v>1.6459152724999999E-2</v>
      </c>
      <c r="AX13" s="12">
        <v>2.0237047723000001E-2</v>
      </c>
      <c r="AY13" s="12">
        <v>1.9855150059400001E-2</v>
      </c>
      <c r="AZ13" s="12">
        <v>1.9198311446699999E-2</v>
      </c>
      <c r="BA13" s="12">
        <v>1.2870671355800001E-2</v>
      </c>
      <c r="BB13" s="12">
        <v>1.53180683498E-2</v>
      </c>
      <c r="BD13" s="12">
        <v>1.8741608480500001E-2</v>
      </c>
      <c r="BE13" s="12">
        <v>7.2242913947199996E-3</v>
      </c>
      <c r="BF13" s="12">
        <v>0.147078674307</v>
      </c>
      <c r="BH13" s="12">
        <v>1.4183456579099999E-2</v>
      </c>
      <c r="BI13" s="12">
        <v>2.7542374312599999E-2</v>
      </c>
      <c r="BJ13" s="12">
        <v>4.5391846681399999E-2</v>
      </c>
    </row>
    <row r="15" spans="2:62" x14ac:dyDescent="0.35">
      <c r="B15" t="s">
        <v>260</v>
      </c>
    </row>
    <row r="16" spans="2:62" x14ac:dyDescent="0.35">
      <c r="B16" t="s">
        <v>9</v>
      </c>
    </row>
    <row r="18" spans="2:2" x14ac:dyDescent="0.35">
      <c r="B18"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BJ18"/>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246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237</v>
      </c>
      <c r="C9" s="12">
        <v>0.27516147402500002</v>
      </c>
      <c r="D9" s="12">
        <v>0.24050146435399999</v>
      </c>
      <c r="E9" s="12">
        <v>0.306498151745</v>
      </c>
      <c r="F9" s="12">
        <v>0.31558715161799999</v>
      </c>
      <c r="G9" s="12">
        <v>0.406104591954</v>
      </c>
      <c r="I9" s="12">
        <v>0.30588344709800003</v>
      </c>
      <c r="J9" s="12">
        <v>0.27680978815099999</v>
      </c>
      <c r="K9" s="12">
        <v>0.26483250760600002</v>
      </c>
      <c r="L9" s="12">
        <v>0.24651862359599999</v>
      </c>
      <c r="M9" s="12">
        <v>0.29795617279999997</v>
      </c>
      <c r="N9" s="12">
        <v>0.32013377757900002</v>
      </c>
      <c r="P9" s="12">
        <v>0.211376493257</v>
      </c>
      <c r="Q9" s="12">
        <v>0.220316668553</v>
      </c>
      <c r="R9" s="12">
        <v>0.36516608537099998</v>
      </c>
      <c r="S9" s="12">
        <v>0.3004649398</v>
      </c>
      <c r="T9" s="12">
        <v>0.48326881861999998</v>
      </c>
      <c r="V9" s="12">
        <v>0.210973823901</v>
      </c>
      <c r="W9" s="12">
        <v>0.309186690323</v>
      </c>
      <c r="X9" s="12">
        <v>0.31047273818999999</v>
      </c>
      <c r="Y9" s="12">
        <v>0.22745545934600001</v>
      </c>
      <c r="Z9" s="12">
        <v>0.26816440253200002</v>
      </c>
      <c r="AA9" s="12">
        <v>0.35745180124800002</v>
      </c>
      <c r="AB9" s="12">
        <v>0.219908794716</v>
      </c>
      <c r="AC9" s="12">
        <v>0.269642980393</v>
      </c>
      <c r="AE9" s="12">
        <v>0.29309218932100001</v>
      </c>
      <c r="AF9" s="12">
        <v>0.32593013275999999</v>
      </c>
      <c r="AG9" s="12">
        <v>0.24418610142800001</v>
      </c>
      <c r="AH9" s="12">
        <v>0.346041988543</v>
      </c>
      <c r="AI9" s="12">
        <v>0.17786423966600001</v>
      </c>
      <c r="AJ9" s="12">
        <v>0.214267057352</v>
      </c>
      <c r="AK9" s="12">
        <v>0.17566271943799999</v>
      </c>
      <c r="AL9" s="12">
        <v>0.21841719852399999</v>
      </c>
      <c r="AM9" s="12">
        <v>0.38643622823500001</v>
      </c>
      <c r="AN9" s="12">
        <v>0.26563614016999998</v>
      </c>
      <c r="AO9" s="12">
        <v>0.36539194148199999</v>
      </c>
      <c r="AP9" s="12">
        <v>0.46057710814000002</v>
      </c>
      <c r="AR9" s="12">
        <v>0.25395369996599998</v>
      </c>
      <c r="AS9" s="12">
        <v>0.35972366556800001</v>
      </c>
      <c r="AT9" s="12">
        <v>0.31859785046599998</v>
      </c>
      <c r="AU9" s="12">
        <v>0.50032009876399997</v>
      </c>
      <c r="AW9" s="12">
        <v>0.29370024969800002</v>
      </c>
      <c r="AX9" s="12">
        <v>0.299135863078</v>
      </c>
      <c r="AY9" s="12">
        <v>0.28652509826200001</v>
      </c>
      <c r="AZ9" s="12">
        <v>0.27173076284600001</v>
      </c>
      <c r="BA9" s="12">
        <v>0.28969312789399998</v>
      </c>
      <c r="BB9" s="12">
        <v>0.27739581907400002</v>
      </c>
      <c r="BD9" s="12">
        <v>0.29081345492900001</v>
      </c>
      <c r="BE9" s="12">
        <v>0.22676141485099999</v>
      </c>
      <c r="BF9" s="12">
        <v>0.41663461737500002</v>
      </c>
      <c r="BH9" s="12">
        <v>0.29740216355400001</v>
      </c>
      <c r="BI9" s="12">
        <v>0.23220494062399999</v>
      </c>
      <c r="BJ9" s="12">
        <v>0.21704613992800001</v>
      </c>
    </row>
    <row r="10" spans="2:62" ht="32" customHeight="1" x14ac:dyDescent="0.35">
      <c r="B10" s="11" t="s">
        <v>238</v>
      </c>
      <c r="C10" s="12">
        <v>0.37531779346499999</v>
      </c>
      <c r="D10" s="12">
        <v>0.35169654001299999</v>
      </c>
      <c r="E10" s="12">
        <v>0.40654546338800002</v>
      </c>
      <c r="F10" s="12">
        <v>0.39824126092899997</v>
      </c>
      <c r="G10" s="12">
        <v>0</v>
      </c>
      <c r="I10" s="12">
        <v>0.34369165548699998</v>
      </c>
      <c r="J10" s="12">
        <v>0.441144052013</v>
      </c>
      <c r="K10" s="12">
        <v>0.31675154514300002</v>
      </c>
      <c r="L10" s="12">
        <v>0.40369222114999997</v>
      </c>
      <c r="M10" s="12">
        <v>0.43057718038800002</v>
      </c>
      <c r="N10" s="12">
        <v>0.186365955837</v>
      </c>
      <c r="P10" s="12">
        <v>0.35044680036100001</v>
      </c>
      <c r="Q10" s="12">
        <v>0.38537478843200001</v>
      </c>
      <c r="R10" s="12">
        <v>0.39783176930000003</v>
      </c>
      <c r="S10" s="12">
        <v>0.365360643431</v>
      </c>
      <c r="T10" s="12">
        <v>0.51673118137999996</v>
      </c>
      <c r="V10" s="12">
        <v>0.41371870026099999</v>
      </c>
      <c r="W10" s="12">
        <v>0.34746346276700002</v>
      </c>
      <c r="X10" s="12">
        <v>0.300003878093</v>
      </c>
      <c r="Y10" s="12">
        <v>0.45740270755099999</v>
      </c>
      <c r="Z10" s="12">
        <v>0.51403107929699998</v>
      </c>
      <c r="AA10" s="12">
        <v>0.35419030304999999</v>
      </c>
      <c r="AB10" s="12">
        <v>0.30874713195100001</v>
      </c>
      <c r="AC10" s="12">
        <v>0.31579584538799998</v>
      </c>
      <c r="AE10" s="12">
        <v>0.24972858129600001</v>
      </c>
      <c r="AF10" s="12">
        <v>0.38125599692899997</v>
      </c>
      <c r="AG10" s="12">
        <v>0.310680963531</v>
      </c>
      <c r="AH10" s="12">
        <v>0.464891672664</v>
      </c>
      <c r="AI10" s="12">
        <v>0.36247624899199998</v>
      </c>
      <c r="AJ10" s="12">
        <v>0.36641838785199998</v>
      </c>
      <c r="AK10" s="12">
        <v>0.58452091965800002</v>
      </c>
      <c r="AL10" s="12">
        <v>0.47087144015299998</v>
      </c>
      <c r="AM10" s="12">
        <v>0.358996565223</v>
      </c>
      <c r="AN10" s="12">
        <v>0.22426419370299999</v>
      </c>
      <c r="AO10" s="12">
        <v>0.29337217873299998</v>
      </c>
      <c r="AP10" s="12">
        <v>0.29465127192599999</v>
      </c>
      <c r="AR10" s="12">
        <v>0.39094435005200001</v>
      </c>
      <c r="AS10" s="12">
        <v>0.33224185248799998</v>
      </c>
      <c r="AT10" s="12">
        <v>0.280993694535</v>
      </c>
      <c r="AU10" s="12">
        <v>0</v>
      </c>
      <c r="AW10" s="12">
        <v>0.37348514164699997</v>
      </c>
      <c r="AX10" s="12">
        <v>0.35724810819800001</v>
      </c>
      <c r="AY10" s="12">
        <v>0.37168743394100001</v>
      </c>
      <c r="AZ10" s="12">
        <v>0.36557879930699999</v>
      </c>
      <c r="BA10" s="12">
        <v>0.362875029573</v>
      </c>
      <c r="BB10" s="12">
        <v>0.37402866234999999</v>
      </c>
      <c r="BD10" s="12">
        <v>0.380078314418</v>
      </c>
      <c r="BE10" s="12">
        <v>0.369057681621</v>
      </c>
      <c r="BF10" s="12">
        <v>0.34761267587</v>
      </c>
      <c r="BH10" s="12">
        <v>0.37612738447999999</v>
      </c>
      <c r="BI10" s="12">
        <v>0.39498422144299999</v>
      </c>
      <c r="BJ10" s="12">
        <v>0.312239537628</v>
      </c>
    </row>
    <row r="11" spans="2:62" ht="32" customHeight="1" x14ac:dyDescent="0.35">
      <c r="B11" s="11" t="s">
        <v>239</v>
      </c>
      <c r="C11" s="12">
        <v>0.19893351676000001</v>
      </c>
      <c r="D11" s="12">
        <v>0.21485798320400001</v>
      </c>
      <c r="E11" s="12">
        <v>0.17853472952499999</v>
      </c>
      <c r="F11" s="12">
        <v>0.154627779311</v>
      </c>
      <c r="G11" s="12">
        <v>0.59389540804600005</v>
      </c>
      <c r="I11" s="12">
        <v>0.18328890728700001</v>
      </c>
      <c r="J11" s="12">
        <v>0.17301796704299999</v>
      </c>
      <c r="K11" s="12">
        <v>0.22464980967500001</v>
      </c>
      <c r="L11" s="12">
        <v>0.22418779704299999</v>
      </c>
      <c r="M11" s="12">
        <v>0.133147074393</v>
      </c>
      <c r="N11" s="12">
        <v>0.392480395594</v>
      </c>
      <c r="P11" s="12">
        <v>0.20654366589299999</v>
      </c>
      <c r="Q11" s="12">
        <v>0.23679588689200001</v>
      </c>
      <c r="R11" s="12">
        <v>0.19235263054599999</v>
      </c>
      <c r="S11" s="12">
        <v>0.163217164661</v>
      </c>
      <c r="T11" s="12">
        <v>0</v>
      </c>
      <c r="V11" s="12">
        <v>0.202369688411</v>
      </c>
      <c r="W11" s="12">
        <v>0.16571958039699999</v>
      </c>
      <c r="X11" s="12">
        <v>0.25364863838000001</v>
      </c>
      <c r="Y11" s="12">
        <v>0.23410761208700001</v>
      </c>
      <c r="Z11" s="12">
        <v>8.2582485516599996E-2</v>
      </c>
      <c r="AA11" s="12">
        <v>0.19235423035900001</v>
      </c>
      <c r="AB11" s="12">
        <v>0.23692595099300001</v>
      </c>
      <c r="AC11" s="12">
        <v>0.244340487208</v>
      </c>
      <c r="AE11" s="12">
        <v>0.305605155174</v>
      </c>
      <c r="AF11" s="12">
        <v>0.17828695814699999</v>
      </c>
      <c r="AG11" s="12">
        <v>0.13626034042900001</v>
      </c>
      <c r="AH11" s="12">
        <v>0.12580610876600001</v>
      </c>
      <c r="AI11" s="12">
        <v>0.293524150481</v>
      </c>
      <c r="AJ11" s="12">
        <v>0.26822241949600001</v>
      </c>
      <c r="AK11" s="12">
        <v>0.23981636090399999</v>
      </c>
      <c r="AL11" s="12">
        <v>0.123938526179</v>
      </c>
      <c r="AM11" s="12">
        <v>0.10970332776</v>
      </c>
      <c r="AN11" s="12">
        <v>0.30216475070400001</v>
      </c>
      <c r="AO11" s="12">
        <v>8.8443524552799996E-2</v>
      </c>
      <c r="AP11" s="12">
        <v>8.4644719876500005E-2</v>
      </c>
      <c r="AR11" s="12">
        <v>0.18472333064599999</v>
      </c>
      <c r="AS11" s="12">
        <v>0.23354706590900001</v>
      </c>
      <c r="AT11" s="12">
        <v>0.357715455397</v>
      </c>
      <c r="AU11" s="12">
        <v>0</v>
      </c>
      <c r="AW11" s="12">
        <v>0.187250122267</v>
      </c>
      <c r="AX11" s="12">
        <v>0.18853962721100001</v>
      </c>
      <c r="AY11" s="12">
        <v>0.18379595368099999</v>
      </c>
      <c r="AZ11" s="12">
        <v>0.20429931642599999</v>
      </c>
      <c r="BA11" s="12">
        <v>0.18385572665700001</v>
      </c>
      <c r="BB11" s="12">
        <v>0.19584144488499999</v>
      </c>
      <c r="BD11" s="12">
        <v>0.18502654566400001</v>
      </c>
      <c r="BE11" s="12">
        <v>0.239769564958</v>
      </c>
      <c r="BF11" s="12">
        <v>9.1357938622400006E-2</v>
      </c>
      <c r="BH11" s="12">
        <v>0.19312972152999999</v>
      </c>
      <c r="BI11" s="12">
        <v>0.21260925862400001</v>
      </c>
      <c r="BJ11" s="12">
        <v>0.20701757078999999</v>
      </c>
    </row>
    <row r="12" spans="2:62" ht="32" customHeight="1" x14ac:dyDescent="0.35">
      <c r="B12" s="11" t="s">
        <v>240</v>
      </c>
      <c r="C12" s="12">
        <v>0.13272221687300001</v>
      </c>
      <c r="D12" s="12">
        <v>0.18481775420400001</v>
      </c>
      <c r="E12" s="12">
        <v>8.7214037224499996E-2</v>
      </c>
      <c r="F12" s="12">
        <v>4.8234904741700002E-2</v>
      </c>
      <c r="G12" s="12">
        <v>0</v>
      </c>
      <c r="I12" s="12">
        <v>9.3295231030499998E-2</v>
      </c>
      <c r="J12" s="12">
        <v>7.8074415260400001E-2</v>
      </c>
      <c r="K12" s="12">
        <v>0.193766137575</v>
      </c>
      <c r="L12" s="12">
        <v>0.118414749471</v>
      </c>
      <c r="M12" s="12">
        <v>0.12770001169699999</v>
      </c>
      <c r="N12" s="12">
        <v>0.10101987099</v>
      </c>
      <c r="P12" s="12">
        <v>0.20419785514300001</v>
      </c>
      <c r="Q12" s="12">
        <v>0.14285219784299999</v>
      </c>
      <c r="R12" s="12">
        <v>3.7201145169500002E-2</v>
      </c>
      <c r="S12" s="12">
        <v>0.14875611734800001</v>
      </c>
      <c r="T12" s="12">
        <v>0</v>
      </c>
      <c r="V12" s="12">
        <v>0.109199161286</v>
      </c>
      <c r="W12" s="12">
        <v>0.17763026651399999</v>
      </c>
      <c r="X12" s="12">
        <v>0.135874745337</v>
      </c>
      <c r="Y12" s="12">
        <v>6.5522929770699997E-2</v>
      </c>
      <c r="Z12" s="12">
        <v>0.118995860949</v>
      </c>
      <c r="AA12" s="12">
        <v>9.6003665344200004E-2</v>
      </c>
      <c r="AB12" s="12">
        <v>0.215598259529</v>
      </c>
      <c r="AC12" s="12">
        <v>9.7508740677099998E-2</v>
      </c>
      <c r="AE12" s="12">
        <v>0.120276387909</v>
      </c>
      <c r="AF12" s="12">
        <v>0.10025952855799999</v>
      </c>
      <c r="AG12" s="12">
        <v>0.30887259461200001</v>
      </c>
      <c r="AH12" s="12">
        <v>6.3260230026899997E-2</v>
      </c>
      <c r="AI12" s="12">
        <v>0.150666680952</v>
      </c>
      <c r="AJ12" s="12">
        <v>0.104850724438</v>
      </c>
      <c r="AK12" s="12">
        <v>0</v>
      </c>
      <c r="AL12" s="12">
        <v>0.16979527467399999</v>
      </c>
      <c r="AM12" s="12">
        <v>0.14486387878199999</v>
      </c>
      <c r="AN12" s="12">
        <v>0.20793491542299999</v>
      </c>
      <c r="AO12" s="12">
        <v>0.119973955565</v>
      </c>
      <c r="AP12" s="12">
        <v>0.116968345684</v>
      </c>
      <c r="AR12" s="12">
        <v>0.15228229151100001</v>
      </c>
      <c r="AS12" s="12">
        <v>7.4487416035599996E-2</v>
      </c>
      <c r="AT12" s="12">
        <v>0</v>
      </c>
      <c r="AU12" s="12">
        <v>0</v>
      </c>
      <c r="AW12" s="12">
        <v>0.13102741055100001</v>
      </c>
      <c r="AX12" s="12">
        <v>0.13984753063300001</v>
      </c>
      <c r="AY12" s="12">
        <v>0.14370623687199999</v>
      </c>
      <c r="AZ12" s="12">
        <v>0.14418055405399999</v>
      </c>
      <c r="BA12" s="12">
        <v>0.145919585421</v>
      </c>
      <c r="BB12" s="12">
        <v>0.131793967401</v>
      </c>
      <c r="BD12" s="12">
        <v>0.12494014864399999</v>
      </c>
      <c r="BE12" s="12">
        <v>0.158734109171</v>
      </c>
      <c r="BF12" s="12">
        <v>4.6099412041600001E-2</v>
      </c>
      <c r="BH12" s="12">
        <v>0.124467789254</v>
      </c>
      <c r="BI12" s="12">
        <v>0.13454169993599999</v>
      </c>
      <c r="BJ12" s="12">
        <v>0.19484700373700001</v>
      </c>
    </row>
    <row r="13" spans="2:62" ht="32" customHeight="1" x14ac:dyDescent="0.35">
      <c r="B13" s="11" t="s">
        <v>42</v>
      </c>
      <c r="C13" s="12">
        <v>1.7864998876400001E-2</v>
      </c>
      <c r="D13" s="12">
        <v>8.1262582242900006E-3</v>
      </c>
      <c r="E13" s="12">
        <v>2.1207618118599999E-2</v>
      </c>
      <c r="F13" s="12">
        <v>8.3308903400600001E-2</v>
      </c>
      <c r="G13" s="12">
        <v>0</v>
      </c>
      <c r="I13" s="12">
        <v>7.3840759098100006E-2</v>
      </c>
      <c r="J13" s="12">
        <v>3.0953777532300001E-2</v>
      </c>
      <c r="K13" s="12">
        <v>0</v>
      </c>
      <c r="L13" s="12">
        <v>7.1866087401699997E-3</v>
      </c>
      <c r="M13" s="12">
        <v>1.06195607218E-2</v>
      </c>
      <c r="N13" s="12">
        <v>0</v>
      </c>
      <c r="P13" s="12">
        <v>2.74351853465E-2</v>
      </c>
      <c r="Q13" s="12">
        <v>1.46604582811E-2</v>
      </c>
      <c r="R13" s="12">
        <v>7.4483696127999998E-3</v>
      </c>
      <c r="S13" s="12">
        <v>2.2201134759900001E-2</v>
      </c>
      <c r="T13" s="12">
        <v>0</v>
      </c>
      <c r="V13" s="12">
        <v>6.3738626141499999E-2</v>
      </c>
      <c r="W13" s="12">
        <v>0</v>
      </c>
      <c r="X13" s="12">
        <v>0</v>
      </c>
      <c r="Y13" s="12">
        <v>1.55112912461E-2</v>
      </c>
      <c r="Z13" s="12">
        <v>1.6226171704900001E-2</v>
      </c>
      <c r="AA13" s="12">
        <v>0</v>
      </c>
      <c r="AB13" s="12">
        <v>1.8819862811599999E-2</v>
      </c>
      <c r="AC13" s="12">
        <v>7.2711946333500005E-2</v>
      </c>
      <c r="AE13" s="12">
        <v>3.1297686299899999E-2</v>
      </c>
      <c r="AF13" s="12">
        <v>1.4267383606499999E-2</v>
      </c>
      <c r="AG13" s="12">
        <v>0</v>
      </c>
      <c r="AH13" s="12">
        <v>0</v>
      </c>
      <c r="AI13" s="12">
        <v>1.5468679908999999E-2</v>
      </c>
      <c r="AJ13" s="12">
        <v>4.6241410861600003E-2</v>
      </c>
      <c r="AK13" s="12">
        <v>0</v>
      </c>
      <c r="AL13" s="12">
        <v>1.6977560470599999E-2</v>
      </c>
      <c r="AM13" s="12">
        <v>0</v>
      </c>
      <c r="AN13" s="12">
        <v>0</v>
      </c>
      <c r="AO13" s="12">
        <v>0.13281839966699999</v>
      </c>
      <c r="AP13" s="12">
        <v>4.3158554373099997E-2</v>
      </c>
      <c r="AR13" s="12">
        <v>1.8096327825300001E-2</v>
      </c>
      <c r="AS13" s="12">
        <v>0</v>
      </c>
      <c r="AT13" s="12">
        <v>4.2692999602299997E-2</v>
      </c>
      <c r="AU13" s="12">
        <v>0.49967990123599998</v>
      </c>
      <c r="AW13" s="12">
        <v>1.45370758373E-2</v>
      </c>
      <c r="AX13" s="12">
        <v>1.5228870880599999E-2</v>
      </c>
      <c r="AY13" s="12">
        <v>1.42852772442E-2</v>
      </c>
      <c r="AZ13" s="12">
        <v>1.42105673681E-2</v>
      </c>
      <c r="BA13" s="12">
        <v>1.76565304545E-2</v>
      </c>
      <c r="BB13" s="12">
        <v>2.09401062896E-2</v>
      </c>
      <c r="BD13" s="12">
        <v>1.9141536345000001E-2</v>
      </c>
      <c r="BE13" s="12">
        <v>5.6772293977199999E-3</v>
      </c>
      <c r="BF13" s="12">
        <v>9.8295356091E-2</v>
      </c>
      <c r="BH13" s="12">
        <v>8.8729411822599993E-3</v>
      </c>
      <c r="BI13" s="12">
        <v>2.56598793722E-2</v>
      </c>
      <c r="BJ13" s="12">
        <v>6.8849747917000007E-2</v>
      </c>
    </row>
    <row r="15" spans="2:62" x14ac:dyDescent="0.35">
      <c r="B15" t="s">
        <v>260</v>
      </c>
    </row>
    <row r="16" spans="2:62" x14ac:dyDescent="0.35">
      <c r="B16" t="s">
        <v>9</v>
      </c>
    </row>
    <row r="18" spans="2:2" x14ac:dyDescent="0.35">
      <c r="B18"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J18"/>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247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237</v>
      </c>
      <c r="C9" s="12">
        <v>0.196370204081</v>
      </c>
      <c r="D9" s="12">
        <v>0.17873484255899999</v>
      </c>
      <c r="E9" s="12">
        <v>0.22208308487600001</v>
      </c>
      <c r="F9" s="12">
        <v>0.114711589357</v>
      </c>
      <c r="G9" s="12">
        <v>0.39404857826299999</v>
      </c>
      <c r="I9" s="12">
        <v>0.18211482712999999</v>
      </c>
      <c r="J9" s="12">
        <v>0.150613748495</v>
      </c>
      <c r="K9" s="12">
        <v>0.19827171642800001</v>
      </c>
      <c r="L9" s="12">
        <v>0.22467851487900001</v>
      </c>
      <c r="M9" s="12">
        <v>0.19503432540599999</v>
      </c>
      <c r="N9" s="12">
        <v>0.25366074365699998</v>
      </c>
      <c r="P9" s="12">
        <v>0.14836390171200001</v>
      </c>
      <c r="Q9" s="12">
        <v>0.18541915658200001</v>
      </c>
      <c r="R9" s="12">
        <v>0.243918576502</v>
      </c>
      <c r="S9" s="12">
        <v>0.21091354813999999</v>
      </c>
      <c r="T9" s="12">
        <v>0</v>
      </c>
      <c r="V9" s="12">
        <v>0.227905424085</v>
      </c>
      <c r="W9" s="12">
        <v>0.22463277344499999</v>
      </c>
      <c r="X9" s="12">
        <v>0.164383226966</v>
      </c>
      <c r="Y9" s="12">
        <v>9.2180696952699995E-2</v>
      </c>
      <c r="Z9" s="12">
        <v>0.27292271820399999</v>
      </c>
      <c r="AA9" s="12">
        <v>0.27498879127199999</v>
      </c>
      <c r="AB9" s="12">
        <v>0.15894811043599999</v>
      </c>
      <c r="AC9" s="12">
        <v>0.136822036797</v>
      </c>
      <c r="AE9" s="12">
        <v>0.20699108410200001</v>
      </c>
      <c r="AF9" s="12">
        <v>0.16245337448700001</v>
      </c>
      <c r="AG9" s="12">
        <v>0.139958528113</v>
      </c>
      <c r="AH9" s="12">
        <v>0.25416719394100001</v>
      </c>
      <c r="AI9" s="12">
        <v>0.117484595254</v>
      </c>
      <c r="AJ9" s="12">
        <v>0.21566710980600001</v>
      </c>
      <c r="AK9" s="12">
        <v>0.22047978978900001</v>
      </c>
      <c r="AL9" s="12">
        <v>0.277634602816</v>
      </c>
      <c r="AM9" s="12">
        <v>0.223914804385</v>
      </c>
      <c r="AN9" s="12">
        <v>0.16071920811500001</v>
      </c>
      <c r="AO9" s="12">
        <v>9.4084771320799995E-2</v>
      </c>
      <c r="AP9" s="12">
        <v>0.30090810199399998</v>
      </c>
      <c r="AR9" s="12">
        <v>0.19036139996599999</v>
      </c>
      <c r="AS9" s="12">
        <v>0.221959398429</v>
      </c>
      <c r="AT9" s="12">
        <v>0.227328397603</v>
      </c>
      <c r="AU9" s="12">
        <v>0</v>
      </c>
      <c r="AW9" s="12">
        <v>0.20988591798799999</v>
      </c>
      <c r="AX9" s="12">
        <v>0.205424129998</v>
      </c>
      <c r="AY9" s="12">
        <v>0.19318468361400001</v>
      </c>
      <c r="AZ9" s="12">
        <v>0.19381605948399999</v>
      </c>
      <c r="BA9" s="12">
        <v>0.21177402651499999</v>
      </c>
      <c r="BB9" s="12">
        <v>0.20149732295600001</v>
      </c>
      <c r="BD9" s="12">
        <v>0.220612420852</v>
      </c>
      <c r="BE9" s="12">
        <v>0.15464811458300001</v>
      </c>
      <c r="BF9" s="12">
        <v>0.137580410584</v>
      </c>
      <c r="BH9" s="12">
        <v>0.22391097266400001</v>
      </c>
      <c r="BI9" s="12">
        <v>0.12733798924100001</v>
      </c>
      <c r="BJ9" s="12">
        <v>0.169887474283</v>
      </c>
    </row>
    <row r="10" spans="2:62" ht="32" customHeight="1" x14ac:dyDescent="0.35">
      <c r="B10" s="11" t="s">
        <v>238</v>
      </c>
      <c r="C10" s="12">
        <v>0.30383388211899998</v>
      </c>
      <c r="D10" s="12">
        <v>0.270482984077</v>
      </c>
      <c r="E10" s="12">
        <v>0.33865146695999998</v>
      </c>
      <c r="F10" s="12">
        <v>0.308183861738</v>
      </c>
      <c r="G10" s="12">
        <v>0.406104591954</v>
      </c>
      <c r="I10" s="12">
        <v>0.28427525017400002</v>
      </c>
      <c r="J10" s="12">
        <v>0.30320909606399998</v>
      </c>
      <c r="K10" s="12">
        <v>0.297391019571</v>
      </c>
      <c r="L10" s="12">
        <v>0.29692040159499999</v>
      </c>
      <c r="M10" s="12">
        <v>0.35486915903600003</v>
      </c>
      <c r="N10" s="12">
        <v>0.16575761346000001</v>
      </c>
      <c r="P10" s="12">
        <v>0.29260241466800002</v>
      </c>
      <c r="Q10" s="12">
        <v>0.32118037414400002</v>
      </c>
      <c r="R10" s="12">
        <v>0.334005476031</v>
      </c>
      <c r="S10" s="12">
        <v>0.27239691368699998</v>
      </c>
      <c r="T10" s="12">
        <v>0</v>
      </c>
      <c r="V10" s="12">
        <v>0.34356296598800001</v>
      </c>
      <c r="W10" s="12">
        <v>0.27172369304499999</v>
      </c>
      <c r="X10" s="12">
        <v>0.34297366241100002</v>
      </c>
      <c r="Y10" s="12">
        <v>0.39570242720999999</v>
      </c>
      <c r="Z10" s="12">
        <v>0.23779577590199999</v>
      </c>
      <c r="AA10" s="12">
        <v>0.25689802083300001</v>
      </c>
      <c r="AB10" s="12">
        <v>0.257824441623</v>
      </c>
      <c r="AC10" s="12">
        <v>0.26512989769</v>
      </c>
      <c r="AE10" s="12">
        <v>0.34033565563700002</v>
      </c>
      <c r="AF10" s="12">
        <v>0.223166671357</v>
      </c>
      <c r="AG10" s="12">
        <v>0.33982560541099999</v>
      </c>
      <c r="AH10" s="12">
        <v>0.36882728623799999</v>
      </c>
      <c r="AI10" s="12">
        <v>0.30964752428100001</v>
      </c>
      <c r="AJ10" s="12">
        <v>0.26241407497899999</v>
      </c>
      <c r="AK10" s="12">
        <v>0.28957536203200002</v>
      </c>
      <c r="AL10" s="12">
        <v>0.37466906763699998</v>
      </c>
      <c r="AM10" s="12">
        <v>0.38372665940700001</v>
      </c>
      <c r="AN10" s="12">
        <v>0.20789654458699999</v>
      </c>
      <c r="AO10" s="12">
        <v>0.26784977807499999</v>
      </c>
      <c r="AP10" s="12">
        <v>0.27102888659800001</v>
      </c>
      <c r="AR10" s="12">
        <v>0.28898698690500002</v>
      </c>
      <c r="AS10" s="12">
        <v>0.35826977027899998</v>
      </c>
      <c r="AT10" s="12">
        <v>0.40035867344699999</v>
      </c>
      <c r="AU10" s="12">
        <v>0</v>
      </c>
      <c r="AW10" s="12">
        <v>0.29642170711400001</v>
      </c>
      <c r="AX10" s="12">
        <v>0.29729673675000001</v>
      </c>
      <c r="AY10" s="12">
        <v>0.30320479935700001</v>
      </c>
      <c r="AZ10" s="12">
        <v>0.29900150871800002</v>
      </c>
      <c r="BA10" s="12">
        <v>0.30731407215599998</v>
      </c>
      <c r="BB10" s="12">
        <v>0.31579307738899998</v>
      </c>
      <c r="BD10" s="12">
        <v>0.30626080967300001</v>
      </c>
      <c r="BE10" s="12">
        <v>0.27036537252499998</v>
      </c>
      <c r="BF10" s="12">
        <v>0.54283568190099996</v>
      </c>
      <c r="BH10" s="12">
        <v>0.321683402994</v>
      </c>
      <c r="BI10" s="12">
        <v>0.29167026537000001</v>
      </c>
      <c r="BJ10" s="12">
        <v>0.193124306957</v>
      </c>
    </row>
    <row r="11" spans="2:62" ht="32" customHeight="1" x14ac:dyDescent="0.35">
      <c r="B11" s="11" t="s">
        <v>239</v>
      </c>
      <c r="C11" s="12">
        <v>0.28781163172200003</v>
      </c>
      <c r="D11" s="12">
        <v>0.272817390213</v>
      </c>
      <c r="E11" s="12">
        <v>0.29764116194200002</v>
      </c>
      <c r="F11" s="12">
        <v>0.39297451646300002</v>
      </c>
      <c r="G11" s="12">
        <v>0</v>
      </c>
      <c r="I11" s="12">
        <v>0.42756084551200002</v>
      </c>
      <c r="J11" s="12">
        <v>0.31434611582900002</v>
      </c>
      <c r="K11" s="12">
        <v>0.26482521754600002</v>
      </c>
      <c r="L11" s="12">
        <v>0.24719963852099999</v>
      </c>
      <c r="M11" s="12">
        <v>0.241215516657</v>
      </c>
      <c r="N11" s="12">
        <v>0.37496813011500002</v>
      </c>
      <c r="P11" s="12">
        <v>0.29223321672399999</v>
      </c>
      <c r="Q11" s="12">
        <v>0.32302587737299998</v>
      </c>
      <c r="R11" s="12">
        <v>0.271977307685</v>
      </c>
      <c r="S11" s="12">
        <v>0.25264251753700001</v>
      </c>
      <c r="T11" s="12">
        <v>1</v>
      </c>
      <c r="V11" s="12">
        <v>0.24128622182199999</v>
      </c>
      <c r="W11" s="12">
        <v>0.250736584047</v>
      </c>
      <c r="X11" s="12">
        <v>0.28664704192599999</v>
      </c>
      <c r="Y11" s="12">
        <v>0.39958775561299997</v>
      </c>
      <c r="Z11" s="12">
        <v>0.28936001607700002</v>
      </c>
      <c r="AA11" s="12">
        <v>0.296517525846</v>
      </c>
      <c r="AB11" s="12">
        <v>0.24655329023</v>
      </c>
      <c r="AC11" s="12">
        <v>0.36244130024299998</v>
      </c>
      <c r="AE11" s="12">
        <v>0.19488947507000001</v>
      </c>
      <c r="AF11" s="12">
        <v>0.399075147947</v>
      </c>
      <c r="AG11" s="12">
        <v>0.28531519550000001</v>
      </c>
      <c r="AH11" s="12">
        <v>0.243840327538</v>
      </c>
      <c r="AI11" s="12">
        <v>0.29712956440900001</v>
      </c>
      <c r="AJ11" s="12">
        <v>0.32004263180800002</v>
      </c>
      <c r="AK11" s="12">
        <v>0.31061538268700001</v>
      </c>
      <c r="AL11" s="12">
        <v>0.149568794694</v>
      </c>
      <c r="AM11" s="12">
        <v>0.25646518894600001</v>
      </c>
      <c r="AN11" s="12">
        <v>0.328102530941</v>
      </c>
      <c r="AO11" s="12">
        <v>0.51809149503999996</v>
      </c>
      <c r="AP11" s="12">
        <v>0.21670664045599999</v>
      </c>
      <c r="AR11" s="12">
        <v>0.28799913663799998</v>
      </c>
      <c r="AS11" s="12">
        <v>0.311832857538</v>
      </c>
      <c r="AT11" s="12">
        <v>0.15936250233300001</v>
      </c>
      <c r="AU11" s="12">
        <v>0.50032009876399997</v>
      </c>
      <c r="AW11" s="12">
        <v>0.27933424710100002</v>
      </c>
      <c r="AX11" s="12">
        <v>0.277136097626</v>
      </c>
      <c r="AY11" s="12">
        <v>0.27610126589099998</v>
      </c>
      <c r="AZ11" s="12">
        <v>0.29017735603200001</v>
      </c>
      <c r="BA11" s="12">
        <v>0.28110904073999998</v>
      </c>
      <c r="BB11" s="12">
        <v>0.27156664134199998</v>
      </c>
      <c r="BD11" s="12">
        <v>0.26556609424099997</v>
      </c>
      <c r="BE11" s="12">
        <v>0.34026957105200001</v>
      </c>
      <c r="BF11" s="12">
        <v>0.22327492994799999</v>
      </c>
      <c r="BH11" s="12">
        <v>0.27430815413800003</v>
      </c>
      <c r="BI11" s="12">
        <v>0.358780804678</v>
      </c>
      <c r="BJ11" s="12">
        <v>0.19419935304800001</v>
      </c>
    </row>
    <row r="12" spans="2:62" ht="32" customHeight="1" x14ac:dyDescent="0.35">
      <c r="B12" s="11" t="s">
        <v>240</v>
      </c>
      <c r="C12" s="12">
        <v>0.19540417490100001</v>
      </c>
      <c r="D12" s="12">
        <v>0.270129673229</v>
      </c>
      <c r="E12" s="12">
        <v>0.118793045456</v>
      </c>
      <c r="F12" s="12">
        <v>0.13549616162299999</v>
      </c>
      <c r="G12" s="12">
        <v>0.199846829783</v>
      </c>
      <c r="I12" s="12">
        <v>7.8329984409599998E-2</v>
      </c>
      <c r="J12" s="12">
        <v>0.19964017568100001</v>
      </c>
      <c r="K12" s="12">
        <v>0.23951204645400001</v>
      </c>
      <c r="L12" s="12">
        <v>0.22401483626599999</v>
      </c>
      <c r="M12" s="12">
        <v>0.17198284643100001</v>
      </c>
      <c r="N12" s="12">
        <v>0.205613512768</v>
      </c>
      <c r="P12" s="12">
        <v>0.23695697858299999</v>
      </c>
      <c r="Q12" s="12">
        <v>0.17037459190199999</v>
      </c>
      <c r="R12" s="12">
        <v>0.135558190478</v>
      </c>
      <c r="S12" s="12">
        <v>0.24184588587600001</v>
      </c>
      <c r="T12" s="12">
        <v>0</v>
      </c>
      <c r="V12" s="12">
        <v>0.151641136678</v>
      </c>
      <c r="W12" s="12">
        <v>0.24046842476499999</v>
      </c>
      <c r="X12" s="12">
        <v>0.20599606869699999</v>
      </c>
      <c r="Y12" s="12">
        <v>0.112529120224</v>
      </c>
      <c r="Z12" s="12">
        <v>0.18369531811199999</v>
      </c>
      <c r="AA12" s="12">
        <v>0.17159566204900001</v>
      </c>
      <c r="AB12" s="12">
        <v>0.31785429490099998</v>
      </c>
      <c r="AC12" s="12">
        <v>0.128861556233</v>
      </c>
      <c r="AE12" s="12">
        <v>0.25778378519</v>
      </c>
      <c r="AF12" s="12">
        <v>0.18168366603</v>
      </c>
      <c r="AG12" s="12">
        <v>0.234900670975</v>
      </c>
      <c r="AH12" s="12">
        <v>0.102150630236</v>
      </c>
      <c r="AI12" s="12">
        <v>0.26026963614699999</v>
      </c>
      <c r="AJ12" s="12">
        <v>0.15657606043</v>
      </c>
      <c r="AK12" s="12">
        <v>0.17932946549199999</v>
      </c>
      <c r="AL12" s="12">
        <v>0.18114997438300001</v>
      </c>
      <c r="AM12" s="12">
        <v>0.135893347261</v>
      </c>
      <c r="AN12" s="12">
        <v>0.30328171635700002</v>
      </c>
      <c r="AO12" s="12">
        <v>0.119973955565</v>
      </c>
      <c r="AP12" s="12">
        <v>0.158454511188</v>
      </c>
      <c r="AR12" s="12">
        <v>0.21618367428999999</v>
      </c>
      <c r="AS12" s="12">
        <v>0.10793797375399999</v>
      </c>
      <c r="AT12" s="12">
        <v>0.17025742701400001</v>
      </c>
      <c r="AU12" s="12">
        <v>0</v>
      </c>
      <c r="AW12" s="12">
        <v>0.201650392176</v>
      </c>
      <c r="AX12" s="12">
        <v>0.206830560193</v>
      </c>
      <c r="AY12" s="12">
        <v>0.21270370465800001</v>
      </c>
      <c r="AZ12" s="12">
        <v>0.19925207715500001</v>
      </c>
      <c r="BA12" s="12">
        <v>0.183668546371</v>
      </c>
      <c r="BB12" s="12">
        <v>0.19529215155499999</v>
      </c>
      <c r="BD12" s="12">
        <v>0.184736498799</v>
      </c>
      <c r="BE12" s="12">
        <v>0.23471694184</v>
      </c>
      <c r="BF12" s="12">
        <v>4.6099412041600001E-2</v>
      </c>
      <c r="BH12" s="12">
        <v>0.17037915981999999</v>
      </c>
      <c r="BI12" s="12">
        <v>0.20433636737999999</v>
      </c>
      <c r="BJ12" s="12">
        <v>0.373939117795</v>
      </c>
    </row>
    <row r="13" spans="2:62" ht="32" customHeight="1" x14ac:dyDescent="0.35">
      <c r="B13" s="11" t="s">
        <v>42</v>
      </c>
      <c r="C13" s="12">
        <v>1.6580107176699999E-2</v>
      </c>
      <c r="D13" s="12">
        <v>7.8351099217500008E-3</v>
      </c>
      <c r="E13" s="12">
        <v>2.2831240766600001E-2</v>
      </c>
      <c r="F13" s="12">
        <v>4.8633870819299999E-2</v>
      </c>
      <c r="G13" s="12">
        <v>0</v>
      </c>
      <c r="I13" s="12">
        <v>2.77190927742E-2</v>
      </c>
      <c r="J13" s="12">
        <v>3.2190863930999999E-2</v>
      </c>
      <c r="K13" s="12">
        <v>0</v>
      </c>
      <c r="L13" s="12">
        <v>7.1866087401699997E-3</v>
      </c>
      <c r="M13" s="12">
        <v>3.6898152469899997E-2</v>
      </c>
      <c r="N13" s="12">
        <v>0</v>
      </c>
      <c r="P13" s="12">
        <v>2.9843488312499999E-2</v>
      </c>
      <c r="Q13" s="12">
        <v>0</v>
      </c>
      <c r="R13" s="12">
        <v>1.4540449304200001E-2</v>
      </c>
      <c r="S13" s="12">
        <v>2.2201134759900001E-2</v>
      </c>
      <c r="T13" s="12">
        <v>0</v>
      </c>
      <c r="V13" s="12">
        <v>3.5604251427299997E-2</v>
      </c>
      <c r="W13" s="12">
        <v>1.2438524697899999E-2</v>
      </c>
      <c r="X13" s="12">
        <v>0</v>
      </c>
      <c r="Y13" s="12">
        <v>0</v>
      </c>
      <c r="Z13" s="12">
        <v>1.6226171704900001E-2</v>
      </c>
      <c r="AA13" s="12">
        <v>0</v>
      </c>
      <c r="AB13" s="12">
        <v>1.8819862811599999E-2</v>
      </c>
      <c r="AC13" s="12">
        <v>0.106745209036</v>
      </c>
      <c r="AE13" s="12">
        <v>0</v>
      </c>
      <c r="AF13" s="12">
        <v>3.3621140178100001E-2</v>
      </c>
      <c r="AG13" s="12">
        <v>0</v>
      </c>
      <c r="AH13" s="12">
        <v>3.1014562047799999E-2</v>
      </c>
      <c r="AI13" s="12">
        <v>1.5468679908999999E-2</v>
      </c>
      <c r="AJ13" s="12">
        <v>4.5300122976899997E-2</v>
      </c>
      <c r="AK13" s="12">
        <v>0</v>
      </c>
      <c r="AL13" s="12">
        <v>1.6977560470599999E-2</v>
      </c>
      <c r="AM13" s="12">
        <v>0</v>
      </c>
      <c r="AN13" s="12">
        <v>0</v>
      </c>
      <c r="AO13" s="12">
        <v>0</v>
      </c>
      <c r="AP13" s="12">
        <v>5.2901859763799998E-2</v>
      </c>
      <c r="AR13" s="12">
        <v>1.64688022006E-2</v>
      </c>
      <c r="AS13" s="12">
        <v>0</v>
      </c>
      <c r="AT13" s="12">
        <v>4.2692999602299997E-2</v>
      </c>
      <c r="AU13" s="12">
        <v>0.49967990123599998</v>
      </c>
      <c r="AW13" s="12">
        <v>1.2707735620899999E-2</v>
      </c>
      <c r="AX13" s="12">
        <v>1.3312475433199999E-2</v>
      </c>
      <c r="AY13" s="12">
        <v>1.48055464795E-2</v>
      </c>
      <c r="AZ13" s="12">
        <v>1.7752998611699999E-2</v>
      </c>
      <c r="BA13" s="12">
        <v>1.61343142186E-2</v>
      </c>
      <c r="BB13" s="12">
        <v>1.5850806757199999E-2</v>
      </c>
      <c r="BD13" s="12">
        <v>2.2824176435199999E-2</v>
      </c>
      <c r="BE13" s="12">
        <v>0</v>
      </c>
      <c r="BF13" s="12">
        <v>5.02095655248E-2</v>
      </c>
      <c r="BH13" s="12">
        <v>9.7183103838100002E-3</v>
      </c>
      <c r="BI13" s="12">
        <v>1.7874573331199999E-2</v>
      </c>
      <c r="BJ13" s="12">
        <v>6.8849747917000007E-2</v>
      </c>
    </row>
    <row r="15" spans="2:62" x14ac:dyDescent="0.35">
      <c r="B15" t="s">
        <v>260</v>
      </c>
    </row>
    <row r="16" spans="2:62" x14ac:dyDescent="0.35">
      <c r="B16" t="s">
        <v>9</v>
      </c>
    </row>
    <row r="18" spans="2:2" x14ac:dyDescent="0.35">
      <c r="B18"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J18"/>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248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237</v>
      </c>
      <c r="C9" s="12">
        <v>0.16019774398799999</v>
      </c>
      <c r="D9" s="12">
        <v>0.12570139745</v>
      </c>
      <c r="E9" s="12">
        <v>0.21316989657499999</v>
      </c>
      <c r="F9" s="12">
        <v>6.8793332039399996E-2</v>
      </c>
      <c r="G9" s="12">
        <v>0</v>
      </c>
      <c r="I9" s="12">
        <v>0.182768315756</v>
      </c>
      <c r="J9" s="12">
        <v>0.163511489545</v>
      </c>
      <c r="K9" s="12">
        <v>0.15768886754200001</v>
      </c>
      <c r="L9" s="12">
        <v>0.140976340265</v>
      </c>
      <c r="M9" s="12">
        <v>0.17629036482400001</v>
      </c>
      <c r="N9" s="12">
        <v>0.102944376272</v>
      </c>
      <c r="P9" s="12">
        <v>7.5367834573500006E-2</v>
      </c>
      <c r="Q9" s="12">
        <v>0.16679745152700001</v>
      </c>
      <c r="R9" s="12">
        <v>0.19891859944000001</v>
      </c>
      <c r="S9" s="12">
        <v>0.20226408966000001</v>
      </c>
      <c r="T9" s="12">
        <v>0</v>
      </c>
      <c r="V9" s="12">
        <v>7.4629045060499999E-2</v>
      </c>
      <c r="W9" s="12">
        <v>0.11589070989899999</v>
      </c>
      <c r="X9" s="12">
        <v>0.19017906083800001</v>
      </c>
      <c r="Y9" s="12">
        <v>0.15911863040499999</v>
      </c>
      <c r="Z9" s="12">
        <v>0.191090163328</v>
      </c>
      <c r="AA9" s="12">
        <v>0.262609396828</v>
      </c>
      <c r="AB9" s="12">
        <v>0.22201209907399999</v>
      </c>
      <c r="AC9" s="12">
        <v>0.125296923748</v>
      </c>
      <c r="AE9" s="12">
        <v>0.17807100987400001</v>
      </c>
      <c r="AF9" s="12">
        <v>0.18235008789599999</v>
      </c>
      <c r="AG9" s="12">
        <v>0.105623953524</v>
      </c>
      <c r="AH9" s="12">
        <v>0.20420492544900001</v>
      </c>
      <c r="AI9" s="12">
        <v>0.106721176936</v>
      </c>
      <c r="AJ9" s="12">
        <v>0.14606697473800001</v>
      </c>
      <c r="AK9" s="12">
        <v>0.13263304408400001</v>
      </c>
      <c r="AL9" s="12">
        <v>0.20542693242400001</v>
      </c>
      <c r="AM9" s="12">
        <v>0.157682950977</v>
      </c>
      <c r="AN9" s="12">
        <v>0.15566685867800001</v>
      </c>
      <c r="AO9" s="12">
        <v>0.19196228446399999</v>
      </c>
      <c r="AP9" s="12">
        <v>0.16852038654599999</v>
      </c>
      <c r="AR9" s="12">
        <v>0.155080835429</v>
      </c>
      <c r="AS9" s="12">
        <v>0.172569294214</v>
      </c>
      <c r="AT9" s="12">
        <v>0.226515647125</v>
      </c>
      <c r="AU9" s="12">
        <v>0</v>
      </c>
      <c r="AW9" s="12">
        <v>0.18073803959699999</v>
      </c>
      <c r="AX9" s="12">
        <v>0.18023621037000001</v>
      </c>
      <c r="AY9" s="12">
        <v>0.18003643600300001</v>
      </c>
      <c r="AZ9" s="12">
        <v>0.15766711952699999</v>
      </c>
      <c r="BA9" s="12">
        <v>0.172453705436</v>
      </c>
      <c r="BB9" s="12">
        <v>0.17989497810300001</v>
      </c>
      <c r="BD9" s="12">
        <v>0.202976900297</v>
      </c>
      <c r="BE9" s="12">
        <v>9.3325257538500003E-2</v>
      </c>
      <c r="BF9" s="12">
        <v>0</v>
      </c>
      <c r="BH9" s="12">
        <v>0.19177200751500001</v>
      </c>
      <c r="BI9" s="12">
        <v>0.111214436418</v>
      </c>
      <c r="BJ9" s="12">
        <v>4.3234000940099999E-2</v>
      </c>
    </row>
    <row r="10" spans="2:62" ht="32" customHeight="1" x14ac:dyDescent="0.35">
      <c r="B10" s="11" t="s">
        <v>238</v>
      </c>
      <c r="C10" s="12">
        <v>0.281580418444</v>
      </c>
      <c r="D10" s="12">
        <v>0.28367647047400002</v>
      </c>
      <c r="E10" s="12">
        <v>0.29009215836500002</v>
      </c>
      <c r="F10" s="12">
        <v>0.238538737384</v>
      </c>
      <c r="G10" s="12">
        <v>0</v>
      </c>
      <c r="I10" s="12">
        <v>0.22811717057799999</v>
      </c>
      <c r="J10" s="12">
        <v>0.27507061840000002</v>
      </c>
      <c r="K10" s="12">
        <v>0.29802383211799999</v>
      </c>
      <c r="L10" s="12">
        <v>0.33799670882600003</v>
      </c>
      <c r="M10" s="12">
        <v>0.23492846663</v>
      </c>
      <c r="N10" s="12">
        <v>0.23413794695000001</v>
      </c>
      <c r="P10" s="12">
        <v>0.25520853341499999</v>
      </c>
      <c r="Q10" s="12">
        <v>0.23773604332199999</v>
      </c>
      <c r="R10" s="12">
        <v>0.36634848893799998</v>
      </c>
      <c r="S10" s="12">
        <v>0.27152305909500002</v>
      </c>
      <c r="T10" s="12">
        <v>0</v>
      </c>
      <c r="V10" s="12">
        <v>0.25430827920299998</v>
      </c>
      <c r="W10" s="12">
        <v>0.27554020004899998</v>
      </c>
      <c r="X10" s="12">
        <v>0.25724187151599998</v>
      </c>
      <c r="Y10" s="12">
        <v>0.32707026329</v>
      </c>
      <c r="Z10" s="12">
        <v>0.32442351778799999</v>
      </c>
      <c r="AA10" s="12">
        <v>0.37186154091000001</v>
      </c>
      <c r="AB10" s="12">
        <v>0.28226548255400002</v>
      </c>
      <c r="AC10" s="12">
        <v>0.13920350930399999</v>
      </c>
      <c r="AE10" s="12">
        <v>0.19638395138199999</v>
      </c>
      <c r="AF10" s="12">
        <v>0.36668037892799998</v>
      </c>
      <c r="AG10" s="12">
        <v>0.32226343104600003</v>
      </c>
      <c r="AH10" s="12">
        <v>0.31843354159699999</v>
      </c>
      <c r="AI10" s="12">
        <v>0.240012053196</v>
      </c>
      <c r="AJ10" s="12">
        <v>0.251306181287</v>
      </c>
      <c r="AK10" s="12">
        <v>0.28216306503100003</v>
      </c>
      <c r="AL10" s="12">
        <v>0.31636044327700003</v>
      </c>
      <c r="AM10" s="12">
        <v>0.36358124084600002</v>
      </c>
      <c r="AN10" s="12">
        <v>0.113069683928</v>
      </c>
      <c r="AO10" s="12">
        <v>0.17342965701900001</v>
      </c>
      <c r="AP10" s="12">
        <v>0.37096091622600003</v>
      </c>
      <c r="AR10" s="12">
        <v>0.26411075648600002</v>
      </c>
      <c r="AS10" s="12">
        <v>0.36246291207100001</v>
      </c>
      <c r="AT10" s="12">
        <v>0.31503109939000001</v>
      </c>
      <c r="AU10" s="12">
        <v>0</v>
      </c>
      <c r="AW10" s="12">
        <v>0.27161806213299999</v>
      </c>
      <c r="AX10" s="12">
        <v>0.27552399121499999</v>
      </c>
      <c r="AY10" s="12">
        <v>0.28385256726500002</v>
      </c>
      <c r="AZ10" s="12">
        <v>0.268435757203</v>
      </c>
      <c r="BA10" s="12">
        <v>0.28767407084800001</v>
      </c>
      <c r="BB10" s="12">
        <v>0.28686560580199999</v>
      </c>
      <c r="BD10" s="12">
        <v>0.30881236642999998</v>
      </c>
      <c r="BE10" s="12">
        <v>0.21995565602200001</v>
      </c>
      <c r="BF10" s="12">
        <v>0.33891499916200002</v>
      </c>
      <c r="BH10" s="12">
        <v>0.27918330315599998</v>
      </c>
      <c r="BI10" s="12">
        <v>0.30594733833900001</v>
      </c>
      <c r="BJ10" s="12">
        <v>0.23116872082600001</v>
      </c>
    </row>
    <row r="11" spans="2:62" ht="32" customHeight="1" x14ac:dyDescent="0.35">
      <c r="B11" s="11" t="s">
        <v>239</v>
      </c>
      <c r="C11" s="12">
        <v>0.295085066881</v>
      </c>
      <c r="D11" s="12">
        <v>0.25936606653700001</v>
      </c>
      <c r="E11" s="12">
        <v>0.32980196140599999</v>
      </c>
      <c r="F11" s="12">
        <v>0.32105046101500001</v>
      </c>
      <c r="G11" s="12">
        <v>0.40409632394400002</v>
      </c>
      <c r="I11" s="12">
        <v>0.30998638383799998</v>
      </c>
      <c r="J11" s="12">
        <v>0.37456858870699999</v>
      </c>
      <c r="K11" s="12">
        <v>0.231102088117</v>
      </c>
      <c r="L11" s="12">
        <v>0.26888383818200001</v>
      </c>
      <c r="M11" s="12">
        <v>0.34636268455399999</v>
      </c>
      <c r="N11" s="12">
        <v>0.40049914644099999</v>
      </c>
      <c r="P11" s="12">
        <v>0.27431284522600002</v>
      </c>
      <c r="Q11" s="12">
        <v>0.35010719805700002</v>
      </c>
      <c r="R11" s="12">
        <v>0.25489513304299999</v>
      </c>
      <c r="S11" s="12">
        <v>0.29748728272500002</v>
      </c>
      <c r="T11" s="12">
        <v>0.51673118137999996</v>
      </c>
      <c r="V11" s="12">
        <v>0.38323382027199998</v>
      </c>
      <c r="W11" s="12">
        <v>0.26853458202500002</v>
      </c>
      <c r="X11" s="12">
        <v>0.262985490406</v>
      </c>
      <c r="Y11" s="12">
        <v>0.32281321091199999</v>
      </c>
      <c r="Z11" s="12">
        <v>0.31801638817700001</v>
      </c>
      <c r="AA11" s="12">
        <v>0.21696102614900001</v>
      </c>
      <c r="AB11" s="12">
        <v>0.20765232372699999</v>
      </c>
      <c r="AC11" s="12">
        <v>0.44062108249199999</v>
      </c>
      <c r="AE11" s="12">
        <v>0.38550853569999999</v>
      </c>
      <c r="AF11" s="12">
        <v>0.15488728844899999</v>
      </c>
      <c r="AG11" s="12">
        <v>0.33321018539000002</v>
      </c>
      <c r="AH11" s="12">
        <v>0.29853521888599999</v>
      </c>
      <c r="AI11" s="12">
        <v>0.359476592348</v>
      </c>
      <c r="AJ11" s="12">
        <v>0.34025877122300002</v>
      </c>
      <c r="AK11" s="12">
        <v>0.38391103732699999</v>
      </c>
      <c r="AL11" s="12">
        <v>0.21852743865999999</v>
      </c>
      <c r="AM11" s="12">
        <v>0.30828671668199997</v>
      </c>
      <c r="AN11" s="12">
        <v>0.31284636181600001</v>
      </c>
      <c r="AO11" s="12">
        <v>0.30967401492199997</v>
      </c>
      <c r="AP11" s="12">
        <v>0.18636882191000001</v>
      </c>
      <c r="AR11" s="12">
        <v>0.30381390397300001</v>
      </c>
      <c r="AS11" s="12">
        <v>0.307153101993</v>
      </c>
      <c r="AT11" s="12">
        <v>9.4917247478700006E-2</v>
      </c>
      <c r="AU11" s="12">
        <v>0</v>
      </c>
      <c r="AW11" s="12">
        <v>0.29029448158100002</v>
      </c>
      <c r="AX11" s="12">
        <v>0.29046246299299999</v>
      </c>
      <c r="AY11" s="12">
        <v>0.27217688827699998</v>
      </c>
      <c r="AZ11" s="12">
        <v>0.29726259660299997</v>
      </c>
      <c r="BA11" s="12">
        <v>0.28290520857099999</v>
      </c>
      <c r="BB11" s="12">
        <v>0.28747495143099999</v>
      </c>
      <c r="BD11" s="12">
        <v>0.275795156273</v>
      </c>
      <c r="BE11" s="12">
        <v>0.32966413919999998</v>
      </c>
      <c r="BF11" s="12">
        <v>0.33032650390500001</v>
      </c>
      <c r="BH11" s="12">
        <v>0.29145124719100002</v>
      </c>
      <c r="BI11" s="12">
        <v>0.33343262239400001</v>
      </c>
      <c r="BJ11" s="12">
        <v>0.21461813186699999</v>
      </c>
    </row>
    <row r="12" spans="2:62" ht="32" customHeight="1" x14ac:dyDescent="0.35">
      <c r="B12" s="11" t="s">
        <v>240</v>
      </c>
      <c r="C12" s="12">
        <v>0.23125450363399999</v>
      </c>
      <c r="D12" s="12">
        <v>0.30238021694400002</v>
      </c>
      <c r="E12" s="12">
        <v>0.141204908731</v>
      </c>
      <c r="F12" s="12">
        <v>0.32106365277400001</v>
      </c>
      <c r="G12" s="12">
        <v>0.20185509779300001</v>
      </c>
      <c r="I12" s="12">
        <v>0.220021092615</v>
      </c>
      <c r="J12" s="12">
        <v>0.173323084135</v>
      </c>
      <c r="K12" s="12">
        <v>0.29268650575400001</v>
      </c>
      <c r="L12" s="12">
        <v>0.21811821365299999</v>
      </c>
      <c r="M12" s="12">
        <v>0.197851517236</v>
      </c>
      <c r="N12" s="12">
        <v>0.26241853033700002</v>
      </c>
      <c r="P12" s="12">
        <v>0.34360032009399999</v>
      </c>
      <c r="Q12" s="12">
        <v>0.23023270370999999</v>
      </c>
      <c r="R12" s="12">
        <v>0.16566134751200001</v>
      </c>
      <c r="S12" s="12">
        <v>0.18150111208399999</v>
      </c>
      <c r="T12" s="12">
        <v>0.48326881861999998</v>
      </c>
      <c r="V12" s="12">
        <v>0.25146600802899999</v>
      </c>
      <c r="W12" s="12">
        <v>0.296810092819</v>
      </c>
      <c r="X12" s="12">
        <v>0.28959357723899998</v>
      </c>
      <c r="Y12" s="12">
        <v>0.16134167741700001</v>
      </c>
      <c r="Z12" s="12">
        <v>0.15024375900199999</v>
      </c>
      <c r="AA12" s="12">
        <v>0.14856803611200001</v>
      </c>
      <c r="AB12" s="12">
        <v>0.25067395244099999</v>
      </c>
      <c r="AC12" s="12">
        <v>0.118607723294</v>
      </c>
      <c r="AE12" s="12">
        <v>0.24003650304400001</v>
      </c>
      <c r="AF12" s="12">
        <v>0.28181486111999998</v>
      </c>
      <c r="AG12" s="12">
        <v>0.21088966022700001</v>
      </c>
      <c r="AH12" s="12">
        <v>0.17882631406800001</v>
      </c>
      <c r="AI12" s="12">
        <v>0.24041331897500001</v>
      </c>
      <c r="AJ12" s="12">
        <v>0.21612666189099999</v>
      </c>
      <c r="AK12" s="12">
        <v>0.201292853558</v>
      </c>
      <c r="AL12" s="12">
        <v>0.209709951315</v>
      </c>
      <c r="AM12" s="12">
        <v>0.14266367089000001</v>
      </c>
      <c r="AN12" s="12">
        <v>0.34464220455200001</v>
      </c>
      <c r="AO12" s="12">
        <v>0.324934043595</v>
      </c>
      <c r="AP12" s="12">
        <v>0.182249326563</v>
      </c>
      <c r="AR12" s="12">
        <v>0.24800816914500001</v>
      </c>
      <c r="AS12" s="12">
        <v>0.146316210429</v>
      </c>
      <c r="AT12" s="12">
        <v>0.23107882237300001</v>
      </c>
      <c r="AU12" s="12">
        <v>0.50032009876399997</v>
      </c>
      <c r="AW12" s="12">
        <v>0.22556154008900001</v>
      </c>
      <c r="AX12" s="12">
        <v>0.22852228688500001</v>
      </c>
      <c r="AY12" s="12">
        <v>0.23310734985600001</v>
      </c>
      <c r="AZ12" s="12">
        <v>0.24544164777499999</v>
      </c>
      <c r="BA12" s="12">
        <v>0.233625362069</v>
      </c>
      <c r="BB12" s="12">
        <v>0.21712304675300001</v>
      </c>
      <c r="BD12" s="12">
        <v>0.18806875372599999</v>
      </c>
      <c r="BE12" s="12">
        <v>0.328889393945</v>
      </c>
      <c r="BF12" s="12">
        <v>0.14110520222</v>
      </c>
      <c r="BH12" s="12">
        <v>0.213793035651</v>
      </c>
      <c r="BI12" s="12">
        <v>0.21721571164</v>
      </c>
      <c r="BJ12" s="12">
        <v>0.41403875945800001</v>
      </c>
    </row>
    <row r="13" spans="2:62" ht="32" customHeight="1" x14ac:dyDescent="0.35">
      <c r="B13" s="11" t="s">
        <v>42</v>
      </c>
      <c r="C13" s="12">
        <v>3.1882267053599998E-2</v>
      </c>
      <c r="D13" s="12">
        <v>2.88758485949E-2</v>
      </c>
      <c r="E13" s="12">
        <v>2.5731074921700001E-2</v>
      </c>
      <c r="F13" s="12">
        <v>5.0553816787899997E-2</v>
      </c>
      <c r="G13" s="12">
        <v>0.39404857826299999</v>
      </c>
      <c r="I13" s="12">
        <v>5.9107037212899997E-2</v>
      </c>
      <c r="J13" s="12">
        <v>1.35262192122E-2</v>
      </c>
      <c r="K13" s="12">
        <v>2.0498706467999998E-2</v>
      </c>
      <c r="L13" s="12">
        <v>3.4024899074199998E-2</v>
      </c>
      <c r="M13" s="12">
        <v>4.4566966755799999E-2</v>
      </c>
      <c r="N13" s="12">
        <v>0</v>
      </c>
      <c r="P13" s="12">
        <v>5.1510466690599999E-2</v>
      </c>
      <c r="Q13" s="12">
        <v>1.5126603384100001E-2</v>
      </c>
      <c r="R13" s="12">
        <v>1.41764310665E-2</v>
      </c>
      <c r="S13" s="12">
        <v>4.7224456436399997E-2</v>
      </c>
      <c r="T13" s="12">
        <v>0</v>
      </c>
      <c r="V13" s="12">
        <v>3.6362847435799997E-2</v>
      </c>
      <c r="W13" s="12">
        <v>4.3224415208299997E-2</v>
      </c>
      <c r="X13" s="12">
        <v>0</v>
      </c>
      <c r="Y13" s="12">
        <v>2.9656217975799998E-2</v>
      </c>
      <c r="Z13" s="12">
        <v>1.6226171704900001E-2</v>
      </c>
      <c r="AA13" s="12">
        <v>0</v>
      </c>
      <c r="AB13" s="12">
        <v>3.7396142203900001E-2</v>
      </c>
      <c r="AC13" s="12">
        <v>0.17627076116199999</v>
      </c>
      <c r="AE13" s="12">
        <v>0</v>
      </c>
      <c r="AF13" s="12">
        <v>1.4267383606499999E-2</v>
      </c>
      <c r="AG13" s="12">
        <v>2.8012769812600001E-2</v>
      </c>
      <c r="AH13" s="12">
        <v>0</v>
      </c>
      <c r="AI13" s="12">
        <v>5.3376858544899999E-2</v>
      </c>
      <c r="AJ13" s="12">
        <v>4.6241410861600003E-2</v>
      </c>
      <c r="AK13" s="12">
        <v>0</v>
      </c>
      <c r="AL13" s="12">
        <v>4.9975234324200001E-2</v>
      </c>
      <c r="AM13" s="12">
        <v>2.7785420605599999E-2</v>
      </c>
      <c r="AN13" s="12">
        <v>7.3774891026500006E-2</v>
      </c>
      <c r="AO13" s="12">
        <v>0</v>
      </c>
      <c r="AP13" s="12">
        <v>9.1900548754600006E-2</v>
      </c>
      <c r="AR13" s="12">
        <v>2.89863349667E-2</v>
      </c>
      <c r="AS13" s="12">
        <v>1.14984812912E-2</v>
      </c>
      <c r="AT13" s="12">
        <v>0.13245718363299999</v>
      </c>
      <c r="AU13" s="12">
        <v>0.49967990123599998</v>
      </c>
      <c r="AW13" s="12">
        <v>3.1787876599899997E-2</v>
      </c>
      <c r="AX13" s="12">
        <v>2.5255048536799999E-2</v>
      </c>
      <c r="AY13" s="12">
        <v>3.08267585977E-2</v>
      </c>
      <c r="AZ13" s="12">
        <v>3.1192878891499999E-2</v>
      </c>
      <c r="BA13" s="12">
        <v>2.3341653075199999E-2</v>
      </c>
      <c r="BB13" s="12">
        <v>2.8641417910500001E-2</v>
      </c>
      <c r="BD13" s="12">
        <v>2.4346823274799999E-2</v>
      </c>
      <c r="BE13" s="12">
        <v>2.81655532944E-2</v>
      </c>
      <c r="BF13" s="12">
        <v>0.18965329471299999</v>
      </c>
      <c r="BH13" s="12">
        <v>2.3800406486899999E-2</v>
      </c>
      <c r="BI13" s="12">
        <v>3.2189891208599997E-2</v>
      </c>
      <c r="BJ13" s="12">
        <v>9.6940386909699999E-2</v>
      </c>
    </row>
    <row r="15" spans="2:62" x14ac:dyDescent="0.35">
      <c r="B15" t="s">
        <v>260</v>
      </c>
    </row>
    <row r="16" spans="2:62" x14ac:dyDescent="0.35">
      <c r="B16" t="s">
        <v>9</v>
      </c>
    </row>
    <row r="18" spans="2:2" x14ac:dyDescent="0.35">
      <c r="B18"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J18"/>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68" customHeight="1" x14ac:dyDescent="0.35">
      <c r="D2" s="22" t="s">
        <v>249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237</v>
      </c>
      <c r="C9" s="12">
        <v>0.17996048150400001</v>
      </c>
      <c r="D9" s="12">
        <v>0.14629379789899999</v>
      </c>
      <c r="E9" s="12">
        <v>0.23879702639299999</v>
      </c>
      <c r="F9" s="12">
        <v>3.5783525093599999E-2</v>
      </c>
      <c r="G9" s="12">
        <v>0</v>
      </c>
      <c r="I9" s="12">
        <v>0.16547197419500001</v>
      </c>
      <c r="J9" s="12">
        <v>0.20129526648500001</v>
      </c>
      <c r="K9" s="12">
        <v>0.16289721805900001</v>
      </c>
      <c r="L9" s="12">
        <v>0.138701413749</v>
      </c>
      <c r="M9" s="12">
        <v>0.23760677314299999</v>
      </c>
      <c r="N9" s="12">
        <v>0.31040341666799998</v>
      </c>
      <c r="P9" s="12">
        <v>7.7784530899099993E-2</v>
      </c>
      <c r="Q9" s="12">
        <v>0.163361375334</v>
      </c>
      <c r="R9" s="12">
        <v>0.218742448521</v>
      </c>
      <c r="S9" s="12">
        <v>0.26282601379999998</v>
      </c>
      <c r="T9" s="12">
        <v>0</v>
      </c>
      <c r="V9" s="12">
        <v>0.13859198515599999</v>
      </c>
      <c r="W9" s="12">
        <v>0.15062929293899999</v>
      </c>
      <c r="X9" s="12">
        <v>0.15258780351099999</v>
      </c>
      <c r="Y9" s="12">
        <v>0.17696977158800001</v>
      </c>
      <c r="Z9" s="12">
        <v>0.198608435172</v>
      </c>
      <c r="AA9" s="12">
        <v>0.24270189592499999</v>
      </c>
      <c r="AB9" s="12">
        <v>0.23639014347100001</v>
      </c>
      <c r="AC9" s="12">
        <v>0.29137486340399998</v>
      </c>
      <c r="AE9" s="12">
        <v>0.15058465902000001</v>
      </c>
      <c r="AF9" s="12">
        <v>0.25958983699999999</v>
      </c>
      <c r="AG9" s="12">
        <v>8.13292836662E-2</v>
      </c>
      <c r="AH9" s="12">
        <v>0.238642573665</v>
      </c>
      <c r="AI9" s="12">
        <v>0.11490173373</v>
      </c>
      <c r="AJ9" s="12">
        <v>0.20238011508699999</v>
      </c>
      <c r="AK9" s="12">
        <v>0.21914993289500001</v>
      </c>
      <c r="AL9" s="12">
        <v>0.22310145081300001</v>
      </c>
      <c r="AM9" s="12">
        <v>0.117498504138</v>
      </c>
      <c r="AN9" s="12">
        <v>0.15268246838999999</v>
      </c>
      <c r="AO9" s="12">
        <v>0.18252829587399999</v>
      </c>
      <c r="AP9" s="12">
        <v>0.160169966158</v>
      </c>
      <c r="AR9" s="12">
        <v>0.18769506302899999</v>
      </c>
      <c r="AS9" s="12">
        <v>0.14505478146600001</v>
      </c>
      <c r="AT9" s="12">
        <v>0.19132321108600001</v>
      </c>
      <c r="AU9" s="12">
        <v>0</v>
      </c>
      <c r="AW9" s="12">
        <v>0.204474951766</v>
      </c>
      <c r="AX9" s="12">
        <v>0.201369766511</v>
      </c>
      <c r="AY9" s="12">
        <v>0.195835921888</v>
      </c>
      <c r="AZ9" s="12">
        <v>0.16915415031799999</v>
      </c>
      <c r="BA9" s="12">
        <v>0.19584080546900001</v>
      </c>
      <c r="BB9" s="12">
        <v>0.19301313315900001</v>
      </c>
      <c r="BD9" s="12">
        <v>0.23228659874499999</v>
      </c>
      <c r="BE9" s="12">
        <v>7.8946319922599997E-2</v>
      </c>
      <c r="BF9" s="12">
        <v>0.144678834427</v>
      </c>
      <c r="BH9" s="12">
        <v>0.20804949254800001</v>
      </c>
      <c r="BI9" s="12">
        <v>0.124298304293</v>
      </c>
      <c r="BJ9" s="12">
        <v>0.110612133675</v>
      </c>
    </row>
    <row r="10" spans="2:62" ht="32" customHeight="1" x14ac:dyDescent="0.35">
      <c r="B10" s="11" t="s">
        <v>238</v>
      </c>
      <c r="C10" s="12">
        <v>0.26509136334700001</v>
      </c>
      <c r="D10" s="12">
        <v>0.21836281565900001</v>
      </c>
      <c r="E10" s="12">
        <v>0.30975893747</v>
      </c>
      <c r="F10" s="12">
        <v>0.27413777640100001</v>
      </c>
      <c r="G10" s="12">
        <v>0.59590367605600003</v>
      </c>
      <c r="I10" s="12">
        <v>0.25290695391700002</v>
      </c>
      <c r="J10" s="12">
        <v>0.24990005496000001</v>
      </c>
      <c r="K10" s="12">
        <v>0.28204639330800002</v>
      </c>
      <c r="L10" s="12">
        <v>0.29597121254300002</v>
      </c>
      <c r="M10" s="12">
        <v>0.198181339052</v>
      </c>
      <c r="N10" s="12">
        <v>0.43786034495699999</v>
      </c>
      <c r="P10" s="12">
        <v>0.181241389754</v>
      </c>
      <c r="Q10" s="12">
        <v>0.26233282395200003</v>
      </c>
      <c r="R10" s="12">
        <v>0.30893709340699999</v>
      </c>
      <c r="S10" s="12">
        <v>0.29612388876899998</v>
      </c>
      <c r="T10" s="12">
        <v>1</v>
      </c>
      <c r="V10" s="12">
        <v>0.20496991322700001</v>
      </c>
      <c r="W10" s="12">
        <v>0.254509502153</v>
      </c>
      <c r="X10" s="12">
        <v>0.23694686009400001</v>
      </c>
      <c r="Y10" s="12">
        <v>0.32061655557899998</v>
      </c>
      <c r="Z10" s="12">
        <v>0.31149969809400002</v>
      </c>
      <c r="AA10" s="12">
        <v>0.40911241194300002</v>
      </c>
      <c r="AB10" s="12">
        <v>0.24020240006499999</v>
      </c>
      <c r="AC10" s="12">
        <v>0.17740383983300001</v>
      </c>
      <c r="AE10" s="12">
        <v>0.30557022497199998</v>
      </c>
      <c r="AF10" s="12">
        <v>0.18519089322999999</v>
      </c>
      <c r="AG10" s="12">
        <v>0.25318706357100002</v>
      </c>
      <c r="AH10" s="12">
        <v>0.26018413334099999</v>
      </c>
      <c r="AI10" s="12">
        <v>0.39240786936099997</v>
      </c>
      <c r="AJ10" s="12">
        <v>0.116291674008</v>
      </c>
      <c r="AK10" s="12">
        <v>0.377568170717</v>
      </c>
      <c r="AL10" s="12">
        <v>0.26410655374699998</v>
      </c>
      <c r="AM10" s="12">
        <v>0.24318162809900001</v>
      </c>
      <c r="AN10" s="12">
        <v>0.12972907844100001</v>
      </c>
      <c r="AO10" s="12">
        <v>0.35629330262699999</v>
      </c>
      <c r="AP10" s="12">
        <v>0.38185155963900003</v>
      </c>
      <c r="AR10" s="12">
        <v>0.22618654792500001</v>
      </c>
      <c r="AS10" s="12">
        <v>0.40437436087299999</v>
      </c>
      <c r="AT10" s="12">
        <v>0.43069819661199998</v>
      </c>
      <c r="AU10" s="12">
        <v>0.50032009876399997</v>
      </c>
      <c r="AW10" s="12">
        <v>0.25101800376</v>
      </c>
      <c r="AX10" s="12">
        <v>0.26122513753299997</v>
      </c>
      <c r="AY10" s="12">
        <v>0.27933724424900003</v>
      </c>
      <c r="AZ10" s="12">
        <v>0.257714365748</v>
      </c>
      <c r="BA10" s="12">
        <v>0.27208782790800001</v>
      </c>
      <c r="BB10" s="12">
        <v>0.28738695355999999</v>
      </c>
      <c r="BD10" s="12">
        <v>0.28311255949399999</v>
      </c>
      <c r="BE10" s="12">
        <v>0.214539353972</v>
      </c>
      <c r="BF10" s="12">
        <v>0.38472038729500002</v>
      </c>
      <c r="BH10" s="12">
        <v>0.28462601247300001</v>
      </c>
      <c r="BI10" s="12">
        <v>0.265867448063</v>
      </c>
      <c r="BJ10" s="12">
        <v>0.103475819298</v>
      </c>
    </row>
    <row r="11" spans="2:62" ht="32" customHeight="1" x14ac:dyDescent="0.35">
      <c r="B11" s="11" t="s">
        <v>239</v>
      </c>
      <c r="C11" s="12">
        <v>0.27324360626499999</v>
      </c>
      <c r="D11" s="12">
        <v>0.30387448116400001</v>
      </c>
      <c r="E11" s="12">
        <v>0.24010276813600001</v>
      </c>
      <c r="F11" s="12">
        <v>0.27544552802799999</v>
      </c>
      <c r="G11" s="12">
        <v>0.199846829783</v>
      </c>
      <c r="I11" s="12">
        <v>0.20651758796299999</v>
      </c>
      <c r="J11" s="12">
        <v>0.284537038721</v>
      </c>
      <c r="K11" s="12">
        <v>0.26905483881199999</v>
      </c>
      <c r="L11" s="12">
        <v>0.31595805867799998</v>
      </c>
      <c r="M11" s="12">
        <v>0.28249023744000001</v>
      </c>
      <c r="N11" s="12">
        <v>0.15071636738499999</v>
      </c>
      <c r="P11" s="12">
        <v>0.250470897591</v>
      </c>
      <c r="Q11" s="12">
        <v>0.307978755489</v>
      </c>
      <c r="R11" s="12">
        <v>0.32870117317399999</v>
      </c>
      <c r="S11" s="12">
        <v>0.21018498163900001</v>
      </c>
      <c r="T11" s="12">
        <v>0</v>
      </c>
      <c r="V11" s="12">
        <v>0.24114080617399999</v>
      </c>
      <c r="W11" s="12">
        <v>0.213536461624</v>
      </c>
      <c r="X11" s="12">
        <v>0.32127250989900002</v>
      </c>
      <c r="Y11" s="12">
        <v>0.40775332123000002</v>
      </c>
      <c r="Z11" s="12">
        <v>0.29064349346200002</v>
      </c>
      <c r="AA11" s="12">
        <v>9.3762320559799994E-2</v>
      </c>
      <c r="AB11" s="12">
        <v>0.29933152121200002</v>
      </c>
      <c r="AC11" s="12">
        <v>0.27479885409999999</v>
      </c>
      <c r="AE11" s="12">
        <v>0.294597877284</v>
      </c>
      <c r="AF11" s="12">
        <v>0.282065131656</v>
      </c>
      <c r="AG11" s="12">
        <v>0.41253127682599999</v>
      </c>
      <c r="AH11" s="12">
        <v>0.21715626902099999</v>
      </c>
      <c r="AI11" s="12">
        <v>0.19440800445</v>
      </c>
      <c r="AJ11" s="12">
        <v>0.220684468992</v>
      </c>
      <c r="AK11" s="12">
        <v>0.231481931473</v>
      </c>
      <c r="AL11" s="12">
        <v>0.224730127104</v>
      </c>
      <c r="AM11" s="12">
        <v>0.36192466279399998</v>
      </c>
      <c r="AN11" s="12">
        <v>0.39868954882000002</v>
      </c>
      <c r="AO11" s="12">
        <v>0.32836000183199998</v>
      </c>
      <c r="AP11" s="12">
        <v>0.164315970896</v>
      </c>
      <c r="AR11" s="12">
        <v>0.28328568626700001</v>
      </c>
      <c r="AS11" s="12">
        <v>0.246043409347</v>
      </c>
      <c r="AT11" s="12">
        <v>0.21371431313600001</v>
      </c>
      <c r="AU11" s="12">
        <v>0</v>
      </c>
      <c r="AW11" s="12">
        <v>0.27192692880500002</v>
      </c>
      <c r="AX11" s="12">
        <v>0.27696018960300001</v>
      </c>
      <c r="AY11" s="12">
        <v>0.26356914480400001</v>
      </c>
      <c r="AZ11" s="12">
        <v>0.27464813594800003</v>
      </c>
      <c r="BA11" s="12">
        <v>0.263318685572</v>
      </c>
      <c r="BB11" s="12">
        <v>0.27033875500400001</v>
      </c>
      <c r="BD11" s="12">
        <v>0.277923342731</v>
      </c>
      <c r="BE11" s="12">
        <v>0.28600916523699998</v>
      </c>
      <c r="BF11" s="12">
        <v>8.7836185257699997E-2</v>
      </c>
      <c r="BH11" s="12">
        <v>0.26554784402699999</v>
      </c>
      <c r="BI11" s="12">
        <v>0.32253193452399997</v>
      </c>
      <c r="BJ11" s="12">
        <v>0.19450214388199999</v>
      </c>
    </row>
    <row r="12" spans="2:62" ht="32" customHeight="1" x14ac:dyDescent="0.35">
      <c r="B12" s="11" t="s">
        <v>240</v>
      </c>
      <c r="C12" s="12">
        <v>0.25223730033000002</v>
      </c>
      <c r="D12" s="12">
        <v>0.31871221640000003</v>
      </c>
      <c r="E12" s="12">
        <v>0.17321782447100001</v>
      </c>
      <c r="F12" s="12">
        <v>0.297156034347</v>
      </c>
      <c r="G12" s="12">
        <v>0.20424949416099999</v>
      </c>
      <c r="I12" s="12">
        <v>0.31458513181199999</v>
      </c>
      <c r="J12" s="12">
        <v>0.23671668359699999</v>
      </c>
      <c r="K12" s="12">
        <v>0.27790071860499999</v>
      </c>
      <c r="L12" s="12">
        <v>0.210354439113</v>
      </c>
      <c r="M12" s="12">
        <v>0.248383277135</v>
      </c>
      <c r="N12" s="12">
        <v>0.10101987099</v>
      </c>
      <c r="P12" s="12">
        <v>0.43909396918100002</v>
      </c>
      <c r="Q12" s="12">
        <v>0.25129917433400001</v>
      </c>
      <c r="R12" s="12">
        <v>0.113918166894</v>
      </c>
      <c r="S12" s="12">
        <v>0.20866398103200001</v>
      </c>
      <c r="T12" s="12">
        <v>0</v>
      </c>
      <c r="V12" s="12">
        <v>0.324427495959</v>
      </c>
      <c r="W12" s="12">
        <v>0.36331031646799999</v>
      </c>
      <c r="X12" s="12">
        <v>0.27779499791000001</v>
      </c>
      <c r="Y12" s="12">
        <v>6.3561430772499997E-2</v>
      </c>
      <c r="Z12" s="12">
        <v>0.183022201567</v>
      </c>
      <c r="AA12" s="12">
        <v>0.25442337157200001</v>
      </c>
      <c r="AB12" s="12">
        <v>0.205256072441</v>
      </c>
      <c r="AC12" s="12">
        <v>0.18371049632899999</v>
      </c>
      <c r="AE12" s="12">
        <v>0.249247238723</v>
      </c>
      <c r="AF12" s="12">
        <v>0.25888675450699999</v>
      </c>
      <c r="AG12" s="12">
        <v>0.21862775748300001</v>
      </c>
      <c r="AH12" s="12">
        <v>0.23403194913200001</v>
      </c>
      <c r="AI12" s="12">
        <v>0.28281371254999998</v>
      </c>
      <c r="AJ12" s="12">
        <v>0.41440233105199997</v>
      </c>
      <c r="AK12" s="12">
        <v>0.14962059541700001</v>
      </c>
      <c r="AL12" s="12">
        <v>0.27108430786499998</v>
      </c>
      <c r="AM12" s="12">
        <v>0.232937615939</v>
      </c>
      <c r="AN12" s="12">
        <v>0.27516666666400003</v>
      </c>
      <c r="AO12" s="12">
        <v>0</v>
      </c>
      <c r="AP12" s="12">
        <v>0.293662503307</v>
      </c>
      <c r="AR12" s="12">
        <v>0.277754403559</v>
      </c>
      <c r="AS12" s="12">
        <v>0.168233561457</v>
      </c>
      <c r="AT12" s="12">
        <v>0.121571279563</v>
      </c>
      <c r="AU12" s="12">
        <v>0</v>
      </c>
      <c r="AW12" s="12">
        <v>0.24426634677199999</v>
      </c>
      <c r="AX12" s="12">
        <v>0.23802504415699999</v>
      </c>
      <c r="AY12" s="12">
        <v>0.23027289153200001</v>
      </c>
      <c r="AZ12" s="12">
        <v>0.27402147205799998</v>
      </c>
      <c r="BA12" s="12">
        <v>0.24117877340400001</v>
      </c>
      <c r="BB12" s="12">
        <v>0.222785436457</v>
      </c>
      <c r="BD12" s="12">
        <v>0.176091971953</v>
      </c>
      <c r="BE12" s="12">
        <v>0.407354732627</v>
      </c>
      <c r="BF12" s="12">
        <v>0.23568591871200001</v>
      </c>
      <c r="BH12" s="12">
        <v>0.224776132938</v>
      </c>
      <c r="BI12" s="12">
        <v>0.24599014312100001</v>
      </c>
      <c r="BJ12" s="12">
        <v>0.49423716983499999</v>
      </c>
    </row>
    <row r="13" spans="2:62" ht="32" customHeight="1" x14ac:dyDescent="0.35">
      <c r="B13" s="11" t="s">
        <v>42</v>
      </c>
      <c r="C13" s="12">
        <v>2.94672485541E-2</v>
      </c>
      <c r="D13" s="12">
        <v>1.27566888778E-2</v>
      </c>
      <c r="E13" s="12">
        <v>3.8123443530600001E-2</v>
      </c>
      <c r="F13" s="12">
        <v>0.117477136131</v>
      </c>
      <c r="G13" s="12">
        <v>0</v>
      </c>
      <c r="I13" s="12">
        <v>6.0518352113699998E-2</v>
      </c>
      <c r="J13" s="12">
        <v>2.7550956236400002E-2</v>
      </c>
      <c r="K13" s="12">
        <v>8.1008312160600008E-3</v>
      </c>
      <c r="L13" s="12">
        <v>3.9014875916699998E-2</v>
      </c>
      <c r="M13" s="12">
        <v>3.33383732297E-2</v>
      </c>
      <c r="N13" s="12">
        <v>0</v>
      </c>
      <c r="P13" s="12">
        <v>5.1409212574200003E-2</v>
      </c>
      <c r="Q13" s="12">
        <v>1.50278708898E-2</v>
      </c>
      <c r="R13" s="12">
        <v>2.9701118002799998E-2</v>
      </c>
      <c r="S13" s="12">
        <v>2.2201134759900001E-2</v>
      </c>
      <c r="T13" s="12">
        <v>0</v>
      </c>
      <c r="V13" s="12">
        <v>9.0869799483699998E-2</v>
      </c>
      <c r="W13" s="12">
        <v>1.8014426815400001E-2</v>
      </c>
      <c r="X13" s="12">
        <v>1.1397828586000001E-2</v>
      </c>
      <c r="Y13" s="12">
        <v>3.10989208307E-2</v>
      </c>
      <c r="Z13" s="12">
        <v>1.6226171704900001E-2</v>
      </c>
      <c r="AA13" s="12">
        <v>0</v>
      </c>
      <c r="AB13" s="12">
        <v>1.8819862811599999E-2</v>
      </c>
      <c r="AC13" s="12">
        <v>7.2711946333500005E-2</v>
      </c>
      <c r="AE13" s="12">
        <v>0</v>
      </c>
      <c r="AF13" s="12">
        <v>1.4267383606499999E-2</v>
      </c>
      <c r="AG13" s="12">
        <v>3.4324618454100002E-2</v>
      </c>
      <c r="AH13" s="12">
        <v>4.9985074841499999E-2</v>
      </c>
      <c r="AI13" s="12">
        <v>1.5468679908999999E-2</v>
      </c>
      <c r="AJ13" s="12">
        <v>4.6241410861600003E-2</v>
      </c>
      <c r="AK13" s="12">
        <v>2.2179369497100001E-2</v>
      </c>
      <c r="AL13" s="12">
        <v>1.6977560470599999E-2</v>
      </c>
      <c r="AM13" s="12">
        <v>4.4457589031E-2</v>
      </c>
      <c r="AN13" s="12">
        <v>4.3732237685200001E-2</v>
      </c>
      <c r="AO13" s="12">
        <v>0.13281839966699999</v>
      </c>
      <c r="AP13" s="12">
        <v>0</v>
      </c>
      <c r="AR13" s="12">
        <v>2.5078299220199999E-2</v>
      </c>
      <c r="AS13" s="12">
        <v>3.6293886856300001E-2</v>
      </c>
      <c r="AT13" s="12">
        <v>4.2692999602299997E-2</v>
      </c>
      <c r="AU13" s="12">
        <v>0.49967990123599998</v>
      </c>
      <c r="AW13" s="12">
        <v>2.8313768896299999E-2</v>
      </c>
      <c r="AX13" s="12">
        <v>2.2419862196699999E-2</v>
      </c>
      <c r="AY13" s="12">
        <v>3.09847975273E-2</v>
      </c>
      <c r="AZ13" s="12">
        <v>2.4461875928000001E-2</v>
      </c>
      <c r="BA13" s="12">
        <v>2.75739076473E-2</v>
      </c>
      <c r="BB13" s="12">
        <v>2.64757218193E-2</v>
      </c>
      <c r="BD13" s="12">
        <v>3.0585527077200001E-2</v>
      </c>
      <c r="BE13" s="12">
        <v>1.3150428241E-2</v>
      </c>
      <c r="BF13" s="12">
        <v>0.147078674307</v>
      </c>
      <c r="BH13" s="12">
        <v>1.7000518014600001E-2</v>
      </c>
      <c r="BI13" s="12">
        <v>4.1312169998399997E-2</v>
      </c>
      <c r="BJ13" s="12">
        <v>9.7172733309199996E-2</v>
      </c>
    </row>
    <row r="15" spans="2:62" x14ac:dyDescent="0.35">
      <c r="B15" t="s">
        <v>260</v>
      </c>
    </row>
    <row r="16" spans="2:62" x14ac:dyDescent="0.35">
      <c r="B16" t="s">
        <v>9</v>
      </c>
    </row>
    <row r="18" spans="2:2" x14ac:dyDescent="0.35">
      <c r="B18"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J18"/>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250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237</v>
      </c>
      <c r="C9" s="12">
        <v>0.19779919105999999</v>
      </c>
      <c r="D9" s="12">
        <v>0.16249079646</v>
      </c>
      <c r="E9" s="12">
        <v>0.237370397436</v>
      </c>
      <c r="F9" s="12">
        <v>0.1972794833</v>
      </c>
      <c r="G9" s="12">
        <v>0.20185509779300001</v>
      </c>
      <c r="I9" s="12">
        <v>0.165442351387</v>
      </c>
      <c r="J9" s="12">
        <v>0.20768849491499999</v>
      </c>
      <c r="K9" s="12">
        <v>0.20319725513199999</v>
      </c>
      <c r="L9" s="12">
        <v>0.199584241661</v>
      </c>
      <c r="M9" s="12">
        <v>0.19673149879900001</v>
      </c>
      <c r="N9" s="12">
        <v>0.25366074365699998</v>
      </c>
      <c r="P9" s="12">
        <v>0.1618629811</v>
      </c>
      <c r="Q9" s="12">
        <v>0.22037293699300001</v>
      </c>
      <c r="R9" s="12">
        <v>0.22906492147499999</v>
      </c>
      <c r="S9" s="12">
        <v>0.17480528595299999</v>
      </c>
      <c r="T9" s="12">
        <v>0.51673118137999996</v>
      </c>
      <c r="V9" s="12">
        <v>0.16510080721199999</v>
      </c>
      <c r="W9" s="12">
        <v>0.21913389394999999</v>
      </c>
      <c r="X9" s="12">
        <v>0.222508515298</v>
      </c>
      <c r="Y9" s="12">
        <v>0.176694560325</v>
      </c>
      <c r="Z9" s="12">
        <v>0.21039598888</v>
      </c>
      <c r="AA9" s="12">
        <v>0.30180225228399998</v>
      </c>
      <c r="AB9" s="12">
        <v>7.6584507465999999E-2</v>
      </c>
      <c r="AC9" s="12">
        <v>0.17757231168199999</v>
      </c>
      <c r="AE9" s="12">
        <v>0.19728992773699999</v>
      </c>
      <c r="AF9" s="12">
        <v>0.28342352067100002</v>
      </c>
      <c r="AG9" s="12">
        <v>0.20455789931500001</v>
      </c>
      <c r="AH9" s="12">
        <v>0.224027318782</v>
      </c>
      <c r="AI9" s="12">
        <v>0.10411653635</v>
      </c>
      <c r="AJ9" s="12">
        <v>0.16019174453099999</v>
      </c>
      <c r="AK9" s="12">
        <v>0.21533571180700001</v>
      </c>
      <c r="AL9" s="12">
        <v>0.16681686413399999</v>
      </c>
      <c r="AM9" s="12">
        <v>0.22981043612800001</v>
      </c>
      <c r="AN9" s="12">
        <v>0.16291549567499999</v>
      </c>
      <c r="AO9" s="12">
        <v>0.19196228446399999</v>
      </c>
      <c r="AP9" s="12">
        <v>0.26608462319699999</v>
      </c>
      <c r="AR9" s="12">
        <v>0.18180195784600001</v>
      </c>
      <c r="AS9" s="12">
        <v>0.23544105499099999</v>
      </c>
      <c r="AT9" s="12">
        <v>0.37968354129499998</v>
      </c>
      <c r="AU9" s="12">
        <v>0</v>
      </c>
      <c r="AW9" s="12">
        <v>0.208503778961</v>
      </c>
      <c r="AX9" s="12">
        <v>0.21726949212300001</v>
      </c>
      <c r="AY9" s="12">
        <v>0.21219543240700001</v>
      </c>
      <c r="AZ9" s="12">
        <v>0.19635014690700001</v>
      </c>
      <c r="BA9" s="12">
        <v>0.206479207666</v>
      </c>
      <c r="BB9" s="12">
        <v>0.20388355331800001</v>
      </c>
      <c r="BD9" s="12">
        <v>0.215688225407</v>
      </c>
      <c r="BE9" s="12">
        <v>0.16242432789</v>
      </c>
      <c r="BF9" s="12">
        <v>0.19276462499399999</v>
      </c>
      <c r="BH9" s="12">
        <v>0.225051648199</v>
      </c>
      <c r="BI9" s="12">
        <v>0.15782895939200001</v>
      </c>
      <c r="BJ9" s="12">
        <v>9.0216630449200003E-2</v>
      </c>
    </row>
    <row r="10" spans="2:62" ht="32" customHeight="1" x14ac:dyDescent="0.35">
      <c r="B10" s="11" t="s">
        <v>238</v>
      </c>
      <c r="C10" s="12">
        <v>0.31299379583699999</v>
      </c>
      <c r="D10" s="12">
        <v>0.248979098244</v>
      </c>
      <c r="E10" s="12">
        <v>0.36740260123200003</v>
      </c>
      <c r="F10" s="12">
        <v>0.40907539895099998</v>
      </c>
      <c r="G10" s="12">
        <v>0.59829807242400002</v>
      </c>
      <c r="I10" s="12">
        <v>0.28634401842500001</v>
      </c>
      <c r="J10" s="12">
        <v>0.37921645488599998</v>
      </c>
      <c r="K10" s="12">
        <v>0.238181094215</v>
      </c>
      <c r="L10" s="12">
        <v>0.36798927189800001</v>
      </c>
      <c r="M10" s="12">
        <v>0.310074571272</v>
      </c>
      <c r="N10" s="12">
        <v>0.497160063318</v>
      </c>
      <c r="P10" s="12">
        <v>0.230681189018</v>
      </c>
      <c r="Q10" s="12">
        <v>0.292485372011</v>
      </c>
      <c r="R10" s="12">
        <v>0.381902904431</v>
      </c>
      <c r="S10" s="12">
        <v>0.344187870073</v>
      </c>
      <c r="T10" s="12">
        <v>0.48326881861999998</v>
      </c>
      <c r="V10" s="12">
        <v>0.31919964664900002</v>
      </c>
      <c r="W10" s="12">
        <v>0.24891793654800001</v>
      </c>
      <c r="X10" s="12">
        <v>0.33422832958299997</v>
      </c>
      <c r="Y10" s="12">
        <v>0.36192603435699999</v>
      </c>
      <c r="Z10" s="12">
        <v>0.33229140409699998</v>
      </c>
      <c r="AA10" s="12">
        <v>0.259118909743</v>
      </c>
      <c r="AB10" s="12">
        <v>0.31485144286700001</v>
      </c>
      <c r="AC10" s="12">
        <v>0.38955877689899998</v>
      </c>
      <c r="AE10" s="12">
        <v>0.24973678145299999</v>
      </c>
      <c r="AF10" s="12">
        <v>0.26331133277300001</v>
      </c>
      <c r="AG10" s="12">
        <v>0.39720541352599997</v>
      </c>
      <c r="AH10" s="12">
        <v>0.33185712143599999</v>
      </c>
      <c r="AI10" s="12">
        <v>0.27611048998499998</v>
      </c>
      <c r="AJ10" s="12">
        <v>0.28068519853099999</v>
      </c>
      <c r="AK10" s="12">
        <v>0.39793890086200001</v>
      </c>
      <c r="AL10" s="12">
        <v>0.33305770364199999</v>
      </c>
      <c r="AM10" s="12">
        <v>0.36032990547900001</v>
      </c>
      <c r="AN10" s="12">
        <v>0.26892932760299998</v>
      </c>
      <c r="AO10" s="12">
        <v>0.25841578948499999</v>
      </c>
      <c r="AP10" s="12">
        <v>0.39724320811399999</v>
      </c>
      <c r="AR10" s="12">
        <v>0.28397181408299998</v>
      </c>
      <c r="AS10" s="12">
        <v>0.46304731719999997</v>
      </c>
      <c r="AT10" s="12">
        <v>0.23619778926900001</v>
      </c>
      <c r="AU10" s="12">
        <v>0.50032009876399997</v>
      </c>
      <c r="AW10" s="12">
        <v>0.320611874676</v>
      </c>
      <c r="AX10" s="12">
        <v>0.298004193137</v>
      </c>
      <c r="AY10" s="12">
        <v>0.311422776698</v>
      </c>
      <c r="AZ10" s="12">
        <v>0.31179454412399998</v>
      </c>
      <c r="BA10" s="12">
        <v>0.31494880222100002</v>
      </c>
      <c r="BB10" s="12">
        <v>0.31965562556600002</v>
      </c>
      <c r="BD10" s="12">
        <v>0.34449307838400001</v>
      </c>
      <c r="BE10" s="12">
        <v>0.257461946429</v>
      </c>
      <c r="BF10" s="12">
        <v>0.24764034287600001</v>
      </c>
      <c r="BH10" s="12">
        <v>0.32278834104999998</v>
      </c>
      <c r="BI10" s="12">
        <v>0.30980251688900001</v>
      </c>
      <c r="BJ10" s="12">
        <v>0.24224203692900001</v>
      </c>
    </row>
    <row r="11" spans="2:62" ht="32" customHeight="1" x14ac:dyDescent="0.35">
      <c r="B11" s="11" t="s">
        <v>239</v>
      </c>
      <c r="C11" s="12">
        <v>0.274809365385</v>
      </c>
      <c r="D11" s="12">
        <v>0.276866823288</v>
      </c>
      <c r="E11" s="12">
        <v>0.27418940629100003</v>
      </c>
      <c r="F11" s="12">
        <v>0.27328666780200001</v>
      </c>
      <c r="G11" s="12">
        <v>0.199846829783</v>
      </c>
      <c r="I11" s="12">
        <v>0.38445791906799998</v>
      </c>
      <c r="J11" s="12">
        <v>0.243729250604</v>
      </c>
      <c r="K11" s="12">
        <v>0.298890893858</v>
      </c>
      <c r="L11" s="12">
        <v>0.207960409436</v>
      </c>
      <c r="M11" s="12">
        <v>0.26568908803699998</v>
      </c>
      <c r="N11" s="12">
        <v>0.249179193026</v>
      </c>
      <c r="P11" s="12">
        <v>0.255118711617</v>
      </c>
      <c r="Q11" s="12">
        <v>0.32002661851899999</v>
      </c>
      <c r="R11" s="12">
        <v>0.25521702151600001</v>
      </c>
      <c r="S11" s="12">
        <v>0.27326148458100002</v>
      </c>
      <c r="T11" s="12">
        <v>0</v>
      </c>
      <c r="V11" s="12">
        <v>0.26958291262400003</v>
      </c>
      <c r="W11" s="12">
        <v>0.25548459165199999</v>
      </c>
      <c r="X11" s="12">
        <v>0.21264383297200001</v>
      </c>
      <c r="Y11" s="12">
        <v>0.38541131445600002</v>
      </c>
      <c r="Z11" s="12">
        <v>0.26255614603900002</v>
      </c>
      <c r="AA11" s="12">
        <v>0.314414384765</v>
      </c>
      <c r="AB11" s="12">
        <v>0.303582614586</v>
      </c>
      <c r="AC11" s="12">
        <v>0.27945297002399999</v>
      </c>
      <c r="AE11" s="12">
        <v>0.38022732044899998</v>
      </c>
      <c r="AF11" s="12">
        <v>0.25832218146899999</v>
      </c>
      <c r="AG11" s="12">
        <v>0.28898999849500001</v>
      </c>
      <c r="AH11" s="12">
        <v>0.26964166952099999</v>
      </c>
      <c r="AI11" s="12">
        <v>0.322736137072</v>
      </c>
      <c r="AJ11" s="12">
        <v>0.25052137470000002</v>
      </c>
      <c r="AK11" s="12">
        <v>0.22235093746199999</v>
      </c>
      <c r="AL11" s="12">
        <v>0.29862942313899998</v>
      </c>
      <c r="AM11" s="12">
        <v>0.17525086833799999</v>
      </c>
      <c r="AN11" s="12">
        <v>0.311213615178</v>
      </c>
      <c r="AO11" s="12">
        <v>0.30967401492199997</v>
      </c>
      <c r="AP11" s="12">
        <v>0.16680196323999999</v>
      </c>
      <c r="AR11" s="12">
        <v>0.28943348351499998</v>
      </c>
      <c r="AS11" s="12">
        <v>0.24645263147099999</v>
      </c>
      <c r="AT11" s="12">
        <v>0.127395519066</v>
      </c>
      <c r="AU11" s="12">
        <v>0</v>
      </c>
      <c r="AW11" s="12">
        <v>0.269081503996</v>
      </c>
      <c r="AX11" s="12">
        <v>0.27046181433799998</v>
      </c>
      <c r="AY11" s="12">
        <v>0.26507567952700001</v>
      </c>
      <c r="AZ11" s="12">
        <v>0.277187152642</v>
      </c>
      <c r="BA11" s="12">
        <v>0.28332650811499999</v>
      </c>
      <c r="BB11" s="12">
        <v>0.270897837365</v>
      </c>
      <c r="BD11" s="12">
        <v>0.266030218087</v>
      </c>
      <c r="BE11" s="12">
        <v>0.28150788390600001</v>
      </c>
      <c r="BF11" s="12">
        <v>0.36641694578099998</v>
      </c>
      <c r="BH11" s="12">
        <v>0.25920972291700001</v>
      </c>
      <c r="BI11" s="12">
        <v>0.34146345459299998</v>
      </c>
      <c r="BJ11" s="12">
        <v>0.21069097536</v>
      </c>
    </row>
    <row r="12" spans="2:62" ht="32" customHeight="1" x14ac:dyDescent="0.35">
      <c r="B12" s="11" t="s">
        <v>240</v>
      </c>
      <c r="C12" s="12">
        <v>0.19858549968</v>
      </c>
      <c r="D12" s="12">
        <v>0.29519909392799998</v>
      </c>
      <c r="E12" s="12">
        <v>0.108089478638</v>
      </c>
      <c r="F12" s="12">
        <v>8.4341262368300002E-2</v>
      </c>
      <c r="G12" s="12">
        <v>0</v>
      </c>
      <c r="I12" s="12">
        <v>0.118484077837</v>
      </c>
      <c r="J12" s="12">
        <v>0.151938241275</v>
      </c>
      <c r="K12" s="12">
        <v>0.25373358953500003</v>
      </c>
      <c r="L12" s="12">
        <v>0.208923767402</v>
      </c>
      <c r="M12" s="12">
        <v>0.21688528117</v>
      </c>
      <c r="N12" s="12">
        <v>0</v>
      </c>
      <c r="P12" s="12">
        <v>0.333236310461</v>
      </c>
      <c r="Q12" s="12">
        <v>0.16011578961</v>
      </c>
      <c r="R12" s="12">
        <v>0.12636678296600001</v>
      </c>
      <c r="S12" s="12">
        <v>0.17779284165100001</v>
      </c>
      <c r="T12" s="12">
        <v>0</v>
      </c>
      <c r="V12" s="12">
        <v>0.228664462028</v>
      </c>
      <c r="W12" s="12">
        <v>0.26504327037100001</v>
      </c>
      <c r="X12" s="12">
        <v>0.22201062600400001</v>
      </c>
      <c r="Y12" s="12">
        <v>7.5968090861899998E-2</v>
      </c>
      <c r="Z12" s="12">
        <v>0.16246797312</v>
      </c>
      <c r="AA12" s="12">
        <v>0.124664453208</v>
      </c>
      <c r="AB12" s="12">
        <v>0.28616157226900002</v>
      </c>
      <c r="AC12" s="12">
        <v>8.0703995061299993E-2</v>
      </c>
      <c r="AE12" s="12">
        <v>0.14144828406099999</v>
      </c>
      <c r="AF12" s="12">
        <v>0.18067558148000001</v>
      </c>
      <c r="AG12" s="12">
        <v>0.109246688664</v>
      </c>
      <c r="AH12" s="12">
        <v>0.17447389026099999</v>
      </c>
      <c r="AI12" s="12">
        <v>0.26261406736699999</v>
      </c>
      <c r="AJ12" s="12">
        <v>0.28665164697700002</v>
      </c>
      <c r="AK12" s="12">
        <v>0.16437444986899999</v>
      </c>
      <c r="AL12" s="12">
        <v>0.150896282351</v>
      </c>
      <c r="AM12" s="12">
        <v>0.23460879005499999</v>
      </c>
      <c r="AN12" s="12">
        <v>0.256941561544</v>
      </c>
      <c r="AO12" s="12">
        <v>0.23994791113</v>
      </c>
      <c r="AP12" s="12">
        <v>0.16987020544799999</v>
      </c>
      <c r="AR12" s="12">
        <v>0.231741531227</v>
      </c>
      <c r="AS12" s="12">
        <v>5.5058996337699999E-2</v>
      </c>
      <c r="AT12" s="12">
        <v>0.164392004806</v>
      </c>
      <c r="AU12" s="12">
        <v>0</v>
      </c>
      <c r="AW12" s="12">
        <v>0.192112573047</v>
      </c>
      <c r="AX12" s="12">
        <v>0.19934639936699999</v>
      </c>
      <c r="AY12" s="12">
        <v>0.200016158769</v>
      </c>
      <c r="AZ12" s="12">
        <v>0.202834182004</v>
      </c>
      <c r="BA12" s="12">
        <v>0.18028023841599999</v>
      </c>
      <c r="BB12" s="12">
        <v>0.18958734894400001</v>
      </c>
      <c r="BD12" s="12">
        <v>0.16159684878899999</v>
      </c>
      <c r="BE12" s="12">
        <v>0.27962675172899998</v>
      </c>
      <c r="BF12" s="12">
        <v>0.14296852082399999</v>
      </c>
      <c r="BH12" s="12">
        <v>0.18593724450400001</v>
      </c>
      <c r="BI12" s="12">
        <v>0.18394986746100001</v>
      </c>
      <c r="BJ12" s="12">
        <v>0.343811658972</v>
      </c>
    </row>
    <row r="13" spans="2:62" ht="32" customHeight="1" x14ac:dyDescent="0.35">
      <c r="B13" s="11" t="s">
        <v>42</v>
      </c>
      <c r="C13" s="12">
        <v>1.5812148036799999E-2</v>
      </c>
      <c r="D13" s="12">
        <v>1.6464188080200001E-2</v>
      </c>
      <c r="E13" s="12">
        <v>1.2948116402699999E-2</v>
      </c>
      <c r="F13" s="12">
        <v>3.6017187577499998E-2</v>
      </c>
      <c r="G13" s="12">
        <v>0</v>
      </c>
      <c r="I13" s="12">
        <v>4.5271633282900001E-2</v>
      </c>
      <c r="J13" s="12">
        <v>1.7427558320100001E-2</v>
      </c>
      <c r="K13" s="12">
        <v>5.9971672596700002E-3</v>
      </c>
      <c r="L13" s="12">
        <v>1.5542309603099999E-2</v>
      </c>
      <c r="M13" s="12">
        <v>1.06195607218E-2</v>
      </c>
      <c r="N13" s="12">
        <v>0</v>
      </c>
      <c r="P13" s="12">
        <v>1.9100807804299999E-2</v>
      </c>
      <c r="Q13" s="12">
        <v>6.9992828680599996E-3</v>
      </c>
      <c r="R13" s="12">
        <v>7.4483696127999998E-3</v>
      </c>
      <c r="S13" s="12">
        <v>2.9952517741600002E-2</v>
      </c>
      <c r="T13" s="12">
        <v>0</v>
      </c>
      <c r="V13" s="12">
        <v>1.7452171487800001E-2</v>
      </c>
      <c r="W13" s="12">
        <v>1.1420307478700001E-2</v>
      </c>
      <c r="X13" s="12">
        <v>8.6086961435700004E-3</v>
      </c>
      <c r="Y13" s="12">
        <v>0</v>
      </c>
      <c r="Z13" s="12">
        <v>3.2288487863800001E-2</v>
      </c>
      <c r="AA13" s="12">
        <v>0</v>
      </c>
      <c r="AB13" s="12">
        <v>1.8819862811599999E-2</v>
      </c>
      <c r="AC13" s="12">
        <v>7.2711946333500005E-2</v>
      </c>
      <c r="AE13" s="12">
        <v>3.1297686299899999E-2</v>
      </c>
      <c r="AF13" s="12">
        <v>1.4267383606499999E-2</v>
      </c>
      <c r="AG13" s="12">
        <v>0</v>
      </c>
      <c r="AH13" s="12">
        <v>0</v>
      </c>
      <c r="AI13" s="12">
        <v>3.4422769227000001E-2</v>
      </c>
      <c r="AJ13" s="12">
        <v>2.1950035261599998E-2</v>
      </c>
      <c r="AK13" s="12">
        <v>0</v>
      </c>
      <c r="AL13" s="12">
        <v>5.05997267349E-2</v>
      </c>
      <c r="AM13" s="12">
        <v>0</v>
      </c>
      <c r="AN13" s="12">
        <v>0</v>
      </c>
      <c r="AO13" s="12">
        <v>0</v>
      </c>
      <c r="AP13" s="12">
        <v>0</v>
      </c>
      <c r="AR13" s="12">
        <v>1.3051213329E-2</v>
      </c>
      <c r="AS13" s="12">
        <v>0</v>
      </c>
      <c r="AT13" s="12">
        <v>9.2331145564199996E-2</v>
      </c>
      <c r="AU13" s="12">
        <v>0.49967990123599998</v>
      </c>
      <c r="AW13" s="12">
        <v>9.6902693194400001E-3</v>
      </c>
      <c r="AX13" s="12">
        <v>1.4918101034899999E-2</v>
      </c>
      <c r="AY13" s="12">
        <v>1.1289952599600001E-2</v>
      </c>
      <c r="AZ13" s="12">
        <v>1.1833974322699999E-2</v>
      </c>
      <c r="BA13" s="12">
        <v>1.4965243581300001E-2</v>
      </c>
      <c r="BB13" s="12">
        <v>1.5975634808299999E-2</v>
      </c>
      <c r="BD13" s="12">
        <v>1.2191629332200001E-2</v>
      </c>
      <c r="BE13" s="12">
        <v>1.8979090046099999E-2</v>
      </c>
      <c r="BF13" s="12">
        <v>5.02095655248E-2</v>
      </c>
      <c r="BH13" s="12">
        <v>7.0130433294699999E-3</v>
      </c>
      <c r="BI13" s="12">
        <v>6.9552016650399999E-3</v>
      </c>
      <c r="BJ13" s="12">
        <v>0.11303869829099999</v>
      </c>
    </row>
    <row r="15" spans="2:62" x14ac:dyDescent="0.35">
      <c r="B15" t="s">
        <v>260</v>
      </c>
    </row>
    <row r="16" spans="2:62" x14ac:dyDescent="0.35">
      <c r="B16" t="s">
        <v>9</v>
      </c>
    </row>
    <row r="18" spans="2:2" x14ac:dyDescent="0.35">
      <c r="B18"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J18"/>
  <sheetViews>
    <sheetView showGridLines="0" workbookViewId="0">
      <selection activeCell="B18" sqref="B18"/>
    </sheetView>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17" width="10" customWidth="1"/>
    <col min="18" max="18" width="15.1796875" customWidth="1"/>
    <col min="19"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251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237</v>
      </c>
      <c r="C9" s="12">
        <v>0.19630973286100001</v>
      </c>
      <c r="D9" s="12">
        <v>0.199429157429</v>
      </c>
      <c r="E9" s="12">
        <v>0.206108853531</v>
      </c>
      <c r="F9" s="12">
        <v>8.5727525989999998E-2</v>
      </c>
      <c r="G9" s="12">
        <v>0.20185509779300001</v>
      </c>
      <c r="I9" s="12">
        <v>9.4357578194899996E-2</v>
      </c>
      <c r="J9" s="12">
        <v>0.18184680672299999</v>
      </c>
      <c r="K9" s="12">
        <v>0.244950604801</v>
      </c>
      <c r="L9" s="12">
        <v>0.206214458011</v>
      </c>
      <c r="M9" s="12">
        <v>0.19513678557200001</v>
      </c>
      <c r="N9" s="12">
        <v>0.18025552546500001</v>
      </c>
      <c r="P9" s="12">
        <v>0.13407467563100001</v>
      </c>
      <c r="Q9" s="12">
        <v>0.19431291243000001</v>
      </c>
      <c r="R9" s="12">
        <v>0.242731091619</v>
      </c>
      <c r="S9" s="12">
        <v>0.21725365317100001</v>
      </c>
      <c r="T9" s="12">
        <v>0</v>
      </c>
      <c r="V9" s="12">
        <v>0.16552082037900001</v>
      </c>
      <c r="W9" s="12">
        <v>0.186676767844</v>
      </c>
      <c r="X9" s="12">
        <v>0.18276075102799999</v>
      </c>
      <c r="Y9" s="12">
        <v>0.143642518384</v>
      </c>
      <c r="Z9" s="12">
        <v>0.21175200327599999</v>
      </c>
      <c r="AA9" s="12">
        <v>0.31651983836300002</v>
      </c>
      <c r="AB9" s="12">
        <v>0.27919000460900001</v>
      </c>
      <c r="AC9" s="12">
        <v>0.14060338160999999</v>
      </c>
      <c r="AE9" s="12">
        <v>0.14440795580900001</v>
      </c>
      <c r="AF9" s="12">
        <v>0.22184803072199999</v>
      </c>
      <c r="AG9" s="12">
        <v>0.139531397547</v>
      </c>
      <c r="AH9" s="12">
        <v>0.24086957893300001</v>
      </c>
      <c r="AI9" s="12">
        <v>0.197944479614</v>
      </c>
      <c r="AJ9" s="12">
        <v>0.22616839412199999</v>
      </c>
      <c r="AK9" s="12">
        <v>0.13129577706000001</v>
      </c>
      <c r="AL9" s="12">
        <v>0.20840193828299999</v>
      </c>
      <c r="AM9" s="12">
        <v>0.22348388825000001</v>
      </c>
      <c r="AN9" s="12">
        <v>0.11731545207999999</v>
      </c>
      <c r="AO9" s="12">
        <v>0.27694841693</v>
      </c>
      <c r="AP9" s="12">
        <v>0.28880367286199998</v>
      </c>
      <c r="AR9" s="12">
        <v>0.18243236008700001</v>
      </c>
      <c r="AS9" s="12">
        <v>0.25892247412899999</v>
      </c>
      <c r="AT9" s="12">
        <v>0.22724783600599999</v>
      </c>
      <c r="AU9" s="12">
        <v>0</v>
      </c>
      <c r="AW9" s="12">
        <v>0.20182117850799999</v>
      </c>
      <c r="AX9" s="12">
        <v>0.22310461218800001</v>
      </c>
      <c r="AY9" s="12">
        <v>0.19634775756200001</v>
      </c>
      <c r="AZ9" s="12">
        <v>0.188674887614</v>
      </c>
      <c r="BA9" s="12">
        <v>0.20950280671499999</v>
      </c>
      <c r="BB9" s="12">
        <v>0.19214365903799999</v>
      </c>
      <c r="BD9" s="12">
        <v>0.23245069391500001</v>
      </c>
      <c r="BE9" s="12">
        <v>0.13580720472499999</v>
      </c>
      <c r="BF9" s="12">
        <v>9.4469268902699993E-2</v>
      </c>
      <c r="BH9" s="12">
        <v>0.228619287693</v>
      </c>
      <c r="BI9" s="12">
        <v>0.110139986279</v>
      </c>
      <c r="BJ9" s="12">
        <v>0.180128405593</v>
      </c>
    </row>
    <row r="10" spans="2:62" ht="32" customHeight="1" x14ac:dyDescent="0.35">
      <c r="B10" s="11" t="s">
        <v>238</v>
      </c>
      <c r="C10" s="12">
        <v>0.35159225423000001</v>
      </c>
      <c r="D10" s="12">
        <v>0.30718466937299999</v>
      </c>
      <c r="E10" s="12">
        <v>0.399597494788</v>
      </c>
      <c r="F10" s="12">
        <v>0.35764962135299999</v>
      </c>
      <c r="G10" s="12">
        <v>0.40409632394400002</v>
      </c>
      <c r="I10" s="12">
        <v>0.42417504986100002</v>
      </c>
      <c r="J10" s="12">
        <v>0.45717065414199998</v>
      </c>
      <c r="K10" s="12">
        <v>0.27688000919099998</v>
      </c>
      <c r="L10" s="12">
        <v>0.31949881899799998</v>
      </c>
      <c r="M10" s="12">
        <v>0.38941936447699999</v>
      </c>
      <c r="N10" s="12">
        <v>0.26233250439</v>
      </c>
      <c r="P10" s="12">
        <v>0.29951577563300003</v>
      </c>
      <c r="Q10" s="12">
        <v>0.35031468174500002</v>
      </c>
      <c r="R10" s="12">
        <v>0.42000631824500001</v>
      </c>
      <c r="S10" s="12">
        <v>0.34214418749699999</v>
      </c>
      <c r="T10" s="12">
        <v>0</v>
      </c>
      <c r="V10" s="12">
        <v>0.33311379199300001</v>
      </c>
      <c r="W10" s="12">
        <v>0.367376912512</v>
      </c>
      <c r="X10" s="12">
        <v>0.332632818281</v>
      </c>
      <c r="Y10" s="12">
        <v>0.39659130548900001</v>
      </c>
      <c r="Z10" s="12">
        <v>0.42755543055799999</v>
      </c>
      <c r="AA10" s="12">
        <v>0.36516489104700001</v>
      </c>
      <c r="AB10" s="12">
        <v>0.228317340078</v>
      </c>
      <c r="AC10" s="12">
        <v>0.321800112689</v>
      </c>
      <c r="AE10" s="12">
        <v>0.307461572367</v>
      </c>
      <c r="AF10" s="12">
        <v>0.35842123688999999</v>
      </c>
      <c r="AG10" s="12">
        <v>0.39093567660400003</v>
      </c>
      <c r="AH10" s="12">
        <v>0.41665553748900003</v>
      </c>
      <c r="AI10" s="12">
        <v>0.29652487019200002</v>
      </c>
      <c r="AJ10" s="12">
        <v>0.34166662505200002</v>
      </c>
      <c r="AK10" s="12">
        <v>0.47989076735800001</v>
      </c>
      <c r="AL10" s="12">
        <v>0.32274138291999999</v>
      </c>
      <c r="AM10" s="12">
        <v>0.42571530451200001</v>
      </c>
      <c r="AN10" s="12">
        <v>0.32524925913699998</v>
      </c>
      <c r="AO10" s="12">
        <v>8.4986132465900005E-2</v>
      </c>
      <c r="AP10" s="12">
        <v>0.33530700497499999</v>
      </c>
      <c r="AR10" s="12">
        <v>0.34962180884499999</v>
      </c>
      <c r="AS10" s="12">
        <v>0.357187849324</v>
      </c>
      <c r="AT10" s="12">
        <v>0.402164281618</v>
      </c>
      <c r="AU10" s="12">
        <v>0</v>
      </c>
      <c r="AW10" s="12">
        <v>0.35821905676100002</v>
      </c>
      <c r="AX10" s="12">
        <v>0.35341829083699999</v>
      </c>
      <c r="AY10" s="12">
        <v>0.35033492371699998</v>
      </c>
      <c r="AZ10" s="12">
        <v>0.337899605953</v>
      </c>
      <c r="BA10" s="12">
        <v>0.35213452125099998</v>
      </c>
      <c r="BB10" s="12">
        <v>0.35401988237900001</v>
      </c>
      <c r="BD10" s="12">
        <v>0.34043274351800001</v>
      </c>
      <c r="BE10" s="12">
        <v>0.37875680803599998</v>
      </c>
      <c r="BF10" s="12">
        <v>0.312119891835</v>
      </c>
      <c r="BH10" s="12">
        <v>0.34955857763199999</v>
      </c>
      <c r="BI10" s="12">
        <v>0.38316974078900001</v>
      </c>
      <c r="BJ10" s="12">
        <v>0.277509865149</v>
      </c>
    </row>
    <row r="11" spans="2:62" ht="32" customHeight="1" x14ac:dyDescent="0.35">
      <c r="B11" s="11" t="s">
        <v>239</v>
      </c>
      <c r="C11" s="12">
        <v>0.26339061110700002</v>
      </c>
      <c r="D11" s="12">
        <v>0.27186477656199998</v>
      </c>
      <c r="E11" s="12">
        <v>0.23600530281000001</v>
      </c>
      <c r="F11" s="12">
        <v>0.38929030161</v>
      </c>
      <c r="G11" s="12">
        <v>0.39404857826299999</v>
      </c>
      <c r="I11" s="12">
        <v>0.27179662947200001</v>
      </c>
      <c r="J11" s="12">
        <v>0.220835252275</v>
      </c>
      <c r="K11" s="12">
        <v>0.25536090685000001</v>
      </c>
      <c r="L11" s="12">
        <v>0.26902646101799998</v>
      </c>
      <c r="M11" s="12">
        <v>0.29132379496499999</v>
      </c>
      <c r="N11" s="12">
        <v>0.28697468896</v>
      </c>
      <c r="P11" s="12">
        <v>0.31329088048999998</v>
      </c>
      <c r="Q11" s="12">
        <v>0.233790092221</v>
      </c>
      <c r="R11" s="12">
        <v>0.24776784678300001</v>
      </c>
      <c r="S11" s="12">
        <v>0.25466992478599998</v>
      </c>
      <c r="T11" s="12">
        <v>0.51673118137999996</v>
      </c>
      <c r="V11" s="12">
        <v>0.26973279333400002</v>
      </c>
      <c r="W11" s="12">
        <v>0.22089655344199999</v>
      </c>
      <c r="X11" s="12">
        <v>0.30108958164799998</v>
      </c>
      <c r="Y11" s="12">
        <v>0.332284714343</v>
      </c>
      <c r="Z11" s="12">
        <v>0.228721002113</v>
      </c>
      <c r="AA11" s="12">
        <v>0.21985994408199999</v>
      </c>
      <c r="AB11" s="12">
        <v>0.21834755504299999</v>
      </c>
      <c r="AC11" s="12">
        <v>0.33273829639000002</v>
      </c>
      <c r="AE11" s="12">
        <v>0.25452113177199998</v>
      </c>
      <c r="AF11" s="12">
        <v>0.25326938331299997</v>
      </c>
      <c r="AG11" s="12">
        <v>0.31957431754400001</v>
      </c>
      <c r="AH11" s="12">
        <v>0.248989130522</v>
      </c>
      <c r="AI11" s="12">
        <v>0.19537559408499999</v>
      </c>
      <c r="AJ11" s="12">
        <v>0.31225600008600002</v>
      </c>
      <c r="AK11" s="12">
        <v>0.28101949478299998</v>
      </c>
      <c r="AL11" s="12">
        <v>0.29108206545100002</v>
      </c>
      <c r="AM11" s="12">
        <v>0.156361904134</v>
      </c>
      <c r="AN11" s="12">
        <v>0.29863627123499997</v>
      </c>
      <c r="AO11" s="12">
        <v>0.51809149503999996</v>
      </c>
      <c r="AP11" s="12">
        <v>0.199289822852</v>
      </c>
      <c r="AR11" s="12">
        <v>0.26281046113200002</v>
      </c>
      <c r="AS11" s="12">
        <v>0.27120654469599997</v>
      </c>
      <c r="AT11" s="12">
        <v>0.26744535282499998</v>
      </c>
      <c r="AU11" s="12">
        <v>0</v>
      </c>
      <c r="AW11" s="12">
        <v>0.26997933105999999</v>
      </c>
      <c r="AX11" s="12">
        <v>0.26027860902700001</v>
      </c>
      <c r="AY11" s="12">
        <v>0.26575469710799998</v>
      </c>
      <c r="AZ11" s="12">
        <v>0.28707332219499998</v>
      </c>
      <c r="BA11" s="12">
        <v>0.25098129010699999</v>
      </c>
      <c r="BB11" s="12">
        <v>0.27688403287500002</v>
      </c>
      <c r="BD11" s="12">
        <v>0.26626654883599998</v>
      </c>
      <c r="BE11" s="12">
        <v>0.26375921999700003</v>
      </c>
      <c r="BF11" s="12">
        <v>0.21195398370900001</v>
      </c>
      <c r="BH11" s="12">
        <v>0.258486002612</v>
      </c>
      <c r="BI11" s="12">
        <v>0.30550258999699997</v>
      </c>
      <c r="BJ11" s="12">
        <v>0.182482651868</v>
      </c>
    </row>
    <row r="12" spans="2:62" ht="32" customHeight="1" x14ac:dyDescent="0.35">
      <c r="B12" s="11" t="s">
        <v>240</v>
      </c>
      <c r="C12" s="12">
        <v>0.16185906876799999</v>
      </c>
      <c r="D12" s="12">
        <v>0.20686291362699999</v>
      </c>
      <c r="E12" s="12">
        <v>0.12397002105300001</v>
      </c>
      <c r="F12" s="12">
        <v>8.4929413575500004E-2</v>
      </c>
      <c r="G12" s="12">
        <v>0</v>
      </c>
      <c r="I12" s="12">
        <v>0.19557752596399999</v>
      </c>
      <c r="J12" s="12">
        <v>0.14014728686</v>
      </c>
      <c r="K12" s="12">
        <v>0.204533694977</v>
      </c>
      <c r="L12" s="12">
        <v>0.166088078108</v>
      </c>
      <c r="M12" s="12">
        <v>7.7165071214100003E-2</v>
      </c>
      <c r="N12" s="12">
        <v>0.18510738114399999</v>
      </c>
      <c r="P12" s="12">
        <v>0.219052750608</v>
      </c>
      <c r="Q12" s="12">
        <v>0.19144651234599999</v>
      </c>
      <c r="R12" s="12">
        <v>7.4656280789200002E-2</v>
      </c>
      <c r="S12" s="12">
        <v>0.157150543718</v>
      </c>
      <c r="T12" s="12">
        <v>0.48326881861999998</v>
      </c>
      <c r="V12" s="12">
        <v>0.12733937445099999</v>
      </c>
      <c r="W12" s="12">
        <v>0.206917822265</v>
      </c>
      <c r="X12" s="12">
        <v>0.1749081529</v>
      </c>
      <c r="Y12" s="12">
        <v>0.12748146178399999</v>
      </c>
      <c r="Z12" s="12">
        <v>0.115745392347</v>
      </c>
      <c r="AA12" s="12">
        <v>9.8455326507400007E-2</v>
      </c>
      <c r="AB12" s="12">
        <v>0.236748958067</v>
      </c>
      <c r="AC12" s="12">
        <v>0.16788927923899999</v>
      </c>
      <c r="AE12" s="12">
        <v>0.29360934005099998</v>
      </c>
      <c r="AF12" s="12">
        <v>0.15219396546799999</v>
      </c>
      <c r="AG12" s="12">
        <v>0.121955794627</v>
      </c>
      <c r="AH12" s="12">
        <v>9.3485753055200002E-2</v>
      </c>
      <c r="AI12" s="12">
        <v>0.27922319393200001</v>
      </c>
      <c r="AJ12" s="12">
        <v>9.7958945478099996E-2</v>
      </c>
      <c r="AK12" s="12">
        <v>8.5614591301700002E-2</v>
      </c>
      <c r="AL12" s="12">
        <v>0.14415872662000001</v>
      </c>
      <c r="AM12" s="12">
        <v>0.141889164151</v>
      </c>
      <c r="AN12" s="12">
        <v>0.21506677986299999</v>
      </c>
      <c r="AO12" s="12">
        <v>0.119973955565</v>
      </c>
      <c r="AP12" s="12">
        <v>8.4698950556499994E-2</v>
      </c>
      <c r="AR12" s="12">
        <v>0.18042348925500001</v>
      </c>
      <c r="AS12" s="12">
        <v>9.0272569498299995E-2</v>
      </c>
      <c r="AT12" s="12">
        <v>6.0449529949500001E-2</v>
      </c>
      <c r="AU12" s="12">
        <v>0.50032009876399997</v>
      </c>
      <c r="AW12" s="12">
        <v>0.14449722636500001</v>
      </c>
      <c r="AX12" s="12">
        <v>0.14145308602600001</v>
      </c>
      <c r="AY12" s="12">
        <v>0.15922392197400001</v>
      </c>
      <c r="AZ12" s="12">
        <v>0.162713525163</v>
      </c>
      <c r="BA12" s="12">
        <v>0.16320785506999999</v>
      </c>
      <c r="BB12" s="12">
        <v>0.15627932717199999</v>
      </c>
      <c r="BD12" s="12">
        <v>0.13471390350599999</v>
      </c>
      <c r="BE12" s="12">
        <v>0.20812771835800001</v>
      </c>
      <c r="BF12" s="12">
        <v>0.231447282069</v>
      </c>
      <c r="BH12" s="12">
        <v>0.14245952949499999</v>
      </c>
      <c r="BI12" s="12">
        <v>0.171529541866</v>
      </c>
      <c r="BJ12" s="12">
        <v>0.29237467022199998</v>
      </c>
    </row>
    <row r="13" spans="2:62" ht="32" customHeight="1" x14ac:dyDescent="0.35">
      <c r="B13" s="11" t="s">
        <v>42</v>
      </c>
      <c r="C13" s="12">
        <v>2.6848333034599998E-2</v>
      </c>
      <c r="D13" s="12">
        <v>1.46584830093E-2</v>
      </c>
      <c r="E13" s="12">
        <v>3.4318327818400003E-2</v>
      </c>
      <c r="F13" s="12">
        <v>8.24031374717E-2</v>
      </c>
      <c r="G13" s="12">
        <v>0</v>
      </c>
      <c r="I13" s="12">
        <v>1.40932165084E-2</v>
      </c>
      <c r="J13" s="12">
        <v>0</v>
      </c>
      <c r="K13" s="12">
        <v>1.8274784180499999E-2</v>
      </c>
      <c r="L13" s="12">
        <v>3.9172183864800002E-2</v>
      </c>
      <c r="M13" s="12">
        <v>4.6954983771799998E-2</v>
      </c>
      <c r="N13" s="12">
        <v>8.5329900040100007E-2</v>
      </c>
      <c r="P13" s="12">
        <v>3.4065917638299997E-2</v>
      </c>
      <c r="Q13" s="12">
        <v>3.0135801257600001E-2</v>
      </c>
      <c r="R13" s="12">
        <v>1.48384625639E-2</v>
      </c>
      <c r="S13" s="12">
        <v>2.8781690827400001E-2</v>
      </c>
      <c r="T13" s="12">
        <v>0</v>
      </c>
      <c r="V13" s="12">
        <v>0.104293219843</v>
      </c>
      <c r="W13" s="12">
        <v>1.81319439363E-2</v>
      </c>
      <c r="X13" s="12">
        <v>8.6086961435700004E-3</v>
      </c>
      <c r="Y13" s="12">
        <v>0</v>
      </c>
      <c r="Z13" s="12">
        <v>1.6226171704900001E-2</v>
      </c>
      <c r="AA13" s="12">
        <v>0</v>
      </c>
      <c r="AB13" s="12">
        <v>3.7396142203900001E-2</v>
      </c>
      <c r="AC13" s="12">
        <v>3.6968930071899997E-2</v>
      </c>
      <c r="AE13" s="12">
        <v>0</v>
      </c>
      <c r="AF13" s="12">
        <v>1.4267383606499999E-2</v>
      </c>
      <c r="AG13" s="12">
        <v>2.8002813677599998E-2</v>
      </c>
      <c r="AH13" s="12">
        <v>0</v>
      </c>
      <c r="AI13" s="12">
        <v>3.0931862176799999E-2</v>
      </c>
      <c r="AJ13" s="12">
        <v>2.1950035261599998E-2</v>
      </c>
      <c r="AK13" s="12">
        <v>2.2179369497100001E-2</v>
      </c>
      <c r="AL13" s="12">
        <v>3.3615886725800001E-2</v>
      </c>
      <c r="AM13" s="12">
        <v>5.2549738952300001E-2</v>
      </c>
      <c r="AN13" s="12">
        <v>4.3732237685200001E-2</v>
      </c>
      <c r="AO13" s="12">
        <v>0</v>
      </c>
      <c r="AP13" s="12">
        <v>9.1900548754600006E-2</v>
      </c>
      <c r="AR13" s="12">
        <v>2.4711880681700001E-2</v>
      </c>
      <c r="AS13" s="12">
        <v>2.2410562353099999E-2</v>
      </c>
      <c r="AT13" s="12">
        <v>4.2692999602299997E-2</v>
      </c>
      <c r="AU13" s="12">
        <v>0.49967990123599998</v>
      </c>
      <c r="AW13" s="12">
        <v>2.5483207305800001E-2</v>
      </c>
      <c r="AX13" s="12">
        <v>2.1745401922500001E-2</v>
      </c>
      <c r="AY13" s="12">
        <v>2.8338699638600001E-2</v>
      </c>
      <c r="AZ13" s="12">
        <v>2.3638659075300002E-2</v>
      </c>
      <c r="BA13" s="12">
        <v>2.41735268569E-2</v>
      </c>
      <c r="BB13" s="12">
        <v>2.0673098536099999E-2</v>
      </c>
      <c r="BD13" s="12">
        <v>2.6136110225200002E-2</v>
      </c>
      <c r="BE13" s="12">
        <v>1.3549048884300001E-2</v>
      </c>
      <c r="BF13" s="12">
        <v>0.15000957348499999</v>
      </c>
      <c r="BH13" s="12">
        <v>2.0876602567499999E-2</v>
      </c>
      <c r="BI13" s="12">
        <v>2.9658141069499998E-2</v>
      </c>
      <c r="BJ13" s="12">
        <v>6.7504407167799999E-2</v>
      </c>
    </row>
    <row r="15" spans="2:62" x14ac:dyDescent="0.35">
      <c r="B15" t="s">
        <v>260</v>
      </c>
    </row>
    <row r="16" spans="2:62" x14ac:dyDescent="0.35">
      <c r="B16" t="s">
        <v>9</v>
      </c>
    </row>
    <row r="18" spans="2:2" x14ac:dyDescent="0.35">
      <c r="B18"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H16"/>
  <sheetViews>
    <sheetView showGridLines="0" workbookViewId="0"/>
  </sheetViews>
  <sheetFormatPr defaultColWidth="8.81640625" defaultRowHeight="14.5" x14ac:dyDescent="0.35"/>
  <cols>
    <col min="1" max="1" width="5" customWidth="1"/>
    <col min="2" max="2" width="25" customWidth="1"/>
    <col min="3" max="8" width="10" customWidth="1"/>
  </cols>
  <sheetData>
    <row r="2" spans="2:8" ht="68" customHeight="1" x14ac:dyDescent="0.35">
      <c r="D2" s="22" t="s">
        <v>335</v>
      </c>
      <c r="E2" s="23"/>
      <c r="F2" s="23"/>
      <c r="G2" s="23"/>
      <c r="H2" s="23"/>
    </row>
    <row r="6" spans="2:8" ht="32" customHeight="1" x14ac:dyDescent="0.35">
      <c r="C6" s="14" t="s">
        <v>336</v>
      </c>
      <c r="D6" s="14" t="s">
        <v>337</v>
      </c>
      <c r="E6" s="14" t="s">
        <v>338</v>
      </c>
      <c r="F6" s="14" t="s">
        <v>339</v>
      </c>
      <c r="G6" s="14" t="s">
        <v>340</v>
      </c>
      <c r="H6" s="14" t="s">
        <v>341</v>
      </c>
    </row>
    <row r="7" spans="2:8" ht="28" customHeight="1" x14ac:dyDescent="0.35">
      <c r="B7" s="11" t="s">
        <v>237</v>
      </c>
      <c r="C7" s="12">
        <v>0.21866051135600001</v>
      </c>
      <c r="D7" s="12">
        <v>0.17821276464399999</v>
      </c>
      <c r="E7" s="12">
        <v>0.17562469324499999</v>
      </c>
      <c r="F7" s="12">
        <v>0.13853383651199999</v>
      </c>
      <c r="G7" s="12">
        <v>0.19515537892099999</v>
      </c>
      <c r="H7" s="12">
        <v>0.15010464699000001</v>
      </c>
    </row>
    <row r="8" spans="2:8" ht="28" customHeight="1" x14ac:dyDescent="0.35">
      <c r="B8" s="11" t="s">
        <v>238</v>
      </c>
      <c r="C8" s="12">
        <v>0.29762504132000001</v>
      </c>
      <c r="D8" s="12">
        <v>0.31338627077699999</v>
      </c>
      <c r="E8" s="12">
        <v>0.282429945884</v>
      </c>
      <c r="F8" s="12">
        <v>0.30020177232</v>
      </c>
      <c r="G8" s="12">
        <v>0.30657366627900001</v>
      </c>
      <c r="H8" s="12">
        <v>0.27696947932499999</v>
      </c>
    </row>
    <row r="9" spans="2:8" ht="28" customHeight="1" x14ac:dyDescent="0.35">
      <c r="B9" s="11" t="s">
        <v>239</v>
      </c>
      <c r="C9" s="12">
        <v>0.28286205792300001</v>
      </c>
      <c r="D9" s="12">
        <v>0.29816753363999998</v>
      </c>
      <c r="E9" s="12">
        <v>0.304211015019</v>
      </c>
      <c r="F9" s="12">
        <v>0.295767677901</v>
      </c>
      <c r="G9" s="12">
        <v>0.27612444380500001</v>
      </c>
      <c r="H9" s="12">
        <v>0.28929040556199997</v>
      </c>
    </row>
    <row r="10" spans="2:8" ht="28" customHeight="1" x14ac:dyDescent="0.35">
      <c r="B10" s="11" t="s">
        <v>240</v>
      </c>
      <c r="C10" s="12">
        <v>0.186049443043</v>
      </c>
      <c r="D10" s="12">
        <v>0.189427897022</v>
      </c>
      <c r="E10" s="12">
        <v>0.22325946257500001</v>
      </c>
      <c r="F10" s="12">
        <v>0.23676921319300001</v>
      </c>
      <c r="G10" s="12">
        <v>0.19891227225999999</v>
      </c>
      <c r="H10" s="12">
        <v>0.24585187645100001</v>
      </c>
    </row>
    <row r="11" spans="2:8" ht="28" customHeight="1" x14ac:dyDescent="0.35">
      <c r="B11" s="11" t="s">
        <v>42</v>
      </c>
      <c r="C11" s="12">
        <v>1.4802946357E-2</v>
      </c>
      <c r="D11" s="12">
        <v>2.0805533915799999E-2</v>
      </c>
      <c r="E11" s="12">
        <v>1.44748832771E-2</v>
      </c>
      <c r="F11" s="12">
        <v>2.87275000743E-2</v>
      </c>
      <c r="G11" s="12">
        <v>2.3234238735399999E-2</v>
      </c>
      <c r="H11" s="12">
        <v>3.7783591672400002E-2</v>
      </c>
    </row>
    <row r="13" spans="2:8" x14ac:dyDescent="0.35">
      <c r="B13" t="s">
        <v>260</v>
      </c>
    </row>
    <row r="14" spans="2:8" x14ac:dyDescent="0.35">
      <c r="B14" t="s">
        <v>9</v>
      </c>
    </row>
    <row r="16" spans="2:8" x14ac:dyDescent="0.35">
      <c r="B16" s="4" t="str">
        <f>HYPERLINK("#Contents!A1","Return to Contents")</f>
        <v>Return to Contents</v>
      </c>
    </row>
  </sheetData>
  <mergeCells count="1">
    <mergeCell ref="D2:H2"/>
  </mergeCells>
  <pageMargins left="0.7" right="0.7" top="0.75" bottom="0.75" header="0.3" footer="0.3"/>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J18"/>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252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237</v>
      </c>
      <c r="C9" s="12">
        <v>0.21866051135600001</v>
      </c>
      <c r="D9" s="12">
        <v>0.14014769112200001</v>
      </c>
      <c r="E9" s="12">
        <v>0.27960164962</v>
      </c>
      <c r="F9" s="12">
        <v>0.37934600326700002</v>
      </c>
      <c r="G9" s="12">
        <v>0.59829807242400002</v>
      </c>
      <c r="I9" s="12">
        <v>0.28030363230799998</v>
      </c>
      <c r="J9" s="12">
        <v>0.32210306666499999</v>
      </c>
      <c r="K9" s="12">
        <v>0.18657870096500001</v>
      </c>
      <c r="L9" s="12">
        <v>0.204403091861</v>
      </c>
      <c r="M9" s="12">
        <v>0.16993571427199999</v>
      </c>
      <c r="N9" s="12">
        <v>0.18025552546500001</v>
      </c>
      <c r="P9" s="12">
        <v>0.131671230211</v>
      </c>
      <c r="Q9" s="12">
        <v>0.20814056125399999</v>
      </c>
      <c r="R9" s="12">
        <v>0.28899487233400001</v>
      </c>
      <c r="S9" s="12">
        <v>0.249325535407</v>
      </c>
      <c r="T9" s="12">
        <v>0</v>
      </c>
      <c r="V9" s="12">
        <v>0.23146403699900001</v>
      </c>
      <c r="W9" s="12">
        <v>0.18472215546500001</v>
      </c>
      <c r="X9" s="12">
        <v>0.21087502680299999</v>
      </c>
      <c r="Y9" s="12">
        <v>0.14297912102099999</v>
      </c>
      <c r="Z9" s="12">
        <v>0.22800807179900001</v>
      </c>
      <c r="AA9" s="12">
        <v>0.42179627362200001</v>
      </c>
      <c r="AB9" s="12">
        <v>0.145484434601</v>
      </c>
      <c r="AC9" s="12">
        <v>0.33817715656800001</v>
      </c>
      <c r="AE9" s="12">
        <v>0.142936320093</v>
      </c>
      <c r="AF9" s="12">
        <v>0.28501820322600002</v>
      </c>
      <c r="AG9" s="12">
        <v>0.149968564439</v>
      </c>
      <c r="AH9" s="12">
        <v>0.31066404255000002</v>
      </c>
      <c r="AI9" s="12">
        <v>0.184321708985</v>
      </c>
      <c r="AJ9" s="12">
        <v>0.169425698944</v>
      </c>
      <c r="AK9" s="12">
        <v>0.17655681356299999</v>
      </c>
      <c r="AL9" s="12">
        <v>0.20502151224000001</v>
      </c>
      <c r="AM9" s="12">
        <v>0.22665288489900001</v>
      </c>
      <c r="AN9" s="12">
        <v>0.22819293847700001</v>
      </c>
      <c r="AO9" s="12">
        <v>0.19196228446399999</v>
      </c>
      <c r="AP9" s="12">
        <v>0.36613633636100001</v>
      </c>
      <c r="AR9" s="12">
        <v>0.20287375658699999</v>
      </c>
      <c r="AS9" s="12">
        <v>0.29713725942699998</v>
      </c>
      <c r="AT9" s="12">
        <v>0.22211241464699999</v>
      </c>
      <c r="AU9" s="12">
        <v>0</v>
      </c>
      <c r="AW9" s="12">
        <v>0.232886726505</v>
      </c>
      <c r="AX9" s="12">
        <v>0.226331935406</v>
      </c>
      <c r="AY9" s="12">
        <v>0.21771129238199999</v>
      </c>
      <c r="AZ9" s="12">
        <v>0.21771801732500001</v>
      </c>
      <c r="BA9" s="12">
        <v>0.24738308637600001</v>
      </c>
      <c r="BB9" s="12">
        <v>0.21199548474400001</v>
      </c>
      <c r="BD9" s="12">
        <v>0.24343155086900001</v>
      </c>
      <c r="BE9" s="12">
        <v>0.16086862537400001</v>
      </c>
      <c r="BF9" s="12">
        <v>0.28532783586499999</v>
      </c>
      <c r="BH9" s="12">
        <v>0.25341272313899998</v>
      </c>
      <c r="BI9" s="12">
        <v>0.132253605187</v>
      </c>
      <c r="BJ9" s="12">
        <v>0.18323008125500001</v>
      </c>
    </row>
    <row r="10" spans="2:62" ht="32" customHeight="1" x14ac:dyDescent="0.35">
      <c r="B10" s="11" t="s">
        <v>238</v>
      </c>
      <c r="C10" s="12">
        <v>0.29762504132000001</v>
      </c>
      <c r="D10" s="12">
        <v>0.28544198357099998</v>
      </c>
      <c r="E10" s="12">
        <v>0.31768189374700001</v>
      </c>
      <c r="F10" s="12">
        <v>0.260698531934</v>
      </c>
      <c r="G10" s="12">
        <v>0.20185509779300001</v>
      </c>
      <c r="I10" s="12">
        <v>0.26231354892199998</v>
      </c>
      <c r="J10" s="12">
        <v>0.22257280947800001</v>
      </c>
      <c r="K10" s="12">
        <v>0.29607119208999999</v>
      </c>
      <c r="L10" s="12">
        <v>0.33133990116099998</v>
      </c>
      <c r="M10" s="12">
        <v>0.31044990195299998</v>
      </c>
      <c r="N10" s="12">
        <v>0.53004345161300004</v>
      </c>
      <c r="P10" s="12">
        <v>0.26659661018300002</v>
      </c>
      <c r="Q10" s="12">
        <v>0.27147643887099998</v>
      </c>
      <c r="R10" s="12">
        <v>0.351070300354</v>
      </c>
      <c r="S10" s="12">
        <v>0.29785954926500002</v>
      </c>
      <c r="T10" s="12">
        <v>0.51673118137999996</v>
      </c>
      <c r="V10" s="12">
        <v>0.350708512523</v>
      </c>
      <c r="W10" s="12">
        <v>0.27619725066700002</v>
      </c>
      <c r="X10" s="12">
        <v>0.24568377116199999</v>
      </c>
      <c r="Y10" s="12">
        <v>0.39432325675399998</v>
      </c>
      <c r="Z10" s="12">
        <v>0.32566598139699998</v>
      </c>
      <c r="AA10" s="12">
        <v>0.26205577804899999</v>
      </c>
      <c r="AB10" s="12">
        <v>0.27538295857799999</v>
      </c>
      <c r="AC10" s="12">
        <v>0.25080466268899998</v>
      </c>
      <c r="AE10" s="12">
        <v>0.34466760947300001</v>
      </c>
      <c r="AF10" s="12">
        <v>0.19631426649399999</v>
      </c>
      <c r="AG10" s="12">
        <v>0.37682023429700001</v>
      </c>
      <c r="AH10" s="12">
        <v>0.28571813634999998</v>
      </c>
      <c r="AI10" s="12">
        <v>0.24670481201200001</v>
      </c>
      <c r="AJ10" s="12">
        <v>0.27839682667900001</v>
      </c>
      <c r="AK10" s="12">
        <v>0.408827428248</v>
      </c>
      <c r="AL10" s="12">
        <v>0.47139124313699998</v>
      </c>
      <c r="AM10" s="12">
        <v>0.27085511444900001</v>
      </c>
      <c r="AN10" s="12">
        <v>0.18791792425100001</v>
      </c>
      <c r="AO10" s="12">
        <v>0.26187318157099998</v>
      </c>
      <c r="AP10" s="12">
        <v>0.248974551416</v>
      </c>
      <c r="AR10" s="12">
        <v>0.272906136272</v>
      </c>
      <c r="AS10" s="12">
        <v>0.38695070355099997</v>
      </c>
      <c r="AT10" s="12">
        <v>0.44340706187899998</v>
      </c>
      <c r="AU10" s="12">
        <v>0</v>
      </c>
      <c r="AW10" s="12">
        <v>0.30283661698999997</v>
      </c>
      <c r="AX10" s="12">
        <v>0.279963124866</v>
      </c>
      <c r="AY10" s="12">
        <v>0.30718295204000001</v>
      </c>
      <c r="AZ10" s="12">
        <v>0.28789277587000001</v>
      </c>
      <c r="BA10" s="12">
        <v>0.28221912508000002</v>
      </c>
      <c r="BB10" s="12">
        <v>0.30771274519399999</v>
      </c>
      <c r="BD10" s="12">
        <v>0.29409343136100002</v>
      </c>
      <c r="BE10" s="12">
        <v>0.30021436845600002</v>
      </c>
      <c r="BF10" s="12">
        <v>0.33535662217399997</v>
      </c>
      <c r="BH10" s="12">
        <v>0.29696297191400001</v>
      </c>
      <c r="BI10" s="12">
        <v>0.30885484339899999</v>
      </c>
      <c r="BJ10" s="12">
        <v>0.27078033346199998</v>
      </c>
    </row>
    <row r="11" spans="2:62" ht="32" customHeight="1" x14ac:dyDescent="0.35">
      <c r="B11" s="11" t="s">
        <v>239</v>
      </c>
      <c r="C11" s="12">
        <v>0.28286205792300001</v>
      </c>
      <c r="D11" s="12">
        <v>0.31151345970799998</v>
      </c>
      <c r="E11" s="12">
        <v>0.25294570942799999</v>
      </c>
      <c r="F11" s="12">
        <v>0.31139772752400002</v>
      </c>
      <c r="G11" s="12">
        <v>0</v>
      </c>
      <c r="I11" s="12">
        <v>0.40146490628300002</v>
      </c>
      <c r="J11" s="12">
        <v>0.27830103051400001</v>
      </c>
      <c r="K11" s="12">
        <v>0.26797567746899997</v>
      </c>
      <c r="L11" s="12">
        <v>0.24474268358599999</v>
      </c>
      <c r="M11" s="12">
        <v>0.29200965753500002</v>
      </c>
      <c r="N11" s="12">
        <v>0.104593641778</v>
      </c>
      <c r="P11" s="12">
        <v>0.36685995170300001</v>
      </c>
      <c r="Q11" s="12">
        <v>0.328045209447</v>
      </c>
      <c r="R11" s="12">
        <v>0.23539586256600001</v>
      </c>
      <c r="S11" s="12">
        <v>0.205662115821</v>
      </c>
      <c r="T11" s="12">
        <v>0</v>
      </c>
      <c r="V11" s="12">
        <v>0.26041491035300002</v>
      </c>
      <c r="W11" s="12">
        <v>0.319724689058</v>
      </c>
      <c r="X11" s="12">
        <v>0.31852072003999998</v>
      </c>
      <c r="Y11" s="12">
        <v>0.367479337987</v>
      </c>
      <c r="Z11" s="12">
        <v>0.204250353942</v>
      </c>
      <c r="AA11" s="12">
        <v>0.123253681039</v>
      </c>
      <c r="AB11" s="12">
        <v>0.28447252315299998</v>
      </c>
      <c r="AC11" s="12">
        <v>0.26759448239</v>
      </c>
      <c r="AE11" s="12">
        <v>0.32479406494000002</v>
      </c>
      <c r="AF11" s="12">
        <v>0.32322992904999998</v>
      </c>
      <c r="AG11" s="12">
        <v>0.35757721141299997</v>
      </c>
      <c r="AH11" s="12">
        <v>0.30278448421100002</v>
      </c>
      <c r="AI11" s="12">
        <v>0.26618088927700001</v>
      </c>
      <c r="AJ11" s="12">
        <v>0.28995071306699999</v>
      </c>
      <c r="AK11" s="12">
        <v>0.23956447598300001</v>
      </c>
      <c r="AL11" s="12">
        <v>0.17714419052499999</v>
      </c>
      <c r="AM11" s="12">
        <v>0.35212669285800002</v>
      </c>
      <c r="AN11" s="12">
        <v>0.26785385463200001</v>
      </c>
      <c r="AO11" s="12">
        <v>0.42619057840000002</v>
      </c>
      <c r="AP11" s="12">
        <v>9.4388025267300002E-2</v>
      </c>
      <c r="AR11" s="12">
        <v>0.31436853974399998</v>
      </c>
      <c r="AS11" s="12">
        <v>0.18121777442000001</v>
      </c>
      <c r="AT11" s="12">
        <v>0.109741998461</v>
      </c>
      <c r="AU11" s="12">
        <v>0</v>
      </c>
      <c r="AW11" s="12">
        <v>0.26461043081899999</v>
      </c>
      <c r="AX11" s="12">
        <v>0.281099045908</v>
      </c>
      <c r="AY11" s="12">
        <v>0.27376375209800002</v>
      </c>
      <c r="AZ11" s="12">
        <v>0.28129231322800002</v>
      </c>
      <c r="BA11" s="12">
        <v>0.27346145908500002</v>
      </c>
      <c r="BB11" s="12">
        <v>0.28390744831800002</v>
      </c>
      <c r="BD11" s="12">
        <v>0.26130091535900002</v>
      </c>
      <c r="BE11" s="12">
        <v>0.33779367709199998</v>
      </c>
      <c r="BF11" s="12">
        <v>0.18613745561200001</v>
      </c>
      <c r="BH11" s="12">
        <v>0.273499309621</v>
      </c>
      <c r="BI11" s="12">
        <v>0.33343134848599998</v>
      </c>
      <c r="BJ11" s="12">
        <v>0.21404354301600001</v>
      </c>
    </row>
    <row r="12" spans="2:62" ht="32" customHeight="1" x14ac:dyDescent="0.35">
      <c r="B12" s="11" t="s">
        <v>240</v>
      </c>
      <c r="C12" s="12">
        <v>0.186049443043</v>
      </c>
      <c r="D12" s="12">
        <v>0.25954701983099998</v>
      </c>
      <c r="E12" s="12">
        <v>0.120034530401</v>
      </c>
      <c r="F12" s="12">
        <v>4.8557737274700002E-2</v>
      </c>
      <c r="G12" s="12">
        <v>0.199846829783</v>
      </c>
      <c r="I12" s="12">
        <v>4.1824695978800001E-2</v>
      </c>
      <c r="J12" s="12">
        <v>0.14951707610199999</v>
      </c>
      <c r="K12" s="12">
        <v>0.249374429477</v>
      </c>
      <c r="L12" s="12">
        <v>0.196418528265</v>
      </c>
      <c r="M12" s="12">
        <v>0.20683410921500001</v>
      </c>
      <c r="N12" s="12">
        <v>0.18510738114399999</v>
      </c>
      <c r="P12" s="12">
        <v>0.22011363784499999</v>
      </c>
      <c r="Q12" s="12">
        <v>0.184687894888</v>
      </c>
      <c r="R12" s="12">
        <v>0.109700502182</v>
      </c>
      <c r="S12" s="12">
        <v>0.22495166474700001</v>
      </c>
      <c r="T12" s="12">
        <v>0.48326881861999998</v>
      </c>
      <c r="V12" s="12">
        <v>0.130317086252</v>
      </c>
      <c r="W12" s="12">
        <v>0.20134147799499999</v>
      </c>
      <c r="X12" s="12">
        <v>0.224920481994</v>
      </c>
      <c r="Y12" s="12">
        <v>9.5218284237999995E-2</v>
      </c>
      <c r="Z12" s="12">
        <v>0.21061166958300001</v>
      </c>
      <c r="AA12" s="12">
        <v>0.192894267289</v>
      </c>
      <c r="AB12" s="12">
        <v>0.27584022085600002</v>
      </c>
      <c r="AC12" s="12">
        <v>0.10645476828100001</v>
      </c>
      <c r="AE12" s="12">
        <v>0.187602005495</v>
      </c>
      <c r="AF12" s="12">
        <v>0.18117021762300001</v>
      </c>
      <c r="AG12" s="12">
        <v>0.11563398984999999</v>
      </c>
      <c r="AH12" s="12">
        <v>0.100833336888</v>
      </c>
      <c r="AI12" s="12">
        <v>0.28732390981700001</v>
      </c>
      <c r="AJ12" s="12">
        <v>0.24027672604799999</v>
      </c>
      <c r="AK12" s="12">
        <v>0.15287191270799999</v>
      </c>
      <c r="AL12" s="12">
        <v>0.14644305409899999</v>
      </c>
      <c r="AM12" s="12">
        <v>0.10590771876299999</v>
      </c>
      <c r="AN12" s="12">
        <v>0.27230304495399998</v>
      </c>
      <c r="AO12" s="12">
        <v>0.119973955565</v>
      </c>
      <c r="AP12" s="12">
        <v>0.29050108695600002</v>
      </c>
      <c r="AR12" s="12">
        <v>0.19804666328000001</v>
      </c>
      <c r="AS12" s="12">
        <v>0.123342294181</v>
      </c>
      <c r="AT12" s="12">
        <v>0.182045525411</v>
      </c>
      <c r="AU12" s="12">
        <v>0.50032009876399997</v>
      </c>
      <c r="AW12" s="12">
        <v>0.18374368677799999</v>
      </c>
      <c r="AX12" s="12">
        <v>0.20316693945200001</v>
      </c>
      <c r="AY12" s="12">
        <v>0.188183065372</v>
      </c>
      <c r="AZ12" s="12">
        <v>0.201959752943</v>
      </c>
      <c r="BA12" s="12">
        <v>0.18315362734900001</v>
      </c>
      <c r="BB12" s="12">
        <v>0.184267601989</v>
      </c>
      <c r="BD12" s="12">
        <v>0.184017865723</v>
      </c>
      <c r="BE12" s="12">
        <v>0.20112332907800001</v>
      </c>
      <c r="BF12" s="12">
        <v>9.41852026078E-2</v>
      </c>
      <c r="BH12" s="12">
        <v>0.16525816318799999</v>
      </c>
      <c r="BI12" s="12">
        <v>0.21052422898500001</v>
      </c>
      <c r="BJ12" s="12">
        <v>0.28540956742099999</v>
      </c>
    </row>
    <row r="13" spans="2:62" ht="32" customHeight="1" x14ac:dyDescent="0.35">
      <c r="B13" s="11" t="s">
        <v>42</v>
      </c>
      <c r="C13" s="12">
        <v>1.4802946357E-2</v>
      </c>
      <c r="D13" s="12">
        <v>3.3498457686300001E-3</v>
      </c>
      <c r="E13" s="12">
        <v>2.9736216804400001E-2</v>
      </c>
      <c r="F13" s="12">
        <v>0</v>
      </c>
      <c r="G13" s="12">
        <v>0</v>
      </c>
      <c r="I13" s="12">
        <v>1.40932165084E-2</v>
      </c>
      <c r="J13" s="12">
        <v>2.7506017240199999E-2</v>
      </c>
      <c r="K13" s="12">
        <v>0</v>
      </c>
      <c r="L13" s="12">
        <v>2.3095795126200001E-2</v>
      </c>
      <c r="M13" s="12">
        <v>2.07706170248E-2</v>
      </c>
      <c r="N13" s="12">
        <v>0</v>
      </c>
      <c r="P13" s="12">
        <v>1.47585700577E-2</v>
      </c>
      <c r="Q13" s="12">
        <v>7.6498955409899996E-3</v>
      </c>
      <c r="R13" s="12">
        <v>1.48384625639E-2</v>
      </c>
      <c r="S13" s="12">
        <v>2.2201134759900001E-2</v>
      </c>
      <c r="T13" s="12">
        <v>0</v>
      </c>
      <c r="V13" s="12">
        <v>2.70954538732E-2</v>
      </c>
      <c r="W13" s="12">
        <v>1.8014426815400001E-2</v>
      </c>
      <c r="X13" s="12">
        <v>0</v>
      </c>
      <c r="Y13" s="12">
        <v>0</v>
      </c>
      <c r="Z13" s="12">
        <v>3.1463923279000001E-2</v>
      </c>
      <c r="AA13" s="12">
        <v>0</v>
      </c>
      <c r="AB13" s="12">
        <v>1.8819862811599999E-2</v>
      </c>
      <c r="AC13" s="12">
        <v>3.6968930071899997E-2</v>
      </c>
      <c r="AE13" s="12">
        <v>0</v>
      </c>
      <c r="AF13" s="12">
        <v>1.4267383606499999E-2</v>
      </c>
      <c r="AG13" s="12">
        <v>0</v>
      </c>
      <c r="AH13" s="12">
        <v>0</v>
      </c>
      <c r="AI13" s="12">
        <v>1.5468679908999999E-2</v>
      </c>
      <c r="AJ13" s="12">
        <v>2.1950035261599998E-2</v>
      </c>
      <c r="AK13" s="12">
        <v>2.2179369497100001E-2</v>
      </c>
      <c r="AL13" s="12">
        <v>0</v>
      </c>
      <c r="AM13" s="12">
        <v>4.4457589031E-2</v>
      </c>
      <c r="AN13" s="12">
        <v>4.3732237685200001E-2</v>
      </c>
      <c r="AO13" s="12">
        <v>0</v>
      </c>
      <c r="AP13" s="12">
        <v>0</v>
      </c>
      <c r="AR13" s="12">
        <v>1.18049041171E-2</v>
      </c>
      <c r="AS13" s="12">
        <v>1.13519684204E-2</v>
      </c>
      <c r="AT13" s="12">
        <v>4.2692999602299997E-2</v>
      </c>
      <c r="AU13" s="12">
        <v>0.49967990123599998</v>
      </c>
      <c r="AW13" s="12">
        <v>1.5922538908000002E-2</v>
      </c>
      <c r="AX13" s="12">
        <v>9.4389543679400008E-3</v>
      </c>
      <c r="AY13" s="12">
        <v>1.3158938108700001E-2</v>
      </c>
      <c r="AZ13" s="12">
        <v>1.11371406332E-2</v>
      </c>
      <c r="BA13" s="12">
        <v>1.37827021098E-2</v>
      </c>
      <c r="BB13" s="12">
        <v>1.2116719756E-2</v>
      </c>
      <c r="BD13" s="12">
        <v>1.7156236688099999E-2</v>
      </c>
      <c r="BE13" s="12">
        <v>0</v>
      </c>
      <c r="BF13" s="12">
        <v>9.8992883741199994E-2</v>
      </c>
      <c r="BH13" s="12">
        <v>1.08668321383E-2</v>
      </c>
      <c r="BI13" s="12">
        <v>1.49359739427E-2</v>
      </c>
      <c r="BJ13" s="12">
        <v>4.6536474845800001E-2</v>
      </c>
    </row>
    <row r="15" spans="2:62" x14ac:dyDescent="0.35">
      <c r="B15" t="s">
        <v>260</v>
      </c>
    </row>
    <row r="16" spans="2:62" x14ac:dyDescent="0.35">
      <c r="B16" t="s">
        <v>9</v>
      </c>
    </row>
    <row r="18" spans="2:2" x14ac:dyDescent="0.35">
      <c r="B18"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J18"/>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253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237</v>
      </c>
      <c r="C9" s="12">
        <v>0.17821276464399999</v>
      </c>
      <c r="D9" s="12">
        <v>0.11487422050399999</v>
      </c>
      <c r="E9" s="12">
        <v>0.24647029411099999</v>
      </c>
      <c r="F9" s="12">
        <v>0.196678172057</v>
      </c>
      <c r="G9" s="12">
        <v>0.20424949416099999</v>
      </c>
      <c r="I9" s="12">
        <v>0.139487698312</v>
      </c>
      <c r="J9" s="12">
        <v>0.151788941545</v>
      </c>
      <c r="K9" s="12">
        <v>0.17127027023300001</v>
      </c>
      <c r="L9" s="12">
        <v>0.173034970033</v>
      </c>
      <c r="M9" s="12">
        <v>0.20790095985199999</v>
      </c>
      <c r="N9" s="12">
        <v>0.468142279281</v>
      </c>
      <c r="P9" s="12">
        <v>0.11276378091399999</v>
      </c>
      <c r="Q9" s="12">
        <v>0.18566883364799999</v>
      </c>
      <c r="R9" s="12">
        <v>0.22052255109400001</v>
      </c>
      <c r="S9" s="12">
        <v>0.19674043924500001</v>
      </c>
      <c r="T9" s="12">
        <v>0</v>
      </c>
      <c r="V9" s="12">
        <v>0.14928182499600001</v>
      </c>
      <c r="W9" s="12">
        <v>0.167826290351</v>
      </c>
      <c r="X9" s="12">
        <v>0.201650766211</v>
      </c>
      <c r="Y9" s="12">
        <v>0.187630737164</v>
      </c>
      <c r="Z9" s="12">
        <v>0.212938414076</v>
      </c>
      <c r="AA9" s="12">
        <v>0.22380042960300001</v>
      </c>
      <c r="AB9" s="12">
        <v>0.144372564614</v>
      </c>
      <c r="AC9" s="12">
        <v>9.4855817726000005E-2</v>
      </c>
      <c r="AE9" s="12">
        <v>0.176587129851</v>
      </c>
      <c r="AF9" s="12">
        <v>0.20303424141000001</v>
      </c>
      <c r="AG9" s="12">
        <v>0.203275122158</v>
      </c>
      <c r="AH9" s="12">
        <v>0.17322552004700001</v>
      </c>
      <c r="AI9" s="12">
        <v>0.123662406956</v>
      </c>
      <c r="AJ9" s="12">
        <v>0.20238011508699999</v>
      </c>
      <c r="AK9" s="12">
        <v>0.11045367458700001</v>
      </c>
      <c r="AL9" s="12">
        <v>0.19282409737100001</v>
      </c>
      <c r="AM9" s="12">
        <v>0.21678785299</v>
      </c>
      <c r="AN9" s="12">
        <v>0.13193682427299999</v>
      </c>
      <c r="AO9" s="12">
        <v>0.28040580901599998</v>
      </c>
      <c r="AP9" s="12">
        <v>0.22291072401199999</v>
      </c>
      <c r="AR9" s="12">
        <v>0.16500950428300001</v>
      </c>
      <c r="AS9" s="12">
        <v>0.24454478669800001</v>
      </c>
      <c r="AT9" s="12">
        <v>0.177627332133</v>
      </c>
      <c r="AU9" s="12">
        <v>0</v>
      </c>
      <c r="AW9" s="12">
        <v>0.19321171307500001</v>
      </c>
      <c r="AX9" s="12">
        <v>0.18856543219800001</v>
      </c>
      <c r="AY9" s="12">
        <v>0.188257068173</v>
      </c>
      <c r="AZ9" s="12">
        <v>0.16602440435900001</v>
      </c>
      <c r="BA9" s="12">
        <v>0.18688078378</v>
      </c>
      <c r="BB9" s="12">
        <v>0.18797527216000001</v>
      </c>
      <c r="BD9" s="12">
        <v>0.21719087123200001</v>
      </c>
      <c r="BE9" s="12">
        <v>0.109714850532</v>
      </c>
      <c r="BF9" s="12">
        <v>9.5513534776799996E-2</v>
      </c>
      <c r="BH9" s="12">
        <v>0.20344568156599999</v>
      </c>
      <c r="BI9" s="12">
        <v>0.13950078169499999</v>
      </c>
      <c r="BJ9" s="12">
        <v>8.34949319636E-2</v>
      </c>
    </row>
    <row r="10" spans="2:62" ht="32" customHeight="1" x14ac:dyDescent="0.35">
      <c r="B10" s="11" t="s">
        <v>238</v>
      </c>
      <c r="C10" s="12">
        <v>0.31338627077699999</v>
      </c>
      <c r="D10" s="12">
        <v>0.29048566129699999</v>
      </c>
      <c r="E10" s="12">
        <v>0.34570733892900002</v>
      </c>
      <c r="F10" s="12">
        <v>0.277026323347</v>
      </c>
      <c r="G10" s="12">
        <v>0.20185509779300001</v>
      </c>
      <c r="I10" s="12">
        <v>0.38154105098899999</v>
      </c>
      <c r="J10" s="12">
        <v>0.32066972743900002</v>
      </c>
      <c r="K10" s="12">
        <v>0.27917882805700001</v>
      </c>
      <c r="L10" s="12">
        <v>0.34789967154399998</v>
      </c>
      <c r="M10" s="12">
        <v>0.27705651906099998</v>
      </c>
      <c r="N10" s="12">
        <v>0.242156697797</v>
      </c>
      <c r="P10" s="12">
        <v>0.250953642591</v>
      </c>
      <c r="Q10" s="12">
        <v>0.33916615072799999</v>
      </c>
      <c r="R10" s="12">
        <v>0.31766525485800001</v>
      </c>
      <c r="S10" s="12">
        <v>0.350762155618</v>
      </c>
      <c r="T10" s="12">
        <v>0</v>
      </c>
      <c r="V10" s="12">
        <v>0.34882036448600001</v>
      </c>
      <c r="W10" s="12">
        <v>0.276165850175</v>
      </c>
      <c r="X10" s="12">
        <v>0.27212394627499997</v>
      </c>
      <c r="Y10" s="12">
        <v>0.341149146821</v>
      </c>
      <c r="Z10" s="12">
        <v>0.32600331484700001</v>
      </c>
      <c r="AA10" s="12">
        <v>0.397496174343</v>
      </c>
      <c r="AB10" s="12">
        <v>0.347875666779</v>
      </c>
      <c r="AC10" s="12">
        <v>0.26064175022500002</v>
      </c>
      <c r="AE10" s="12">
        <v>0.40963278139800002</v>
      </c>
      <c r="AF10" s="12">
        <v>0.269181296194</v>
      </c>
      <c r="AG10" s="12">
        <v>0.38951938412499998</v>
      </c>
      <c r="AH10" s="12">
        <v>0.44376550724000002</v>
      </c>
      <c r="AI10" s="12">
        <v>0.29270132815299998</v>
      </c>
      <c r="AJ10" s="12">
        <v>0.25407461870800002</v>
      </c>
      <c r="AK10" s="12">
        <v>0.36479308825200002</v>
      </c>
      <c r="AL10" s="12">
        <v>0.309316808745</v>
      </c>
      <c r="AM10" s="12">
        <v>0.332760424891</v>
      </c>
      <c r="AN10" s="12">
        <v>0.291848342737</v>
      </c>
      <c r="AO10" s="12">
        <v>8.4986132465900005E-2</v>
      </c>
      <c r="AP10" s="12">
        <v>0.16265744267000001</v>
      </c>
      <c r="AR10" s="12">
        <v>0.30686949622900001</v>
      </c>
      <c r="AS10" s="12">
        <v>0.35247549113100002</v>
      </c>
      <c r="AT10" s="12">
        <v>0.30795298516899999</v>
      </c>
      <c r="AU10" s="12">
        <v>0</v>
      </c>
      <c r="AW10" s="12">
        <v>0.30764121008500001</v>
      </c>
      <c r="AX10" s="12">
        <v>0.31099481480899999</v>
      </c>
      <c r="AY10" s="12">
        <v>0.303995254667</v>
      </c>
      <c r="AZ10" s="12">
        <v>0.31220548297200001</v>
      </c>
      <c r="BA10" s="12">
        <v>0.31300318055100002</v>
      </c>
      <c r="BB10" s="12">
        <v>0.31247860126499999</v>
      </c>
      <c r="BD10" s="12">
        <v>0.31336570961600002</v>
      </c>
      <c r="BE10" s="12">
        <v>0.30271000033200002</v>
      </c>
      <c r="BF10" s="12">
        <v>0.40298895255799999</v>
      </c>
      <c r="BH10" s="12">
        <v>0.324157367064</v>
      </c>
      <c r="BI10" s="12">
        <v>0.31115285909899998</v>
      </c>
      <c r="BJ10" s="12">
        <v>0.23191610184799999</v>
      </c>
    </row>
    <row r="11" spans="2:62" ht="32" customHeight="1" x14ac:dyDescent="0.35">
      <c r="B11" s="11" t="s">
        <v>239</v>
      </c>
      <c r="C11" s="12">
        <v>0.29816753363999998</v>
      </c>
      <c r="D11" s="12">
        <v>0.297846894822</v>
      </c>
      <c r="E11" s="12">
        <v>0.29567770217900002</v>
      </c>
      <c r="F11" s="12">
        <v>0.37095185544499998</v>
      </c>
      <c r="G11" s="12">
        <v>0</v>
      </c>
      <c r="I11" s="12">
        <v>0.359542066223</v>
      </c>
      <c r="J11" s="12">
        <v>0.32391344340200001</v>
      </c>
      <c r="K11" s="12">
        <v>0.30329068679799998</v>
      </c>
      <c r="L11" s="12">
        <v>0.25546354096599999</v>
      </c>
      <c r="M11" s="12">
        <v>0.30332224708200001</v>
      </c>
      <c r="N11" s="12">
        <v>0.104593641778</v>
      </c>
      <c r="P11" s="12">
        <v>0.34069740672999999</v>
      </c>
      <c r="Q11" s="12">
        <v>0.28687056103300002</v>
      </c>
      <c r="R11" s="12">
        <v>0.33560663972799998</v>
      </c>
      <c r="S11" s="12">
        <v>0.22600691943699999</v>
      </c>
      <c r="T11" s="12">
        <v>0.51673118137999996</v>
      </c>
      <c r="V11" s="12">
        <v>0.28039375374499997</v>
      </c>
      <c r="W11" s="12">
        <v>0.31229855061599998</v>
      </c>
      <c r="X11" s="12">
        <v>0.31032956856799998</v>
      </c>
      <c r="Y11" s="12">
        <v>0.36611114453299998</v>
      </c>
      <c r="Z11" s="12">
        <v>0.27930892525200002</v>
      </c>
      <c r="AA11" s="12">
        <v>0.23217766741400001</v>
      </c>
      <c r="AB11" s="12">
        <v>0.25129344729500003</v>
      </c>
      <c r="AC11" s="12">
        <v>0.30258918442100002</v>
      </c>
      <c r="AE11" s="12">
        <v>0.298434880766</v>
      </c>
      <c r="AF11" s="12">
        <v>0.357609163934</v>
      </c>
      <c r="AG11" s="12">
        <v>0.229309568145</v>
      </c>
      <c r="AH11" s="12">
        <v>0.223220519013</v>
      </c>
      <c r="AI11" s="12">
        <v>0.34172152148599999</v>
      </c>
      <c r="AJ11" s="12">
        <v>0.24510935465899999</v>
      </c>
      <c r="AK11" s="12">
        <v>0.40929475624299999</v>
      </c>
      <c r="AL11" s="12">
        <v>0.299732166297</v>
      </c>
      <c r="AM11" s="12">
        <v>0.17479175324900001</v>
      </c>
      <c r="AN11" s="12">
        <v>0.26487981425099999</v>
      </c>
      <c r="AO11" s="12">
        <v>0.42964797048699999</v>
      </c>
      <c r="AP11" s="12">
        <v>0.31420278578299998</v>
      </c>
      <c r="AR11" s="12">
        <v>0.30788099715900002</v>
      </c>
      <c r="AS11" s="12">
        <v>0.26804286389199999</v>
      </c>
      <c r="AT11" s="12">
        <v>0.26039121950100003</v>
      </c>
      <c r="AU11" s="12">
        <v>0</v>
      </c>
      <c r="AW11" s="12">
        <v>0.29126892993600001</v>
      </c>
      <c r="AX11" s="12">
        <v>0.296008356794</v>
      </c>
      <c r="AY11" s="12">
        <v>0.29853152201799998</v>
      </c>
      <c r="AZ11" s="12">
        <v>0.30725010961299998</v>
      </c>
      <c r="BA11" s="12">
        <v>0.29884599616200003</v>
      </c>
      <c r="BB11" s="12">
        <v>0.29225881823799998</v>
      </c>
      <c r="BD11" s="12">
        <v>0.28737490027599999</v>
      </c>
      <c r="BE11" s="12">
        <v>0.32370922600199997</v>
      </c>
      <c r="BF11" s="12">
        <v>0.26609426412999998</v>
      </c>
      <c r="BH11" s="12">
        <v>0.287140858695</v>
      </c>
      <c r="BI11" s="12">
        <v>0.34830305377199999</v>
      </c>
      <c r="BJ11" s="12">
        <v>0.24417090222500001</v>
      </c>
    </row>
    <row r="12" spans="2:62" ht="32" customHeight="1" x14ac:dyDescent="0.35">
      <c r="B12" s="11" t="s">
        <v>240</v>
      </c>
      <c r="C12" s="12">
        <v>0.189427897022</v>
      </c>
      <c r="D12" s="12">
        <v>0.28082156516399998</v>
      </c>
      <c r="E12" s="12">
        <v>9.0876750707999998E-2</v>
      </c>
      <c r="F12" s="12">
        <v>0.15534364915000001</v>
      </c>
      <c r="G12" s="12">
        <v>0.199846829783</v>
      </c>
      <c r="I12" s="12">
        <v>7.8387684717600006E-2</v>
      </c>
      <c r="J12" s="12">
        <v>0.203627887615</v>
      </c>
      <c r="K12" s="12">
        <v>0.236430447219</v>
      </c>
      <c r="L12" s="12">
        <v>0.19414481501</v>
      </c>
      <c r="M12" s="12">
        <v>0.181449266256</v>
      </c>
      <c r="N12" s="12">
        <v>0.18510738114399999</v>
      </c>
      <c r="P12" s="12">
        <v>0.28156779351599998</v>
      </c>
      <c r="Q12" s="12">
        <v>0.174006747978</v>
      </c>
      <c r="R12" s="12">
        <v>9.3157548364199996E-2</v>
      </c>
      <c r="S12" s="12">
        <v>0.20428935094</v>
      </c>
      <c r="T12" s="12">
        <v>0.48326881861999998</v>
      </c>
      <c r="V12" s="12">
        <v>0.20813405009499999</v>
      </c>
      <c r="W12" s="12">
        <v>0.22646220775000001</v>
      </c>
      <c r="X12" s="12">
        <v>0.19361580726200001</v>
      </c>
      <c r="Y12" s="12">
        <v>0.105108971482</v>
      </c>
      <c r="Z12" s="12">
        <v>0.16552317412000001</v>
      </c>
      <c r="AA12" s="12">
        <v>0.14652572863999999</v>
      </c>
      <c r="AB12" s="12">
        <v>0.23763845850000001</v>
      </c>
      <c r="AC12" s="12">
        <v>0.20193512981600001</v>
      </c>
      <c r="AE12" s="12">
        <v>9.2281086482899996E-2</v>
      </c>
      <c r="AF12" s="12">
        <v>0.155907914856</v>
      </c>
      <c r="AG12" s="12">
        <v>0.17789592557200001</v>
      </c>
      <c r="AH12" s="12">
        <v>0.1597884537</v>
      </c>
      <c r="AI12" s="12">
        <v>0.22644606349499999</v>
      </c>
      <c r="AJ12" s="12">
        <v>0.27648587628499999</v>
      </c>
      <c r="AK12" s="12">
        <v>9.3279111421200003E-2</v>
      </c>
      <c r="AL12" s="12">
        <v>0.181149367117</v>
      </c>
      <c r="AM12" s="12">
        <v>0.25597756835899999</v>
      </c>
      <c r="AN12" s="12">
        <v>0.26979906861399999</v>
      </c>
      <c r="AO12" s="12">
        <v>0.119973955565</v>
      </c>
      <c r="AP12" s="12">
        <v>0.257070493161</v>
      </c>
      <c r="AR12" s="12">
        <v>0.202840188708</v>
      </c>
      <c r="AS12" s="12">
        <v>0.134936858278</v>
      </c>
      <c r="AT12" s="12">
        <v>0.121571279563</v>
      </c>
      <c r="AU12" s="12">
        <v>0.50032009876399997</v>
      </c>
      <c r="AW12" s="12">
        <v>0.18676598990599999</v>
      </c>
      <c r="AX12" s="12">
        <v>0.18910801505800001</v>
      </c>
      <c r="AY12" s="12">
        <v>0.187136408413</v>
      </c>
      <c r="AZ12" s="12">
        <v>0.19163969122999999</v>
      </c>
      <c r="BA12" s="12">
        <v>0.186524335165</v>
      </c>
      <c r="BB12" s="12">
        <v>0.189504105733</v>
      </c>
      <c r="BD12" s="12">
        <v>0.17098693067199999</v>
      </c>
      <c r="BE12" s="12">
        <v>0.24378410631</v>
      </c>
      <c r="BF12" s="12">
        <v>4.5052426171599998E-2</v>
      </c>
      <c r="BH12" s="12">
        <v>0.16790325790499999</v>
      </c>
      <c r="BI12" s="12">
        <v>0.18715847353599999</v>
      </c>
      <c r="BJ12" s="12">
        <v>0.37156831604599999</v>
      </c>
    </row>
    <row r="13" spans="2:62" ht="32" customHeight="1" x14ac:dyDescent="0.35">
      <c r="B13" s="11" t="s">
        <v>42</v>
      </c>
      <c r="C13" s="12">
        <v>2.0805533915799999E-2</v>
      </c>
      <c r="D13" s="12">
        <v>1.5971658213699998E-2</v>
      </c>
      <c r="E13" s="12">
        <v>2.1267914072300002E-2</v>
      </c>
      <c r="F13" s="12">
        <v>0</v>
      </c>
      <c r="G13" s="12">
        <v>0.39404857826299999</v>
      </c>
      <c r="I13" s="12">
        <v>4.1041499758599997E-2</v>
      </c>
      <c r="J13" s="12">
        <v>0</v>
      </c>
      <c r="K13" s="12">
        <v>9.8297676930099998E-3</v>
      </c>
      <c r="L13" s="12">
        <v>2.9457002447600002E-2</v>
      </c>
      <c r="M13" s="12">
        <v>3.0271007748200001E-2</v>
      </c>
      <c r="N13" s="12">
        <v>0</v>
      </c>
      <c r="P13" s="12">
        <v>1.4017376248799999E-2</v>
      </c>
      <c r="Q13" s="12">
        <v>1.42877066123E-2</v>
      </c>
      <c r="R13" s="12">
        <v>3.3048005955299997E-2</v>
      </c>
      <c r="S13" s="12">
        <v>2.2201134759900001E-2</v>
      </c>
      <c r="T13" s="12">
        <v>0</v>
      </c>
      <c r="V13" s="12">
        <v>1.33700066782E-2</v>
      </c>
      <c r="W13" s="12">
        <v>1.7247101107899999E-2</v>
      </c>
      <c r="X13" s="12">
        <v>2.2279911683999998E-2</v>
      </c>
      <c r="Y13" s="12">
        <v>0</v>
      </c>
      <c r="Z13" s="12">
        <v>1.6226171704900001E-2</v>
      </c>
      <c r="AA13" s="12">
        <v>0</v>
      </c>
      <c r="AB13" s="12">
        <v>1.8819862811599999E-2</v>
      </c>
      <c r="AC13" s="12">
        <v>0.13997811781200001</v>
      </c>
      <c r="AE13" s="12">
        <v>2.30641215024E-2</v>
      </c>
      <c r="AF13" s="12">
        <v>1.4267383606499999E-2</v>
      </c>
      <c r="AG13" s="12">
        <v>0</v>
      </c>
      <c r="AH13" s="12">
        <v>0</v>
      </c>
      <c r="AI13" s="12">
        <v>1.5468679908999999E-2</v>
      </c>
      <c r="AJ13" s="12">
        <v>2.1950035261599998E-2</v>
      </c>
      <c r="AK13" s="12">
        <v>2.2179369497100001E-2</v>
      </c>
      <c r="AL13" s="12">
        <v>1.6977560470599999E-2</v>
      </c>
      <c r="AM13" s="12">
        <v>1.9682400510399999E-2</v>
      </c>
      <c r="AN13" s="12">
        <v>4.1535950125100002E-2</v>
      </c>
      <c r="AO13" s="12">
        <v>8.4986132465900005E-2</v>
      </c>
      <c r="AP13" s="12">
        <v>4.3158554373099997E-2</v>
      </c>
      <c r="AR13" s="12">
        <v>1.7399813620699998E-2</v>
      </c>
      <c r="AS13" s="12">
        <v>0</v>
      </c>
      <c r="AT13" s="12">
        <v>0.13245718363299999</v>
      </c>
      <c r="AU13" s="12">
        <v>0.49967990123599998</v>
      </c>
      <c r="AW13" s="12">
        <v>2.1112156997599999E-2</v>
      </c>
      <c r="AX13" s="12">
        <v>1.5323381140900001E-2</v>
      </c>
      <c r="AY13" s="12">
        <v>2.20797467292E-2</v>
      </c>
      <c r="AZ13" s="12">
        <v>2.2880311825499999E-2</v>
      </c>
      <c r="BA13" s="12">
        <v>1.4745704341100001E-2</v>
      </c>
      <c r="BB13" s="12">
        <v>1.7783202603900001E-2</v>
      </c>
      <c r="BD13" s="12">
        <v>1.10815882035E-2</v>
      </c>
      <c r="BE13" s="12">
        <v>2.0081816824399999E-2</v>
      </c>
      <c r="BF13" s="12">
        <v>0.190350822364</v>
      </c>
      <c r="BH13" s="12">
        <v>1.7352834770399998E-2</v>
      </c>
      <c r="BI13" s="12">
        <v>1.38848318975E-2</v>
      </c>
      <c r="BJ13" s="12">
        <v>6.8849747917000007E-2</v>
      </c>
    </row>
    <row r="15" spans="2:62" x14ac:dyDescent="0.35">
      <c r="B15" t="s">
        <v>260</v>
      </c>
    </row>
    <row r="16" spans="2:62" x14ac:dyDescent="0.35">
      <c r="B16" t="s">
        <v>9</v>
      </c>
    </row>
    <row r="18" spans="2:2" x14ac:dyDescent="0.35">
      <c r="B18"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J18"/>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254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237</v>
      </c>
      <c r="C9" s="12">
        <v>0.17562469324499999</v>
      </c>
      <c r="D9" s="12">
        <v>0.13778845771100001</v>
      </c>
      <c r="E9" s="12">
        <v>0.23287119060299999</v>
      </c>
      <c r="F9" s="12">
        <v>8.24031374717E-2</v>
      </c>
      <c r="G9" s="12">
        <v>0</v>
      </c>
      <c r="I9" s="12">
        <v>0.17912485784000001</v>
      </c>
      <c r="J9" s="12">
        <v>0.18247364642200001</v>
      </c>
      <c r="K9" s="12">
        <v>0.21619025229399999</v>
      </c>
      <c r="L9" s="12">
        <v>0.14616572192499999</v>
      </c>
      <c r="M9" s="12">
        <v>0.14072834476900001</v>
      </c>
      <c r="N9" s="12">
        <v>0.176349594464</v>
      </c>
      <c r="P9" s="12">
        <v>9.9601793464500002E-2</v>
      </c>
      <c r="Q9" s="12">
        <v>0.161282172542</v>
      </c>
      <c r="R9" s="12">
        <v>0.25579474850299999</v>
      </c>
      <c r="S9" s="12">
        <v>0.18862329525900001</v>
      </c>
      <c r="T9" s="12">
        <v>0</v>
      </c>
      <c r="V9" s="12">
        <v>0.10622244158999999</v>
      </c>
      <c r="W9" s="12">
        <v>0.17593496079199999</v>
      </c>
      <c r="X9" s="12">
        <v>0.16832548248400001</v>
      </c>
      <c r="Y9" s="12">
        <v>0.20629906585900001</v>
      </c>
      <c r="Z9" s="12">
        <v>0.20838727803099999</v>
      </c>
      <c r="AA9" s="12">
        <v>0.242353791219</v>
      </c>
      <c r="AB9" s="12">
        <v>0.18615674019299999</v>
      </c>
      <c r="AC9" s="12">
        <v>0.125296923748</v>
      </c>
      <c r="AE9" s="12">
        <v>0.21419550225600001</v>
      </c>
      <c r="AF9" s="12">
        <v>0.15431227851599999</v>
      </c>
      <c r="AG9" s="12">
        <v>0.114644827937</v>
      </c>
      <c r="AH9" s="12">
        <v>0.15382869142</v>
      </c>
      <c r="AI9" s="12">
        <v>0.117193090791</v>
      </c>
      <c r="AJ9" s="12">
        <v>0.140583049608</v>
      </c>
      <c r="AK9" s="12">
        <v>0.244492247665</v>
      </c>
      <c r="AL9" s="12">
        <v>0.19577868173099999</v>
      </c>
      <c r="AM9" s="12">
        <v>0.27735545349599999</v>
      </c>
      <c r="AN9" s="12">
        <v>0.148426350332</v>
      </c>
      <c r="AO9" s="12">
        <v>0.19196228446399999</v>
      </c>
      <c r="AP9" s="12">
        <v>0.20165613166099999</v>
      </c>
      <c r="AR9" s="12">
        <v>0.158995313325</v>
      </c>
      <c r="AS9" s="12">
        <v>0.20641529250099999</v>
      </c>
      <c r="AT9" s="12">
        <v>0.39772027019599998</v>
      </c>
      <c r="AU9" s="12">
        <v>0</v>
      </c>
      <c r="AW9" s="12">
        <v>0.18644997137300001</v>
      </c>
      <c r="AX9" s="12">
        <v>0.19814801917399999</v>
      </c>
      <c r="AY9" s="12">
        <v>0.19973373724599999</v>
      </c>
      <c r="AZ9" s="12">
        <v>0.17893245173200001</v>
      </c>
      <c r="BA9" s="12">
        <v>0.19464477252000001</v>
      </c>
      <c r="BB9" s="12">
        <v>0.188259806695</v>
      </c>
      <c r="BD9" s="12">
        <v>0.21836007995100001</v>
      </c>
      <c r="BE9" s="12">
        <v>0.104933819678</v>
      </c>
      <c r="BF9" s="12">
        <v>4.80857905662E-2</v>
      </c>
      <c r="BH9" s="12">
        <v>0.196622348833</v>
      </c>
      <c r="BI9" s="12">
        <v>0.177122413693</v>
      </c>
      <c r="BJ9" s="12">
        <v>0</v>
      </c>
    </row>
    <row r="10" spans="2:62" ht="32" customHeight="1" x14ac:dyDescent="0.35">
      <c r="B10" s="11" t="s">
        <v>238</v>
      </c>
      <c r="C10" s="12">
        <v>0.282429945884</v>
      </c>
      <c r="D10" s="12">
        <v>0.27835539379399998</v>
      </c>
      <c r="E10" s="12">
        <v>0.29309027281799999</v>
      </c>
      <c r="F10" s="12">
        <v>0.24511054899699999</v>
      </c>
      <c r="G10" s="12">
        <v>0.20424949416099999</v>
      </c>
      <c r="I10" s="12">
        <v>0.181512376083</v>
      </c>
      <c r="J10" s="12">
        <v>0.29573419704300002</v>
      </c>
      <c r="K10" s="12">
        <v>0.22669173776900001</v>
      </c>
      <c r="L10" s="12">
        <v>0.303655002141</v>
      </c>
      <c r="M10" s="12">
        <v>0.37499636736500003</v>
      </c>
      <c r="N10" s="12">
        <v>0.55512144482600001</v>
      </c>
      <c r="P10" s="12">
        <v>0.225045878087</v>
      </c>
      <c r="Q10" s="12">
        <v>0.36518775281999999</v>
      </c>
      <c r="R10" s="12">
        <v>0.30041867229300001</v>
      </c>
      <c r="S10" s="12">
        <v>0.24357549110500001</v>
      </c>
      <c r="T10" s="12">
        <v>0</v>
      </c>
      <c r="V10" s="12">
        <v>0.30201620026800002</v>
      </c>
      <c r="W10" s="12">
        <v>0.29906789071000001</v>
      </c>
      <c r="X10" s="12">
        <v>0.27792864853499999</v>
      </c>
      <c r="Y10" s="12">
        <v>0.348322254429</v>
      </c>
      <c r="Z10" s="12">
        <v>0.26983300659999998</v>
      </c>
      <c r="AA10" s="12">
        <v>0.28373498665699998</v>
      </c>
      <c r="AB10" s="12">
        <v>0.145918291634</v>
      </c>
      <c r="AC10" s="12">
        <v>0.29068817845599998</v>
      </c>
      <c r="AE10" s="12">
        <v>0.28053584691</v>
      </c>
      <c r="AF10" s="12">
        <v>0.35439210945799998</v>
      </c>
      <c r="AG10" s="12">
        <v>0.35491457898099998</v>
      </c>
      <c r="AH10" s="12">
        <v>0.28560924278200001</v>
      </c>
      <c r="AI10" s="12">
        <v>0.32481731046200002</v>
      </c>
      <c r="AJ10" s="12">
        <v>0.20561757619900001</v>
      </c>
      <c r="AK10" s="12">
        <v>0.246530073164</v>
      </c>
      <c r="AL10" s="12">
        <v>0.349286258889</v>
      </c>
      <c r="AM10" s="12">
        <v>0.27270509558400002</v>
      </c>
      <c r="AN10" s="12">
        <v>0.17141627352</v>
      </c>
      <c r="AO10" s="12">
        <v>0.17342965701900001</v>
      </c>
      <c r="AP10" s="12">
        <v>0.17097717343499999</v>
      </c>
      <c r="AR10" s="12">
        <v>0.26975478325500002</v>
      </c>
      <c r="AS10" s="12">
        <v>0.38154540672999998</v>
      </c>
      <c r="AT10" s="12">
        <v>0.13993832135299999</v>
      </c>
      <c r="AU10" s="12">
        <v>0</v>
      </c>
      <c r="AW10" s="12">
        <v>0.27850354105800001</v>
      </c>
      <c r="AX10" s="12">
        <v>0.27757986952500002</v>
      </c>
      <c r="AY10" s="12">
        <v>0.28489349771099998</v>
      </c>
      <c r="AZ10" s="12">
        <v>0.27250128211500002</v>
      </c>
      <c r="BA10" s="12">
        <v>0.28450555967000002</v>
      </c>
      <c r="BB10" s="12">
        <v>0.29878790766300001</v>
      </c>
      <c r="BD10" s="12">
        <v>0.27766458100500002</v>
      </c>
      <c r="BE10" s="12">
        <v>0.28819121547400001</v>
      </c>
      <c r="BF10" s="12">
        <v>0.31438698534300002</v>
      </c>
      <c r="BH10" s="12">
        <v>0.27531442382900001</v>
      </c>
      <c r="BI10" s="12">
        <v>0.30627112829999997</v>
      </c>
      <c r="BJ10" s="12">
        <v>0.272026314183</v>
      </c>
    </row>
    <row r="11" spans="2:62" ht="32" customHeight="1" x14ac:dyDescent="0.35">
      <c r="B11" s="11" t="s">
        <v>239</v>
      </c>
      <c r="C11" s="12">
        <v>0.304211015019</v>
      </c>
      <c r="D11" s="12">
        <v>0.31605817200199998</v>
      </c>
      <c r="E11" s="12">
        <v>0.29019578060599999</v>
      </c>
      <c r="F11" s="12">
        <v>0.36052831114700001</v>
      </c>
      <c r="G11" s="12">
        <v>0</v>
      </c>
      <c r="I11" s="12">
        <v>0.370714264204</v>
      </c>
      <c r="J11" s="12">
        <v>0.30210430453499998</v>
      </c>
      <c r="K11" s="12">
        <v>0.29390778280899998</v>
      </c>
      <c r="L11" s="12">
        <v>0.28529266744600001</v>
      </c>
      <c r="M11" s="12">
        <v>0.30101640644700001</v>
      </c>
      <c r="N11" s="12">
        <v>0.26852896070999999</v>
      </c>
      <c r="P11" s="12">
        <v>0.33735411949100003</v>
      </c>
      <c r="Q11" s="12">
        <v>0.24581551261199999</v>
      </c>
      <c r="R11" s="12">
        <v>0.29355858739000001</v>
      </c>
      <c r="S11" s="12">
        <v>0.32900999202300002</v>
      </c>
      <c r="T11" s="12">
        <v>1</v>
      </c>
      <c r="V11" s="12">
        <v>0.30604906182000002</v>
      </c>
      <c r="W11" s="12">
        <v>0.26749784678100003</v>
      </c>
      <c r="X11" s="12">
        <v>0.29557347217800001</v>
      </c>
      <c r="Y11" s="12">
        <v>0.33800866099400001</v>
      </c>
      <c r="Z11" s="12">
        <v>0.32664620586300003</v>
      </c>
      <c r="AA11" s="12">
        <v>0.26428762037699999</v>
      </c>
      <c r="AB11" s="12">
        <v>0.371908525298</v>
      </c>
      <c r="AC11" s="12">
        <v>0.293881723998</v>
      </c>
      <c r="AE11" s="12">
        <v>0.30609962000899998</v>
      </c>
      <c r="AF11" s="12">
        <v>0.27666924831900003</v>
      </c>
      <c r="AG11" s="12">
        <v>0.29522639459099997</v>
      </c>
      <c r="AH11" s="12">
        <v>0.39556401201300001</v>
      </c>
      <c r="AI11" s="12">
        <v>0.28573722363300003</v>
      </c>
      <c r="AJ11" s="12">
        <v>0.28796462448600002</v>
      </c>
      <c r="AK11" s="12">
        <v>0.38011002095500002</v>
      </c>
      <c r="AL11" s="12">
        <v>0.199901752721</v>
      </c>
      <c r="AM11" s="12">
        <v>0.29357754678600001</v>
      </c>
      <c r="AN11" s="12">
        <v>0.30808043538199997</v>
      </c>
      <c r="AO11" s="12">
        <v>0.42964797048699999</v>
      </c>
      <c r="AP11" s="12">
        <v>0.33786405697900002</v>
      </c>
      <c r="AR11" s="12">
        <v>0.31585424263700002</v>
      </c>
      <c r="AS11" s="12">
        <v>0.238995686166</v>
      </c>
      <c r="AT11" s="12">
        <v>0.329884224818</v>
      </c>
      <c r="AU11" s="12">
        <v>0.50032009876399997</v>
      </c>
      <c r="AW11" s="12">
        <v>0.306941957328</v>
      </c>
      <c r="AX11" s="12">
        <v>0.31090055216200002</v>
      </c>
      <c r="AY11" s="12">
        <v>0.284974821135</v>
      </c>
      <c r="AZ11" s="12">
        <v>0.311508280202</v>
      </c>
      <c r="BA11" s="12">
        <v>0.29618337554800001</v>
      </c>
      <c r="BB11" s="12">
        <v>0.30638187252499999</v>
      </c>
      <c r="BD11" s="12">
        <v>0.309093456795</v>
      </c>
      <c r="BE11" s="12">
        <v>0.29964727067500002</v>
      </c>
      <c r="BF11" s="12">
        <v>0.260273801232</v>
      </c>
      <c r="BH11" s="12">
        <v>0.30727785123099999</v>
      </c>
      <c r="BI11" s="12">
        <v>0.29425025652999998</v>
      </c>
      <c r="BJ11" s="12">
        <v>0.30779067257699999</v>
      </c>
    </row>
    <row r="12" spans="2:62" ht="32" customHeight="1" x14ac:dyDescent="0.35">
      <c r="B12" s="11" t="s">
        <v>240</v>
      </c>
      <c r="C12" s="12">
        <v>0.22325946257500001</v>
      </c>
      <c r="D12" s="12">
        <v>0.25741436271399998</v>
      </c>
      <c r="E12" s="12">
        <v>0.16714539912900001</v>
      </c>
      <c r="F12" s="12">
        <v>0.27558632608400002</v>
      </c>
      <c r="G12" s="12">
        <v>0.79575050583899998</v>
      </c>
      <c r="I12" s="12">
        <v>0.22660964260499999</v>
      </c>
      <c r="J12" s="12">
        <v>0.21968785199999999</v>
      </c>
      <c r="K12" s="12">
        <v>0.25121589260900001</v>
      </c>
      <c r="L12" s="12">
        <v>0.24208540217899999</v>
      </c>
      <c r="M12" s="12">
        <v>0.18325888141999999</v>
      </c>
      <c r="N12" s="12">
        <v>0</v>
      </c>
      <c r="P12" s="12">
        <v>0.337998208957</v>
      </c>
      <c r="Q12" s="12">
        <v>0.20588832256600001</v>
      </c>
      <c r="R12" s="12">
        <v>0.12829433509999999</v>
      </c>
      <c r="S12" s="12">
        <v>0.22442054355499999</v>
      </c>
      <c r="T12" s="12">
        <v>0</v>
      </c>
      <c r="V12" s="12">
        <v>0.28571229632200001</v>
      </c>
      <c r="W12" s="12">
        <v>0.24916835072599999</v>
      </c>
      <c r="X12" s="12">
        <v>0.231326201802</v>
      </c>
      <c r="Y12" s="12">
        <v>0.107370018718</v>
      </c>
      <c r="Z12" s="12">
        <v>0.195133509506</v>
      </c>
      <c r="AA12" s="12">
        <v>0.20962360174700001</v>
      </c>
      <c r="AB12" s="12">
        <v>0.25606714345800002</v>
      </c>
      <c r="AC12" s="12">
        <v>0.21742122746500001</v>
      </c>
      <c r="AE12" s="12">
        <v>0.19916903082599999</v>
      </c>
      <c r="AF12" s="12">
        <v>0.2003589801</v>
      </c>
      <c r="AG12" s="12">
        <v>0.23521419849</v>
      </c>
      <c r="AH12" s="12">
        <v>0.16499805378499999</v>
      </c>
      <c r="AI12" s="12">
        <v>0.25678919284599999</v>
      </c>
      <c r="AJ12" s="12">
        <v>0.34388471444599999</v>
      </c>
      <c r="AK12" s="12">
        <v>0.106688288719</v>
      </c>
      <c r="AL12" s="12">
        <v>0.20614789136100001</v>
      </c>
      <c r="AM12" s="12">
        <v>0.156361904134</v>
      </c>
      <c r="AN12" s="12">
        <v>0.37207694076600001</v>
      </c>
      <c r="AO12" s="12">
        <v>0.20496008803099999</v>
      </c>
      <c r="AP12" s="12">
        <v>0.24801647242200001</v>
      </c>
      <c r="AR12" s="12">
        <v>0.244062374788</v>
      </c>
      <c r="AS12" s="12">
        <v>0.16142783443399999</v>
      </c>
      <c r="AT12" s="12">
        <v>8.9764184030799998E-2</v>
      </c>
      <c r="AU12" s="12">
        <v>0</v>
      </c>
      <c r="AW12" s="12">
        <v>0.21705552230899999</v>
      </c>
      <c r="AX12" s="12">
        <v>0.19953492427300001</v>
      </c>
      <c r="AY12" s="12">
        <v>0.21752495021599999</v>
      </c>
      <c r="AZ12" s="12">
        <v>0.225985213963</v>
      </c>
      <c r="BA12" s="12">
        <v>0.20651199665799999</v>
      </c>
      <c r="BB12" s="12">
        <v>0.19733082080799999</v>
      </c>
      <c r="BD12" s="12">
        <v>0.18108231269</v>
      </c>
      <c r="BE12" s="12">
        <v>0.29566899439700001</v>
      </c>
      <c r="BF12" s="12">
        <v>0.32704385733500002</v>
      </c>
      <c r="BH12" s="12">
        <v>0.21546696512499999</v>
      </c>
      <c r="BI12" s="12">
        <v>0.20723476000900001</v>
      </c>
      <c r="BJ12" s="12">
        <v>0.33285530191500001</v>
      </c>
    </row>
    <row r="13" spans="2:62" ht="32" customHeight="1" x14ac:dyDescent="0.35">
      <c r="B13" s="11" t="s">
        <v>42</v>
      </c>
      <c r="C13" s="12">
        <v>1.44748832771E-2</v>
      </c>
      <c r="D13" s="12">
        <v>1.03836137789E-2</v>
      </c>
      <c r="E13" s="12">
        <v>1.6697356843299999E-2</v>
      </c>
      <c r="F13" s="12">
        <v>3.6371676300800002E-2</v>
      </c>
      <c r="G13" s="12">
        <v>0</v>
      </c>
      <c r="I13" s="12">
        <v>4.2038859268699998E-2</v>
      </c>
      <c r="J13" s="12">
        <v>0</v>
      </c>
      <c r="K13" s="12">
        <v>1.1994334519299999E-2</v>
      </c>
      <c r="L13" s="12">
        <v>2.2801206310199999E-2</v>
      </c>
      <c r="M13" s="12">
        <v>0</v>
      </c>
      <c r="N13" s="12">
        <v>0</v>
      </c>
      <c r="P13" s="12">
        <v>0</v>
      </c>
      <c r="Q13" s="12">
        <v>2.1826239460000001E-2</v>
      </c>
      <c r="R13" s="12">
        <v>2.1933656713800001E-2</v>
      </c>
      <c r="S13" s="12">
        <v>1.43706780582E-2</v>
      </c>
      <c r="T13" s="12">
        <v>0</v>
      </c>
      <c r="V13" s="12">
        <v>0</v>
      </c>
      <c r="W13" s="12">
        <v>8.3309509905300002E-3</v>
      </c>
      <c r="X13" s="12">
        <v>2.6846195000399999E-2</v>
      </c>
      <c r="Y13" s="12">
        <v>0</v>
      </c>
      <c r="Z13" s="12">
        <v>0</v>
      </c>
      <c r="AA13" s="12">
        <v>0</v>
      </c>
      <c r="AB13" s="12">
        <v>3.9949299416199999E-2</v>
      </c>
      <c r="AC13" s="12">
        <v>7.2711946333500005E-2</v>
      </c>
      <c r="AE13" s="12">
        <v>0</v>
      </c>
      <c r="AF13" s="12">
        <v>1.4267383606499999E-2</v>
      </c>
      <c r="AG13" s="12">
        <v>0</v>
      </c>
      <c r="AH13" s="12">
        <v>0</v>
      </c>
      <c r="AI13" s="12">
        <v>1.54631822677E-2</v>
      </c>
      <c r="AJ13" s="12">
        <v>2.1950035261599998E-2</v>
      </c>
      <c r="AK13" s="12">
        <v>2.2179369497100001E-2</v>
      </c>
      <c r="AL13" s="12">
        <v>4.8885415298000001E-2</v>
      </c>
      <c r="AM13" s="12">
        <v>0</v>
      </c>
      <c r="AN13" s="12">
        <v>0</v>
      </c>
      <c r="AO13" s="12">
        <v>0</v>
      </c>
      <c r="AP13" s="12">
        <v>4.1486165503400001E-2</v>
      </c>
      <c r="AR13" s="12">
        <v>1.1333285994899999E-2</v>
      </c>
      <c r="AS13" s="12">
        <v>1.1615780168900001E-2</v>
      </c>
      <c r="AT13" s="12">
        <v>4.2692999602299997E-2</v>
      </c>
      <c r="AU13" s="12">
        <v>0.49967990123599998</v>
      </c>
      <c r="AW13" s="12">
        <v>1.1049007931999999E-2</v>
      </c>
      <c r="AX13" s="12">
        <v>1.3836634866299999E-2</v>
      </c>
      <c r="AY13" s="12">
        <v>1.28729936922E-2</v>
      </c>
      <c r="AZ13" s="12">
        <v>1.10727719879E-2</v>
      </c>
      <c r="BA13" s="12">
        <v>1.8154295604899999E-2</v>
      </c>
      <c r="BB13" s="12">
        <v>9.2395923087299995E-3</v>
      </c>
      <c r="BD13" s="12">
        <v>1.37995695592E-2</v>
      </c>
      <c r="BE13" s="12">
        <v>1.15586997766E-2</v>
      </c>
      <c r="BF13" s="12">
        <v>5.02095655248E-2</v>
      </c>
      <c r="BH13" s="12">
        <v>5.3184109823099998E-3</v>
      </c>
      <c r="BI13" s="12">
        <v>1.5121441467799999E-2</v>
      </c>
      <c r="BJ13" s="12">
        <v>8.7327711325500004E-2</v>
      </c>
    </row>
    <row r="15" spans="2:62" x14ac:dyDescent="0.35">
      <c r="B15" t="s">
        <v>260</v>
      </c>
    </row>
    <row r="16" spans="2:62" x14ac:dyDescent="0.35">
      <c r="B16" t="s">
        <v>9</v>
      </c>
    </row>
    <row r="18" spans="2:2" x14ac:dyDescent="0.35">
      <c r="B18"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J18"/>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255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237</v>
      </c>
      <c r="C9" s="12">
        <v>0.13853383651199999</v>
      </c>
      <c r="D9" s="12">
        <v>9.3058664872600005E-2</v>
      </c>
      <c r="E9" s="12">
        <v>0.18860834174300001</v>
      </c>
      <c r="F9" s="12">
        <v>0.16897414183699999</v>
      </c>
      <c r="G9" s="12">
        <v>0</v>
      </c>
      <c r="I9" s="12">
        <v>0.136922519336</v>
      </c>
      <c r="J9" s="12">
        <v>0.17891131720799999</v>
      </c>
      <c r="K9" s="12">
        <v>0.108946966539</v>
      </c>
      <c r="L9" s="12">
        <v>0.165197161531</v>
      </c>
      <c r="M9" s="12">
        <v>0.130761097705</v>
      </c>
      <c r="N9" s="12">
        <v>7.7311149192600001E-2</v>
      </c>
      <c r="P9" s="12">
        <v>5.9489876928500003E-2</v>
      </c>
      <c r="Q9" s="12">
        <v>0.12848043812000001</v>
      </c>
      <c r="R9" s="12">
        <v>0.16369434064499999</v>
      </c>
      <c r="S9" s="12">
        <v>0.20468190073699999</v>
      </c>
      <c r="T9" s="12">
        <v>0</v>
      </c>
      <c r="V9" s="12">
        <v>0.115882910927</v>
      </c>
      <c r="W9" s="12">
        <v>0.103607552221</v>
      </c>
      <c r="X9" s="12">
        <v>0.11612644306</v>
      </c>
      <c r="Y9" s="12">
        <v>0.162919455347</v>
      </c>
      <c r="Z9" s="12">
        <v>0.19920173877</v>
      </c>
      <c r="AA9" s="12">
        <v>0.13822825044500001</v>
      </c>
      <c r="AB9" s="12">
        <v>0.200277405799</v>
      </c>
      <c r="AC9" s="12">
        <v>0.125296923748</v>
      </c>
      <c r="AE9" s="12">
        <v>0.13342801036800001</v>
      </c>
      <c r="AF9" s="12">
        <v>0.14011532223299999</v>
      </c>
      <c r="AG9" s="12">
        <v>0.16625143406699999</v>
      </c>
      <c r="AH9" s="12">
        <v>0.12662078824</v>
      </c>
      <c r="AI9" s="12">
        <v>7.2643424092500006E-2</v>
      </c>
      <c r="AJ9" s="12">
        <v>6.8650210692299998E-2</v>
      </c>
      <c r="AK9" s="12">
        <v>0.17656422369300001</v>
      </c>
      <c r="AL9" s="12">
        <v>0.159553375271</v>
      </c>
      <c r="AM9" s="12">
        <v>0.214505832121</v>
      </c>
      <c r="AN9" s="12">
        <v>9.6716822704099994E-2</v>
      </c>
      <c r="AO9" s="12">
        <v>9.4084771320799995E-2</v>
      </c>
      <c r="AP9" s="12">
        <v>0.282140986155</v>
      </c>
      <c r="AR9" s="12">
        <v>0.119005978764</v>
      </c>
      <c r="AS9" s="12">
        <v>0.231767645567</v>
      </c>
      <c r="AT9" s="12">
        <v>0.14634860431499999</v>
      </c>
      <c r="AU9" s="12">
        <v>0</v>
      </c>
      <c r="AW9" s="12">
        <v>0.14704001352599999</v>
      </c>
      <c r="AX9" s="12">
        <v>0.151161546014</v>
      </c>
      <c r="AY9" s="12">
        <v>0.15304688101399999</v>
      </c>
      <c r="AZ9" s="12">
        <v>0.12906937012399999</v>
      </c>
      <c r="BA9" s="12">
        <v>0.16002617893000001</v>
      </c>
      <c r="BB9" s="12">
        <v>0.14317030085900001</v>
      </c>
      <c r="BD9" s="12">
        <v>0.16572534638299999</v>
      </c>
      <c r="BE9" s="12">
        <v>8.9109980942100001E-2</v>
      </c>
      <c r="BF9" s="12">
        <v>9.4544915253800002E-2</v>
      </c>
      <c r="BH9" s="12">
        <v>0.14529723862800001</v>
      </c>
      <c r="BI9" s="12">
        <v>0.14222427178499999</v>
      </c>
      <c r="BJ9" s="12">
        <v>7.2752746498499998E-2</v>
      </c>
    </row>
    <row r="10" spans="2:62" ht="32" customHeight="1" x14ac:dyDescent="0.35">
      <c r="B10" s="11" t="s">
        <v>238</v>
      </c>
      <c r="C10" s="12">
        <v>0.30020177232</v>
      </c>
      <c r="D10" s="12">
        <v>0.28485227874500002</v>
      </c>
      <c r="E10" s="12">
        <v>0.33166431364900001</v>
      </c>
      <c r="F10" s="12">
        <v>0.19851828786299999</v>
      </c>
      <c r="G10" s="12">
        <v>0.20424949416099999</v>
      </c>
      <c r="I10" s="12">
        <v>0.23779603045700001</v>
      </c>
      <c r="J10" s="12">
        <v>0.333199022643</v>
      </c>
      <c r="K10" s="12">
        <v>0.28454035283899998</v>
      </c>
      <c r="L10" s="12">
        <v>0.30059070771099999</v>
      </c>
      <c r="M10" s="12">
        <v>0.321458363262</v>
      </c>
      <c r="N10" s="12">
        <v>0.50032695848499997</v>
      </c>
      <c r="P10" s="12">
        <v>0.32523669326999999</v>
      </c>
      <c r="Q10" s="12">
        <v>0.23855636482600001</v>
      </c>
      <c r="R10" s="12">
        <v>0.347313121291</v>
      </c>
      <c r="S10" s="12">
        <v>0.28624477178699997</v>
      </c>
      <c r="T10" s="12">
        <v>0.51673118137999996</v>
      </c>
      <c r="V10" s="12">
        <v>0.32035894664100001</v>
      </c>
      <c r="W10" s="12">
        <v>0.29601354095900001</v>
      </c>
      <c r="X10" s="12">
        <v>0.286138141841</v>
      </c>
      <c r="Y10" s="12">
        <v>0.33842452617300001</v>
      </c>
      <c r="Z10" s="12">
        <v>0.20912870709600001</v>
      </c>
      <c r="AA10" s="12">
        <v>0.42377617112400001</v>
      </c>
      <c r="AB10" s="12">
        <v>0.28808024391600001</v>
      </c>
      <c r="AC10" s="12">
        <v>0.28729428493999998</v>
      </c>
      <c r="AE10" s="12">
        <v>0.267089442939</v>
      </c>
      <c r="AF10" s="12">
        <v>0.265088131738</v>
      </c>
      <c r="AG10" s="12">
        <v>0.25361419413800002</v>
      </c>
      <c r="AH10" s="12">
        <v>0.41019520575500001</v>
      </c>
      <c r="AI10" s="12">
        <v>0.30011982338499998</v>
      </c>
      <c r="AJ10" s="12">
        <v>0.36084738777699998</v>
      </c>
      <c r="AK10" s="12">
        <v>0.35568288354099997</v>
      </c>
      <c r="AL10" s="12">
        <v>0.41752686619200002</v>
      </c>
      <c r="AM10" s="12">
        <v>0.20997265708000001</v>
      </c>
      <c r="AN10" s="12">
        <v>0.24800235675999999</v>
      </c>
      <c r="AO10" s="12">
        <v>0.17342965701900001</v>
      </c>
      <c r="AP10" s="12">
        <v>0.18807190040300001</v>
      </c>
      <c r="AR10" s="12">
        <v>0.30894583265800002</v>
      </c>
      <c r="AS10" s="12">
        <v>0.27199769877500002</v>
      </c>
      <c r="AT10" s="12">
        <v>0.274020156756</v>
      </c>
      <c r="AU10" s="12">
        <v>0</v>
      </c>
      <c r="AW10" s="12">
        <v>0.31157854219199999</v>
      </c>
      <c r="AX10" s="12">
        <v>0.299680960168</v>
      </c>
      <c r="AY10" s="12">
        <v>0.301502802959</v>
      </c>
      <c r="AZ10" s="12">
        <v>0.28547502047000001</v>
      </c>
      <c r="BA10" s="12">
        <v>0.30479944858500002</v>
      </c>
      <c r="BB10" s="12">
        <v>0.32418233907100003</v>
      </c>
      <c r="BD10" s="12">
        <v>0.311376192178</v>
      </c>
      <c r="BE10" s="12">
        <v>0.27607740725899999</v>
      </c>
      <c r="BF10" s="12">
        <v>0.31400652513799998</v>
      </c>
      <c r="BH10" s="12">
        <v>0.32440020507900003</v>
      </c>
      <c r="BI10" s="12">
        <v>0.26096682750299999</v>
      </c>
      <c r="BJ10" s="12">
        <v>0.21542619511700001</v>
      </c>
    </row>
    <row r="11" spans="2:62" ht="32" customHeight="1" x14ac:dyDescent="0.35">
      <c r="B11" s="11" t="s">
        <v>239</v>
      </c>
      <c r="C11" s="12">
        <v>0.295767677901</v>
      </c>
      <c r="D11" s="12">
        <v>0.28615284183299999</v>
      </c>
      <c r="E11" s="12">
        <v>0.29631978647000001</v>
      </c>
      <c r="F11" s="12">
        <v>0.29748534949</v>
      </c>
      <c r="G11" s="12">
        <v>0.79575050583899998</v>
      </c>
      <c r="I11" s="12">
        <v>0.32396127691600002</v>
      </c>
      <c r="J11" s="12">
        <v>0.243078945253</v>
      </c>
      <c r="K11" s="12">
        <v>0.297060544885</v>
      </c>
      <c r="L11" s="12">
        <v>0.30728569514100001</v>
      </c>
      <c r="M11" s="12">
        <v>0.29412389405299999</v>
      </c>
      <c r="N11" s="12">
        <v>0.32134202133200002</v>
      </c>
      <c r="P11" s="12">
        <v>0.26710622325</v>
      </c>
      <c r="Q11" s="12">
        <v>0.35597021360800002</v>
      </c>
      <c r="R11" s="12">
        <v>0.315901585599</v>
      </c>
      <c r="S11" s="12">
        <v>0.24109988632599999</v>
      </c>
      <c r="T11" s="12">
        <v>0.48326881861999998</v>
      </c>
      <c r="V11" s="12">
        <v>0.299330173551</v>
      </c>
      <c r="W11" s="12">
        <v>0.27059002874400001</v>
      </c>
      <c r="X11" s="12">
        <v>0.28603601025800002</v>
      </c>
      <c r="Y11" s="12">
        <v>0.40755967439500002</v>
      </c>
      <c r="Z11" s="12">
        <v>0.29679283926799999</v>
      </c>
      <c r="AA11" s="12">
        <v>0.26933774595999999</v>
      </c>
      <c r="AB11" s="12">
        <v>0.223108133087</v>
      </c>
      <c r="AC11" s="12">
        <v>0.32960181312999998</v>
      </c>
      <c r="AE11" s="12">
        <v>0.31171680320099998</v>
      </c>
      <c r="AF11" s="12">
        <v>0.299541391612</v>
      </c>
      <c r="AG11" s="12">
        <v>0.46087764680499999</v>
      </c>
      <c r="AH11" s="12">
        <v>0.20469207313099999</v>
      </c>
      <c r="AI11" s="12">
        <v>0.30198584414000001</v>
      </c>
      <c r="AJ11" s="12">
        <v>0.244025920216</v>
      </c>
      <c r="AK11" s="12">
        <v>0.304715709921</v>
      </c>
      <c r="AL11" s="12">
        <v>0.17077606809699999</v>
      </c>
      <c r="AM11" s="12">
        <v>0.39225334710999998</v>
      </c>
      <c r="AN11" s="12">
        <v>0.38422148242300003</v>
      </c>
      <c r="AO11" s="12">
        <v>0.30967401492199997</v>
      </c>
      <c r="AP11" s="12">
        <v>0.173517396459</v>
      </c>
      <c r="AR11" s="12">
        <v>0.29239362263200003</v>
      </c>
      <c r="AS11" s="12">
        <v>0.34068541031100003</v>
      </c>
      <c r="AT11" s="12">
        <v>0.15023842987899999</v>
      </c>
      <c r="AU11" s="12">
        <v>0.50032009876399997</v>
      </c>
      <c r="AW11" s="12">
        <v>0.28925404871299998</v>
      </c>
      <c r="AX11" s="12">
        <v>0.28937508313600002</v>
      </c>
      <c r="AY11" s="12">
        <v>0.28602101429999999</v>
      </c>
      <c r="AZ11" s="12">
        <v>0.30950577775499999</v>
      </c>
      <c r="BA11" s="12">
        <v>0.279159071235</v>
      </c>
      <c r="BB11" s="12">
        <v>0.28065288164199997</v>
      </c>
      <c r="BD11" s="12">
        <v>0.28306336344100003</v>
      </c>
      <c r="BE11" s="12">
        <v>0.30295727334900002</v>
      </c>
      <c r="BF11" s="12">
        <v>0.44926599352000002</v>
      </c>
      <c r="BH11" s="12">
        <v>0.29563395629900002</v>
      </c>
      <c r="BI11" s="12">
        <v>0.34032268185800002</v>
      </c>
      <c r="BJ11" s="12">
        <v>0.16891791739100001</v>
      </c>
    </row>
    <row r="12" spans="2:62" ht="32" customHeight="1" x14ac:dyDescent="0.35">
      <c r="B12" s="11" t="s">
        <v>240</v>
      </c>
      <c r="C12" s="12">
        <v>0.23676921319300001</v>
      </c>
      <c r="D12" s="12">
        <v>0.303397289683</v>
      </c>
      <c r="E12" s="12">
        <v>0.15489471783200001</v>
      </c>
      <c r="F12" s="12">
        <v>0.33502222080999999</v>
      </c>
      <c r="G12" s="12">
        <v>0</v>
      </c>
      <c r="I12" s="12">
        <v>0.26003755634600001</v>
      </c>
      <c r="J12" s="12">
        <v>0.24481071489600001</v>
      </c>
      <c r="K12" s="12">
        <v>0.26176990134200001</v>
      </c>
      <c r="L12" s="12">
        <v>0.212193778759</v>
      </c>
      <c r="M12" s="12">
        <v>0.22180651267099999</v>
      </c>
      <c r="N12" s="12">
        <v>0.10101987099</v>
      </c>
      <c r="P12" s="12">
        <v>0.31080189187700002</v>
      </c>
      <c r="Q12" s="12">
        <v>0.249781902547</v>
      </c>
      <c r="R12" s="12">
        <v>0.14449994798999999</v>
      </c>
      <c r="S12" s="12">
        <v>0.24577230639</v>
      </c>
      <c r="T12" s="12">
        <v>0</v>
      </c>
      <c r="V12" s="12">
        <v>0.21335161914299999</v>
      </c>
      <c r="W12" s="12">
        <v>0.305731627926</v>
      </c>
      <c r="X12" s="12">
        <v>0.28274144834300002</v>
      </c>
      <c r="Y12" s="12">
        <v>7.69514173543E-2</v>
      </c>
      <c r="Z12" s="12">
        <v>0.27865054316100002</v>
      </c>
      <c r="AA12" s="12">
        <v>0.16865783246999999</v>
      </c>
      <c r="AB12" s="12">
        <v>0.26971435438699998</v>
      </c>
      <c r="AC12" s="12">
        <v>0.14951557585700001</v>
      </c>
      <c r="AE12" s="12">
        <v>0.28776574349200001</v>
      </c>
      <c r="AF12" s="12">
        <v>0.263505654418</v>
      </c>
      <c r="AG12" s="12">
        <v>0.11925672498999999</v>
      </c>
      <c r="AH12" s="12">
        <v>0.208506858032</v>
      </c>
      <c r="AI12" s="12">
        <v>0.30978222847300002</v>
      </c>
      <c r="AJ12" s="12">
        <v>0.304526446053</v>
      </c>
      <c r="AK12" s="12">
        <v>0.134754745067</v>
      </c>
      <c r="AL12" s="12">
        <v>0.18792256060099999</v>
      </c>
      <c r="AM12" s="12">
        <v>0.18326816369000001</v>
      </c>
      <c r="AN12" s="12">
        <v>0.27105933811299998</v>
      </c>
      <c r="AO12" s="12">
        <v>0.324934043595</v>
      </c>
      <c r="AP12" s="12">
        <v>0.26188169171499998</v>
      </c>
      <c r="AR12" s="12">
        <v>0.26093622190299998</v>
      </c>
      <c r="AS12" s="12">
        <v>0.14151940797199999</v>
      </c>
      <c r="AT12" s="12">
        <v>0.180518498689</v>
      </c>
      <c r="AU12" s="12">
        <v>0</v>
      </c>
      <c r="AW12" s="12">
        <v>0.22694237722800001</v>
      </c>
      <c r="AX12" s="12">
        <v>0.22808662207200001</v>
      </c>
      <c r="AY12" s="12">
        <v>0.23011911239400001</v>
      </c>
      <c r="AZ12" s="12">
        <v>0.24768670751499999</v>
      </c>
      <c r="BA12" s="12">
        <v>0.227480156022</v>
      </c>
      <c r="BB12" s="12">
        <v>0.222200972952</v>
      </c>
      <c r="BD12" s="12">
        <v>0.20813803535</v>
      </c>
      <c r="BE12" s="12">
        <v>0.31166952463499997</v>
      </c>
      <c r="BF12" s="12">
        <v>9.19730005632E-2</v>
      </c>
      <c r="BH12" s="12">
        <v>0.220465405926</v>
      </c>
      <c r="BI12" s="12">
        <v>0.24251195058200001</v>
      </c>
      <c r="BJ12" s="12">
        <v>0.35330472826999998</v>
      </c>
    </row>
    <row r="13" spans="2:62" ht="32" customHeight="1" x14ac:dyDescent="0.35">
      <c r="B13" s="11" t="s">
        <v>42</v>
      </c>
      <c r="C13" s="12">
        <v>2.87275000743E-2</v>
      </c>
      <c r="D13" s="12">
        <v>3.2538924866500001E-2</v>
      </c>
      <c r="E13" s="12">
        <v>2.85128403063E-2</v>
      </c>
      <c r="F13" s="12">
        <v>0</v>
      </c>
      <c r="G13" s="12">
        <v>0</v>
      </c>
      <c r="I13" s="12">
        <v>4.1282616943700001E-2</v>
      </c>
      <c r="J13" s="12">
        <v>0</v>
      </c>
      <c r="K13" s="12">
        <v>4.7682234395299998E-2</v>
      </c>
      <c r="L13" s="12">
        <v>1.4732656858099999E-2</v>
      </c>
      <c r="M13" s="12">
        <v>3.18501323083E-2</v>
      </c>
      <c r="N13" s="12">
        <v>0</v>
      </c>
      <c r="P13" s="12">
        <v>3.7365314674599998E-2</v>
      </c>
      <c r="Q13" s="12">
        <v>2.7211080898699998E-2</v>
      </c>
      <c r="R13" s="12">
        <v>2.8591004474500002E-2</v>
      </c>
      <c r="S13" s="12">
        <v>2.2201134759900001E-2</v>
      </c>
      <c r="T13" s="12">
        <v>0</v>
      </c>
      <c r="V13" s="12">
        <v>5.1076349737499999E-2</v>
      </c>
      <c r="W13" s="12">
        <v>2.4057250149500001E-2</v>
      </c>
      <c r="X13" s="12">
        <v>2.8957956497799999E-2</v>
      </c>
      <c r="Y13" s="12">
        <v>1.41449267297E-2</v>
      </c>
      <c r="Z13" s="12">
        <v>1.6226171704900001E-2</v>
      </c>
      <c r="AA13" s="12">
        <v>0</v>
      </c>
      <c r="AB13" s="12">
        <v>1.8819862811599999E-2</v>
      </c>
      <c r="AC13" s="12">
        <v>0.108291402326</v>
      </c>
      <c r="AE13" s="12">
        <v>0</v>
      </c>
      <c r="AF13" s="12">
        <v>3.1749499998699998E-2</v>
      </c>
      <c r="AG13" s="12">
        <v>0</v>
      </c>
      <c r="AH13" s="12">
        <v>4.9985074841499999E-2</v>
      </c>
      <c r="AI13" s="12">
        <v>1.5468679908999999E-2</v>
      </c>
      <c r="AJ13" s="12">
        <v>2.1950035261599998E-2</v>
      </c>
      <c r="AK13" s="12">
        <v>2.8282437778200002E-2</v>
      </c>
      <c r="AL13" s="12">
        <v>6.4221129839399996E-2</v>
      </c>
      <c r="AM13" s="12">
        <v>0</v>
      </c>
      <c r="AN13" s="12">
        <v>0</v>
      </c>
      <c r="AO13" s="12">
        <v>9.7877513142899997E-2</v>
      </c>
      <c r="AP13" s="12">
        <v>9.4388025267300002E-2</v>
      </c>
      <c r="AR13" s="12">
        <v>1.8718344042600001E-2</v>
      </c>
      <c r="AS13" s="12">
        <v>1.4029837373999999E-2</v>
      </c>
      <c r="AT13" s="12">
        <v>0.248874310362</v>
      </c>
      <c r="AU13" s="12">
        <v>0.49967990123599998</v>
      </c>
      <c r="AW13" s="12">
        <v>2.5185018341499998E-2</v>
      </c>
      <c r="AX13" s="12">
        <v>3.1695788609399998E-2</v>
      </c>
      <c r="AY13" s="12">
        <v>2.9310189333499999E-2</v>
      </c>
      <c r="AZ13" s="12">
        <v>2.82631241357E-2</v>
      </c>
      <c r="BA13" s="12">
        <v>2.85351452293E-2</v>
      </c>
      <c r="BB13" s="12">
        <v>2.9793505474999999E-2</v>
      </c>
      <c r="BD13" s="12">
        <v>3.1697062647500003E-2</v>
      </c>
      <c r="BE13" s="12">
        <v>2.0185813815700001E-2</v>
      </c>
      <c r="BF13" s="12">
        <v>5.02095655248E-2</v>
      </c>
      <c r="BH13" s="12">
        <v>1.42031940683E-2</v>
      </c>
      <c r="BI13" s="12">
        <v>1.39742682706E-2</v>
      </c>
      <c r="BJ13" s="12">
        <v>0.18959841272299999</v>
      </c>
    </row>
    <row r="15" spans="2:62" x14ac:dyDescent="0.35">
      <c r="B15" t="s">
        <v>260</v>
      </c>
    </row>
    <row r="16" spans="2:62" x14ac:dyDescent="0.35">
      <c r="B16" t="s">
        <v>9</v>
      </c>
    </row>
    <row r="18" spans="2:2" x14ac:dyDescent="0.35">
      <c r="B18"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J18"/>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256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237</v>
      </c>
      <c r="C9" s="12">
        <v>0.19515537892099999</v>
      </c>
      <c r="D9" s="12">
        <v>0.17442897793699999</v>
      </c>
      <c r="E9" s="12">
        <v>0.22307001499699999</v>
      </c>
      <c r="F9" s="12">
        <v>0.18885384723099999</v>
      </c>
      <c r="G9" s="12">
        <v>0</v>
      </c>
      <c r="I9" s="12">
        <v>0.13946434753600001</v>
      </c>
      <c r="J9" s="12">
        <v>0.26463835599699997</v>
      </c>
      <c r="K9" s="12">
        <v>0.22513002294500001</v>
      </c>
      <c r="L9" s="12">
        <v>0.18272858902700001</v>
      </c>
      <c r="M9" s="12">
        <v>0.164703850668</v>
      </c>
      <c r="N9" s="12">
        <v>0.102944376272</v>
      </c>
      <c r="P9" s="12">
        <v>0.158444765337</v>
      </c>
      <c r="Q9" s="12">
        <v>0.19798764010799999</v>
      </c>
      <c r="R9" s="12">
        <v>0.254741396334</v>
      </c>
      <c r="S9" s="12">
        <v>0.17256269007300001</v>
      </c>
      <c r="T9" s="12">
        <v>0</v>
      </c>
      <c r="V9" s="12">
        <v>0.164668492118</v>
      </c>
      <c r="W9" s="12">
        <v>0.20338186723900001</v>
      </c>
      <c r="X9" s="12">
        <v>0.213255254358</v>
      </c>
      <c r="Y9" s="12">
        <v>9.5827288654500006E-2</v>
      </c>
      <c r="Z9" s="12">
        <v>0.22806495579200001</v>
      </c>
      <c r="AA9" s="12">
        <v>0.32377971675</v>
      </c>
      <c r="AB9" s="12">
        <v>0.18095090858400001</v>
      </c>
      <c r="AC9" s="12">
        <v>0.16226585381899999</v>
      </c>
      <c r="AE9" s="12">
        <v>0.156877791303</v>
      </c>
      <c r="AF9" s="12">
        <v>0.22587175064600001</v>
      </c>
      <c r="AG9" s="12">
        <v>0.22660054237300001</v>
      </c>
      <c r="AH9" s="12">
        <v>0.15081841172999999</v>
      </c>
      <c r="AI9" s="12">
        <v>0.16006281195700001</v>
      </c>
      <c r="AJ9" s="12">
        <v>0.120375546684</v>
      </c>
      <c r="AK9" s="12">
        <v>0.20707061249100001</v>
      </c>
      <c r="AL9" s="12">
        <v>0.29441698516199999</v>
      </c>
      <c r="AM9" s="12">
        <v>0.171354195259</v>
      </c>
      <c r="AN9" s="12">
        <v>0.224265302069</v>
      </c>
      <c r="AO9" s="12">
        <v>0.179070903787</v>
      </c>
      <c r="AP9" s="12">
        <v>0.16434517635199999</v>
      </c>
      <c r="AR9" s="12">
        <v>0.179365650476</v>
      </c>
      <c r="AS9" s="12">
        <v>0.28401217825199998</v>
      </c>
      <c r="AT9" s="12">
        <v>0.15155294863499999</v>
      </c>
      <c r="AU9" s="12">
        <v>0</v>
      </c>
      <c r="AW9" s="12">
        <v>0.20302116945000001</v>
      </c>
      <c r="AX9" s="12">
        <v>0.20509109434100001</v>
      </c>
      <c r="AY9" s="12">
        <v>0.19925556680000001</v>
      </c>
      <c r="AZ9" s="12">
        <v>0.19308811312400001</v>
      </c>
      <c r="BA9" s="12">
        <v>0.208061919545</v>
      </c>
      <c r="BB9" s="12">
        <v>0.20562066514300001</v>
      </c>
      <c r="BD9" s="12">
        <v>0.200244361181</v>
      </c>
      <c r="BE9" s="12">
        <v>0.20225817057500001</v>
      </c>
      <c r="BF9" s="12">
        <v>5.02095655248E-2</v>
      </c>
      <c r="BH9" s="12">
        <v>0.21065323584000001</v>
      </c>
      <c r="BI9" s="12">
        <v>0.165103763618</v>
      </c>
      <c r="BJ9" s="12">
        <v>0.154999327208</v>
      </c>
    </row>
    <row r="10" spans="2:62" ht="32" customHeight="1" x14ac:dyDescent="0.35">
      <c r="B10" s="11" t="s">
        <v>238</v>
      </c>
      <c r="C10" s="12">
        <v>0.30657366627900001</v>
      </c>
      <c r="D10" s="12">
        <v>0.29670296318799999</v>
      </c>
      <c r="E10" s="12">
        <v>0.328245971488</v>
      </c>
      <c r="F10" s="12">
        <v>0.236023413795</v>
      </c>
      <c r="G10" s="12">
        <v>0.20424949416099999</v>
      </c>
      <c r="I10" s="12">
        <v>0.28827058953099999</v>
      </c>
      <c r="J10" s="12">
        <v>0.277052900278</v>
      </c>
      <c r="K10" s="12">
        <v>0.26278017660399999</v>
      </c>
      <c r="L10" s="12">
        <v>0.343072228772</v>
      </c>
      <c r="M10" s="12">
        <v>0.35811499106299999</v>
      </c>
      <c r="N10" s="12">
        <v>0.36495176874200003</v>
      </c>
      <c r="P10" s="12">
        <v>0.271771977459</v>
      </c>
      <c r="Q10" s="12">
        <v>0.27801564619899999</v>
      </c>
      <c r="R10" s="12">
        <v>0.37115466156600002</v>
      </c>
      <c r="S10" s="12">
        <v>0.29428424290100003</v>
      </c>
      <c r="T10" s="12">
        <v>1</v>
      </c>
      <c r="V10" s="12">
        <v>0.38354842124400002</v>
      </c>
      <c r="W10" s="12">
        <v>0.32510532907299999</v>
      </c>
      <c r="X10" s="12">
        <v>0.27067925946400001</v>
      </c>
      <c r="Y10" s="12">
        <v>0.42903180452099998</v>
      </c>
      <c r="Z10" s="12">
        <v>0.253807618535</v>
      </c>
      <c r="AA10" s="12">
        <v>0.18985980678799999</v>
      </c>
      <c r="AB10" s="12">
        <v>0.225341103382</v>
      </c>
      <c r="AC10" s="12">
        <v>0.317936919905</v>
      </c>
      <c r="AE10" s="12">
        <v>0.32539656908100001</v>
      </c>
      <c r="AF10" s="12">
        <v>0.31114670535599998</v>
      </c>
      <c r="AG10" s="12">
        <v>0.304231638355</v>
      </c>
      <c r="AH10" s="12">
        <v>0.37263022492800002</v>
      </c>
      <c r="AI10" s="12">
        <v>0.29046898065400001</v>
      </c>
      <c r="AJ10" s="12">
        <v>0.33106345055600001</v>
      </c>
      <c r="AK10" s="12">
        <v>0.342281909627</v>
      </c>
      <c r="AL10" s="12">
        <v>0.290274099939</v>
      </c>
      <c r="AM10" s="12">
        <v>0.34712657276600001</v>
      </c>
      <c r="AN10" s="12">
        <v>0.17628729623100001</v>
      </c>
      <c r="AO10" s="12">
        <v>0.27130717016200001</v>
      </c>
      <c r="AP10" s="12">
        <v>0.31256779861400003</v>
      </c>
      <c r="AR10" s="12">
        <v>0.29176696654899997</v>
      </c>
      <c r="AS10" s="12">
        <v>0.35498357394500002</v>
      </c>
      <c r="AT10" s="12">
        <v>0.37916049655400003</v>
      </c>
      <c r="AU10" s="12">
        <v>0.50032009876399997</v>
      </c>
      <c r="AW10" s="12">
        <v>0.31516724193899998</v>
      </c>
      <c r="AX10" s="12">
        <v>0.30342375340299998</v>
      </c>
      <c r="AY10" s="12">
        <v>0.30482593029499999</v>
      </c>
      <c r="AZ10" s="12">
        <v>0.29492389447099998</v>
      </c>
      <c r="BA10" s="12">
        <v>0.31167036474900001</v>
      </c>
      <c r="BB10" s="12">
        <v>0.31457996059299997</v>
      </c>
      <c r="BD10" s="12">
        <v>0.334285967957</v>
      </c>
      <c r="BE10" s="12">
        <v>0.24499799840200001</v>
      </c>
      <c r="BF10" s="12">
        <v>0.35542131387199999</v>
      </c>
      <c r="BH10" s="12">
        <v>0.31350379989799998</v>
      </c>
      <c r="BI10" s="12">
        <v>0.31850055933299998</v>
      </c>
      <c r="BJ10" s="12">
        <v>0.21578098464600001</v>
      </c>
    </row>
    <row r="11" spans="2:62" ht="32" customHeight="1" x14ac:dyDescent="0.35">
      <c r="B11" s="11" t="s">
        <v>239</v>
      </c>
      <c r="C11" s="12">
        <v>0.27612444380500001</v>
      </c>
      <c r="D11" s="12">
        <v>0.26414490379099997</v>
      </c>
      <c r="E11" s="12">
        <v>0.28721571373799998</v>
      </c>
      <c r="F11" s="12">
        <v>0.274673275148</v>
      </c>
      <c r="G11" s="12">
        <v>0.40170192757599998</v>
      </c>
      <c r="I11" s="12">
        <v>0.393217742541</v>
      </c>
      <c r="J11" s="12">
        <v>0.25892645167200001</v>
      </c>
      <c r="K11" s="12">
        <v>0.303701005573</v>
      </c>
      <c r="L11" s="12">
        <v>0.216190195541</v>
      </c>
      <c r="M11" s="12">
        <v>0.21451761024499999</v>
      </c>
      <c r="N11" s="12">
        <v>0.43108398399600001</v>
      </c>
      <c r="P11" s="12">
        <v>0.30418288402400001</v>
      </c>
      <c r="Q11" s="12">
        <v>0.279235415958</v>
      </c>
      <c r="R11" s="12">
        <v>0.252130538066</v>
      </c>
      <c r="S11" s="12">
        <v>0.27335630247600001</v>
      </c>
      <c r="T11" s="12">
        <v>0</v>
      </c>
      <c r="V11" s="12">
        <v>0.25894626040899998</v>
      </c>
      <c r="W11" s="12">
        <v>0.222062406174</v>
      </c>
      <c r="X11" s="12">
        <v>0.31784295710499999</v>
      </c>
      <c r="Y11" s="12">
        <v>0.35147237599300002</v>
      </c>
      <c r="Z11" s="12">
        <v>0.26521893143699998</v>
      </c>
      <c r="AA11" s="12">
        <v>0.311934948873</v>
      </c>
      <c r="AB11" s="12">
        <v>0.24629942535300001</v>
      </c>
      <c r="AC11" s="12">
        <v>0.229114425388</v>
      </c>
      <c r="AE11" s="12">
        <v>0.33170823124999999</v>
      </c>
      <c r="AF11" s="12">
        <v>0.286910885432</v>
      </c>
      <c r="AG11" s="12">
        <v>0.32189832446900002</v>
      </c>
      <c r="AH11" s="12">
        <v>0.23263634807299999</v>
      </c>
      <c r="AI11" s="12">
        <v>0.22942500414399999</v>
      </c>
      <c r="AJ11" s="12">
        <v>0.28257641079099999</v>
      </c>
      <c r="AK11" s="12">
        <v>0.29981643159900001</v>
      </c>
      <c r="AL11" s="12">
        <v>0.217181987312</v>
      </c>
      <c r="AM11" s="12">
        <v>0.29006232344600003</v>
      </c>
      <c r="AN11" s="12">
        <v>0.269853887392</v>
      </c>
      <c r="AO11" s="12">
        <v>0.42964797048699999</v>
      </c>
      <c r="AP11" s="12">
        <v>0.25149271755300001</v>
      </c>
      <c r="AR11" s="12">
        <v>0.28449795538799999</v>
      </c>
      <c r="AS11" s="12">
        <v>0.25609454357900002</v>
      </c>
      <c r="AT11" s="12">
        <v>0.219814190996</v>
      </c>
      <c r="AU11" s="12">
        <v>0</v>
      </c>
      <c r="AW11" s="12">
        <v>0.282994732576</v>
      </c>
      <c r="AX11" s="12">
        <v>0.28866869914100002</v>
      </c>
      <c r="AY11" s="12">
        <v>0.27442455184699999</v>
      </c>
      <c r="AZ11" s="12">
        <v>0.29110600838599998</v>
      </c>
      <c r="BA11" s="12">
        <v>0.27457105742600002</v>
      </c>
      <c r="BB11" s="12">
        <v>0.273436949697</v>
      </c>
      <c r="BD11" s="12">
        <v>0.27430223228900003</v>
      </c>
      <c r="BE11" s="12">
        <v>0.27575715270599999</v>
      </c>
      <c r="BF11" s="12">
        <v>0.30983309563099998</v>
      </c>
      <c r="BH11" s="12">
        <v>0.27635766468099998</v>
      </c>
      <c r="BI11" s="12">
        <v>0.28507211421599998</v>
      </c>
      <c r="BJ11" s="12">
        <v>0.24852808741900001</v>
      </c>
    </row>
    <row r="12" spans="2:62" ht="32" customHeight="1" x14ac:dyDescent="0.35">
      <c r="B12" s="11" t="s">
        <v>240</v>
      </c>
      <c r="C12" s="12">
        <v>0.19891227225999999</v>
      </c>
      <c r="D12" s="12">
        <v>0.26023789093100003</v>
      </c>
      <c r="E12" s="12">
        <v>0.12739376045199999</v>
      </c>
      <c r="F12" s="12">
        <v>0.25453120650799999</v>
      </c>
      <c r="G12" s="12">
        <v>0</v>
      </c>
      <c r="I12" s="12">
        <v>0.105537773214</v>
      </c>
      <c r="J12" s="12">
        <v>0.185851263765</v>
      </c>
      <c r="K12" s="12">
        <v>0.20838879487799999</v>
      </c>
      <c r="L12" s="12">
        <v>0.242898779471</v>
      </c>
      <c r="M12" s="12">
        <v>0.219635810126</v>
      </c>
      <c r="N12" s="12">
        <v>0.10101987099</v>
      </c>
      <c r="P12" s="12">
        <v>0.23277422302100001</v>
      </c>
      <c r="Q12" s="12">
        <v>0.237478814802</v>
      </c>
      <c r="R12" s="12">
        <v>0.107003404996</v>
      </c>
      <c r="S12" s="12">
        <v>0.221567588028</v>
      </c>
      <c r="T12" s="12">
        <v>0</v>
      </c>
      <c r="V12" s="12">
        <v>0.14493554288300001</v>
      </c>
      <c r="W12" s="12">
        <v>0.24054131849400001</v>
      </c>
      <c r="X12" s="12">
        <v>0.198222529073</v>
      </c>
      <c r="Y12" s="12">
        <v>0.123668530832</v>
      </c>
      <c r="Z12" s="12">
        <v>0.221172002767</v>
      </c>
      <c r="AA12" s="12">
        <v>0.148344662436</v>
      </c>
      <c r="AB12" s="12">
        <v>0.34740856268100001</v>
      </c>
      <c r="AC12" s="12">
        <v>0.114737257764</v>
      </c>
      <c r="AE12" s="12">
        <v>0.18601740836700001</v>
      </c>
      <c r="AF12" s="12">
        <v>0.16180327495899999</v>
      </c>
      <c r="AG12" s="12">
        <v>0.11925672498999999</v>
      </c>
      <c r="AH12" s="12">
        <v>0.243915015269</v>
      </c>
      <c r="AI12" s="12">
        <v>0.30457452333599999</v>
      </c>
      <c r="AJ12" s="12">
        <v>0.24168457987799999</v>
      </c>
      <c r="AK12" s="12">
        <v>0.10647230728900001</v>
      </c>
      <c r="AL12" s="12">
        <v>0.18045868873699999</v>
      </c>
      <c r="AM12" s="12">
        <v>0.19145690852899999</v>
      </c>
      <c r="AN12" s="12">
        <v>0.28805756418200001</v>
      </c>
      <c r="AO12" s="12">
        <v>0.119973955565</v>
      </c>
      <c r="AP12" s="12">
        <v>0.116968345684</v>
      </c>
      <c r="AR12" s="12">
        <v>0.22179049033100001</v>
      </c>
      <c r="AS12" s="12">
        <v>0.10490970422400001</v>
      </c>
      <c r="AT12" s="12">
        <v>0.15970817978400001</v>
      </c>
      <c r="AU12" s="12">
        <v>0</v>
      </c>
      <c r="AW12" s="12">
        <v>0.177028937449</v>
      </c>
      <c r="AX12" s="12">
        <v>0.18771485745200001</v>
      </c>
      <c r="AY12" s="12">
        <v>0.19694280237600001</v>
      </c>
      <c r="AZ12" s="12">
        <v>0.19731620780699999</v>
      </c>
      <c r="BA12" s="12">
        <v>0.19047549714299999</v>
      </c>
      <c r="BB12" s="12">
        <v>0.18871980276700001</v>
      </c>
      <c r="BD12" s="12">
        <v>0.172074218211</v>
      </c>
      <c r="BE12" s="12">
        <v>0.265413610277</v>
      </c>
      <c r="BF12" s="12">
        <v>9.41852026078E-2</v>
      </c>
      <c r="BH12" s="12">
        <v>0.17377600638599999</v>
      </c>
      <c r="BI12" s="12">
        <v>0.23132356283300001</v>
      </c>
      <c r="BJ12" s="12">
        <v>0.31093410782899999</v>
      </c>
    </row>
    <row r="13" spans="2:62" ht="32" customHeight="1" x14ac:dyDescent="0.35">
      <c r="B13" s="11" t="s">
        <v>42</v>
      </c>
      <c r="C13" s="12">
        <v>2.3234238735399999E-2</v>
      </c>
      <c r="D13" s="12">
        <v>4.4852641531099996E-3</v>
      </c>
      <c r="E13" s="12">
        <v>3.4074539325E-2</v>
      </c>
      <c r="F13" s="12">
        <v>4.5918257317399999E-2</v>
      </c>
      <c r="G13" s="12">
        <v>0.39404857826299999</v>
      </c>
      <c r="I13" s="12">
        <v>7.3509547178799997E-2</v>
      </c>
      <c r="J13" s="12">
        <v>1.3531028288200001E-2</v>
      </c>
      <c r="K13" s="12">
        <v>0</v>
      </c>
      <c r="L13" s="12">
        <v>1.5110207189E-2</v>
      </c>
      <c r="M13" s="12">
        <v>4.30277378983E-2</v>
      </c>
      <c r="N13" s="12">
        <v>0</v>
      </c>
      <c r="P13" s="12">
        <v>3.2826150158799999E-2</v>
      </c>
      <c r="Q13" s="12">
        <v>7.2824829323199997E-3</v>
      </c>
      <c r="R13" s="12">
        <v>1.49699990382E-2</v>
      </c>
      <c r="S13" s="12">
        <v>3.8229176522200002E-2</v>
      </c>
      <c r="T13" s="12">
        <v>0</v>
      </c>
      <c r="V13" s="12">
        <v>4.7901283346400002E-2</v>
      </c>
      <c r="W13" s="12">
        <v>8.9090790196799993E-3</v>
      </c>
      <c r="X13" s="12">
        <v>0</v>
      </c>
      <c r="Y13" s="12">
        <v>0</v>
      </c>
      <c r="Z13" s="12">
        <v>3.1736491469800003E-2</v>
      </c>
      <c r="AA13" s="12">
        <v>2.60808651527E-2</v>
      </c>
      <c r="AB13" s="12">
        <v>0</v>
      </c>
      <c r="AC13" s="12">
        <v>0.17594554312300001</v>
      </c>
      <c r="AE13" s="12">
        <v>0</v>
      </c>
      <c r="AF13" s="12">
        <v>1.4267383606499999E-2</v>
      </c>
      <c r="AG13" s="12">
        <v>2.8012769812600001E-2</v>
      </c>
      <c r="AH13" s="12">
        <v>0</v>
      </c>
      <c r="AI13" s="12">
        <v>1.5468679908999999E-2</v>
      </c>
      <c r="AJ13" s="12">
        <v>2.4300012091099998E-2</v>
      </c>
      <c r="AK13" s="12">
        <v>4.4358738994200002E-2</v>
      </c>
      <c r="AL13" s="12">
        <v>1.7668238850599999E-2</v>
      </c>
      <c r="AM13" s="12">
        <v>0</v>
      </c>
      <c r="AN13" s="12">
        <v>4.1535950125100002E-2</v>
      </c>
      <c r="AO13" s="12">
        <v>0</v>
      </c>
      <c r="AP13" s="12">
        <v>0.154625961797</v>
      </c>
      <c r="AR13" s="12">
        <v>2.2578937256299999E-2</v>
      </c>
      <c r="AS13" s="12">
        <v>0</v>
      </c>
      <c r="AT13" s="12">
        <v>8.9764184030799998E-2</v>
      </c>
      <c r="AU13" s="12">
        <v>0.49967990123599998</v>
      </c>
      <c r="AW13" s="12">
        <v>2.1787918585299999E-2</v>
      </c>
      <c r="AX13" s="12">
        <v>1.5101595664199999E-2</v>
      </c>
      <c r="AY13" s="12">
        <v>2.4551148682499999E-2</v>
      </c>
      <c r="AZ13" s="12">
        <v>2.3565776212300001E-2</v>
      </c>
      <c r="BA13" s="12">
        <v>1.52211611376E-2</v>
      </c>
      <c r="BB13" s="12">
        <v>1.7642621800300001E-2</v>
      </c>
      <c r="BD13" s="12">
        <v>1.90932203624E-2</v>
      </c>
      <c r="BE13" s="12">
        <v>1.1573068041000001E-2</v>
      </c>
      <c r="BF13" s="12">
        <v>0.190350822364</v>
      </c>
      <c r="BH13" s="12">
        <v>2.57092931952E-2</v>
      </c>
      <c r="BI13" s="12">
        <v>0</v>
      </c>
      <c r="BJ13" s="12">
        <v>6.9757492897400006E-2</v>
      </c>
    </row>
    <row r="15" spans="2:62" x14ac:dyDescent="0.35">
      <c r="B15" t="s">
        <v>260</v>
      </c>
    </row>
    <row r="16" spans="2:62" x14ac:dyDescent="0.35">
      <c r="B16" t="s">
        <v>9</v>
      </c>
    </row>
    <row r="18" spans="2:2" x14ac:dyDescent="0.35">
      <c r="B18"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J18"/>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257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237</v>
      </c>
      <c r="C9" s="12">
        <v>0.2007496302</v>
      </c>
      <c r="D9" s="12">
        <v>0.14663045745299999</v>
      </c>
      <c r="E9" s="12">
        <v>0.26346713955399997</v>
      </c>
      <c r="F9" s="12">
        <v>0.118242767567</v>
      </c>
      <c r="G9" s="12">
        <v>0.59829807242400002</v>
      </c>
      <c r="I9" s="12">
        <v>0.176112659028</v>
      </c>
      <c r="J9" s="12">
        <v>0.164774510998</v>
      </c>
      <c r="K9" s="12">
        <v>0.220516462558</v>
      </c>
      <c r="L9" s="12">
        <v>0.20241833783099999</v>
      </c>
      <c r="M9" s="12">
        <v>0.215275430346</v>
      </c>
      <c r="N9" s="12">
        <v>0.176349594464</v>
      </c>
      <c r="P9" s="12">
        <v>0.102398028916</v>
      </c>
      <c r="Q9" s="12">
        <v>0.20730169163000001</v>
      </c>
      <c r="R9" s="12">
        <v>0.29673504331700001</v>
      </c>
      <c r="S9" s="12">
        <v>0.19976802588600001</v>
      </c>
      <c r="T9" s="12">
        <v>0</v>
      </c>
      <c r="V9" s="12">
        <v>8.7562553081900002E-2</v>
      </c>
      <c r="W9" s="12">
        <v>0.21103339200599999</v>
      </c>
      <c r="X9" s="12">
        <v>0.185989928055</v>
      </c>
      <c r="Y9" s="12">
        <v>0.20742642636700001</v>
      </c>
      <c r="Z9" s="12">
        <v>0.24193487098700001</v>
      </c>
      <c r="AA9" s="12">
        <v>0.300971667507</v>
      </c>
      <c r="AB9" s="12">
        <v>0.197261981847</v>
      </c>
      <c r="AC9" s="12">
        <v>0.26510058701</v>
      </c>
      <c r="AE9" s="12">
        <v>0.11749043050999999</v>
      </c>
      <c r="AF9" s="12">
        <v>0.20059344773400001</v>
      </c>
      <c r="AG9" s="12">
        <v>0.21855887373800001</v>
      </c>
      <c r="AH9" s="12">
        <v>0.17756981782100001</v>
      </c>
      <c r="AI9" s="12">
        <v>0.117543073282</v>
      </c>
      <c r="AJ9" s="12">
        <v>0.172604814356</v>
      </c>
      <c r="AK9" s="12">
        <v>0.19649661852700001</v>
      </c>
      <c r="AL9" s="12">
        <v>0.26071030418199997</v>
      </c>
      <c r="AM9" s="12">
        <v>0.30009772717900002</v>
      </c>
      <c r="AN9" s="12">
        <v>0.22393682041900001</v>
      </c>
      <c r="AO9" s="12">
        <v>0.19196228446399999</v>
      </c>
      <c r="AP9" s="12">
        <v>0.28382871983699998</v>
      </c>
      <c r="AR9" s="12">
        <v>0.17878334730500001</v>
      </c>
      <c r="AS9" s="12">
        <v>0.26014425305200001</v>
      </c>
      <c r="AT9" s="12">
        <v>0.41024433895000001</v>
      </c>
      <c r="AU9" s="12">
        <v>0</v>
      </c>
      <c r="AW9" s="12">
        <v>0.218264510887</v>
      </c>
      <c r="AX9" s="12">
        <v>0.209932396691</v>
      </c>
      <c r="AY9" s="12">
        <v>0.205030759748</v>
      </c>
      <c r="AZ9" s="12">
        <v>0.19251714829200001</v>
      </c>
      <c r="BA9" s="12">
        <v>0.20958137164000001</v>
      </c>
      <c r="BB9" s="12">
        <v>0.214876198204</v>
      </c>
      <c r="BD9" s="12">
        <v>0.24699284939800001</v>
      </c>
      <c r="BE9" s="12">
        <v>0.115062502858</v>
      </c>
      <c r="BF9" s="12">
        <v>0.13960473556299999</v>
      </c>
      <c r="BH9" s="12">
        <v>0.23634091259199999</v>
      </c>
      <c r="BI9" s="12">
        <v>0.16251142125000001</v>
      </c>
      <c r="BJ9" s="12">
        <v>2.01554273299E-2</v>
      </c>
    </row>
    <row r="10" spans="2:62" ht="32" customHeight="1" x14ac:dyDescent="0.35">
      <c r="B10" s="11" t="s">
        <v>238</v>
      </c>
      <c r="C10" s="12">
        <v>0.24802051769</v>
      </c>
      <c r="D10" s="12">
        <v>0.22583489350399999</v>
      </c>
      <c r="E10" s="12">
        <v>0.27365101107599998</v>
      </c>
      <c r="F10" s="12">
        <v>0.24942515354</v>
      </c>
      <c r="G10" s="12">
        <v>0.20185509779300001</v>
      </c>
      <c r="I10" s="12">
        <v>0.19546411057599999</v>
      </c>
      <c r="J10" s="12">
        <v>0.22861686164600001</v>
      </c>
      <c r="K10" s="12">
        <v>0.26568138156400001</v>
      </c>
      <c r="L10" s="12">
        <v>0.28477938994500002</v>
      </c>
      <c r="M10" s="12">
        <v>0.221566622682</v>
      </c>
      <c r="N10" s="12">
        <v>0.29278894043600001</v>
      </c>
      <c r="P10" s="12">
        <v>0.29257707194299998</v>
      </c>
      <c r="Q10" s="12">
        <v>0.22941703999900001</v>
      </c>
      <c r="R10" s="12">
        <v>0.25259349875199999</v>
      </c>
      <c r="S10" s="12">
        <v>0.21320542990899999</v>
      </c>
      <c r="T10" s="12">
        <v>0.51673118137999996</v>
      </c>
      <c r="V10" s="12">
        <v>0.32358523576499998</v>
      </c>
      <c r="W10" s="12">
        <v>0.28303570694800001</v>
      </c>
      <c r="X10" s="12">
        <v>0.22967587343900001</v>
      </c>
      <c r="Y10" s="12">
        <v>0.29554467032199999</v>
      </c>
      <c r="Z10" s="12">
        <v>0.21163905815199999</v>
      </c>
      <c r="AA10" s="12">
        <v>0.17164893250499999</v>
      </c>
      <c r="AB10" s="12">
        <v>0.209816172277</v>
      </c>
      <c r="AC10" s="12">
        <v>0.13055418151100001</v>
      </c>
      <c r="AE10" s="12">
        <v>0.22234256013500001</v>
      </c>
      <c r="AF10" s="12">
        <v>0.242530079275</v>
      </c>
      <c r="AG10" s="12">
        <v>0.311898244278</v>
      </c>
      <c r="AH10" s="12">
        <v>0.27481611295899999</v>
      </c>
      <c r="AI10" s="12">
        <v>0.25280984966100001</v>
      </c>
      <c r="AJ10" s="12">
        <v>0.21204278921399999</v>
      </c>
      <c r="AK10" s="12">
        <v>0.32016105623800001</v>
      </c>
      <c r="AL10" s="12">
        <v>0.272747309981</v>
      </c>
      <c r="AM10" s="12">
        <v>0.20722448584200001</v>
      </c>
      <c r="AN10" s="12">
        <v>0.200534159298</v>
      </c>
      <c r="AO10" s="12">
        <v>0.30624805668499999</v>
      </c>
      <c r="AP10" s="12">
        <v>0.12781861906200001</v>
      </c>
      <c r="AR10" s="12">
        <v>0.23211190378300001</v>
      </c>
      <c r="AS10" s="12">
        <v>0.34958293954899999</v>
      </c>
      <c r="AT10" s="12">
        <v>0.157221448609</v>
      </c>
      <c r="AU10" s="12">
        <v>0</v>
      </c>
      <c r="AW10" s="12">
        <v>0.235821628532</v>
      </c>
      <c r="AX10" s="12">
        <v>0.23993024691100001</v>
      </c>
      <c r="AY10" s="12">
        <v>0.254073801441</v>
      </c>
      <c r="AZ10" s="12">
        <v>0.24733854894000001</v>
      </c>
      <c r="BA10" s="12">
        <v>0.24983894749900001</v>
      </c>
      <c r="BB10" s="12">
        <v>0.25715606519299999</v>
      </c>
      <c r="BD10" s="12">
        <v>0.25701695140800002</v>
      </c>
      <c r="BE10" s="12">
        <v>0.22205406825900001</v>
      </c>
      <c r="BF10" s="12">
        <v>0.31384551876299999</v>
      </c>
      <c r="BH10" s="12">
        <v>0.24762214500900001</v>
      </c>
      <c r="BI10" s="12">
        <v>0.231522326753</v>
      </c>
      <c r="BJ10" s="12">
        <v>0.29864589044399997</v>
      </c>
    </row>
    <row r="11" spans="2:62" ht="32" customHeight="1" x14ac:dyDescent="0.35">
      <c r="B11" s="11" t="s">
        <v>239</v>
      </c>
      <c r="C11" s="12">
        <v>0.29188906630200001</v>
      </c>
      <c r="D11" s="12">
        <v>0.321741508397</v>
      </c>
      <c r="E11" s="12">
        <v>0.25213647526999999</v>
      </c>
      <c r="F11" s="12">
        <v>0.35890217002000002</v>
      </c>
      <c r="G11" s="12">
        <v>0.199846829783</v>
      </c>
      <c r="I11" s="12">
        <v>0.29688476202500003</v>
      </c>
      <c r="J11" s="12">
        <v>0.37845440209300002</v>
      </c>
      <c r="K11" s="12">
        <v>0.25682611037199998</v>
      </c>
      <c r="L11" s="12">
        <v>0.225703748998</v>
      </c>
      <c r="M11" s="12">
        <v>0.35876503477299998</v>
      </c>
      <c r="N11" s="12">
        <v>0.32524795233199999</v>
      </c>
      <c r="P11" s="12">
        <v>0.30511068205500003</v>
      </c>
      <c r="Q11" s="12">
        <v>0.28035006993299999</v>
      </c>
      <c r="R11" s="12">
        <v>0.28346593209100002</v>
      </c>
      <c r="S11" s="12">
        <v>0.29557486972199998</v>
      </c>
      <c r="T11" s="12">
        <v>0.48326881861999998</v>
      </c>
      <c r="V11" s="12">
        <v>0.25753987405399997</v>
      </c>
      <c r="W11" s="12">
        <v>0.26689632739000002</v>
      </c>
      <c r="X11" s="12">
        <v>0.300720245133</v>
      </c>
      <c r="Y11" s="12">
        <v>0.33941204279100001</v>
      </c>
      <c r="Z11" s="12">
        <v>0.27187722600699998</v>
      </c>
      <c r="AA11" s="12">
        <v>0.32812057562399999</v>
      </c>
      <c r="AB11" s="12">
        <v>0.24501134013600001</v>
      </c>
      <c r="AC11" s="12">
        <v>0.41386481450399998</v>
      </c>
      <c r="AE11" s="12">
        <v>0.39607784757600001</v>
      </c>
      <c r="AF11" s="12">
        <v>0.29793578173399998</v>
      </c>
      <c r="AG11" s="12">
        <v>0.32589612232100001</v>
      </c>
      <c r="AH11" s="12">
        <v>0.38953611247499997</v>
      </c>
      <c r="AI11" s="12">
        <v>0.21536998695699999</v>
      </c>
      <c r="AJ11" s="12">
        <v>0.29810039792199999</v>
      </c>
      <c r="AK11" s="12">
        <v>0.24543181121400001</v>
      </c>
      <c r="AL11" s="12">
        <v>0.20978062907700001</v>
      </c>
      <c r="AM11" s="12">
        <v>0.31662620239099998</v>
      </c>
      <c r="AN11" s="12">
        <v>0.31051187479600001</v>
      </c>
      <c r="AO11" s="12">
        <v>0.29682957082</v>
      </c>
      <c r="AP11" s="12">
        <v>0.26939538359699999</v>
      </c>
      <c r="AR11" s="12">
        <v>0.30968972200900002</v>
      </c>
      <c r="AS11" s="12">
        <v>0.23436078599099999</v>
      </c>
      <c r="AT11" s="12">
        <v>0.158157541465</v>
      </c>
      <c r="AU11" s="12">
        <v>0.50032009876399997</v>
      </c>
      <c r="AW11" s="12">
        <v>0.30387064006800002</v>
      </c>
      <c r="AX11" s="12">
        <v>0.29704564861299998</v>
      </c>
      <c r="AY11" s="12">
        <v>0.29783048997200001</v>
      </c>
      <c r="AZ11" s="12">
        <v>0.29120626190499999</v>
      </c>
      <c r="BA11" s="12">
        <v>0.30087358387699997</v>
      </c>
      <c r="BB11" s="12">
        <v>0.29537908604699997</v>
      </c>
      <c r="BD11" s="12">
        <v>0.279852472834</v>
      </c>
      <c r="BE11" s="12">
        <v>0.31427505375100001</v>
      </c>
      <c r="BF11" s="12">
        <v>0.30711396090400001</v>
      </c>
      <c r="BH11" s="12">
        <v>0.26937632884899998</v>
      </c>
      <c r="BI11" s="12">
        <v>0.35422233895799998</v>
      </c>
      <c r="BJ11" s="12">
        <v>0.29658329527799998</v>
      </c>
    </row>
    <row r="12" spans="2:62" ht="32" customHeight="1" x14ac:dyDescent="0.35">
      <c r="B12" s="11" t="s">
        <v>240</v>
      </c>
      <c r="C12" s="12">
        <v>0.23326260309300001</v>
      </c>
      <c r="D12" s="12">
        <v>0.28007625820100002</v>
      </c>
      <c r="E12" s="12">
        <v>0.180577510921</v>
      </c>
      <c r="F12" s="12">
        <v>0.273429908873</v>
      </c>
      <c r="G12" s="12">
        <v>0</v>
      </c>
      <c r="I12" s="12">
        <v>0.28900812037899998</v>
      </c>
      <c r="J12" s="12">
        <v>0.210841185505</v>
      </c>
      <c r="K12" s="12">
        <v>0.24279569515400001</v>
      </c>
      <c r="L12" s="12">
        <v>0.26362093979599999</v>
      </c>
      <c r="M12" s="12">
        <v>0.17169166829999999</v>
      </c>
      <c r="N12" s="12">
        <v>0.10101987099</v>
      </c>
      <c r="P12" s="12">
        <v>0.27184821390199998</v>
      </c>
      <c r="Q12" s="12">
        <v>0.25264200054300001</v>
      </c>
      <c r="R12" s="12">
        <v>0.150277001966</v>
      </c>
      <c r="S12" s="12">
        <v>0.26200642119299999</v>
      </c>
      <c r="T12" s="12">
        <v>0</v>
      </c>
      <c r="V12" s="12">
        <v>0.26879924325299998</v>
      </c>
      <c r="W12" s="12">
        <v>0.22178747254799999</v>
      </c>
      <c r="X12" s="12">
        <v>0.26025965902100001</v>
      </c>
      <c r="Y12" s="12">
        <v>0.15761686052000001</v>
      </c>
      <c r="Z12" s="12">
        <v>0.24331150386700001</v>
      </c>
      <c r="AA12" s="12">
        <v>0.199258824364</v>
      </c>
      <c r="AB12" s="12">
        <v>0.32909064292899998</v>
      </c>
      <c r="AC12" s="12">
        <v>0.116296038928</v>
      </c>
      <c r="AE12" s="12">
        <v>0.21549166771200001</v>
      </c>
      <c r="AF12" s="12">
        <v>0.23041099493200001</v>
      </c>
      <c r="AG12" s="12">
        <v>0.143646759663</v>
      </c>
      <c r="AH12" s="12">
        <v>0.158077956745</v>
      </c>
      <c r="AI12" s="12">
        <v>0.37985981851400002</v>
      </c>
      <c r="AJ12" s="12">
        <v>0.295301963246</v>
      </c>
      <c r="AK12" s="12">
        <v>0.16436703973899999</v>
      </c>
      <c r="AL12" s="12">
        <v>0.25676175676099999</v>
      </c>
      <c r="AM12" s="12">
        <v>0.17605158458799999</v>
      </c>
      <c r="AN12" s="12">
        <v>0.23703432264400001</v>
      </c>
      <c r="AO12" s="12">
        <v>0.20496008803099999</v>
      </c>
      <c r="AP12" s="12">
        <v>0.222881518556</v>
      </c>
      <c r="AR12" s="12">
        <v>0.256382672265</v>
      </c>
      <c r="AS12" s="12">
        <v>0.144352884136</v>
      </c>
      <c r="AT12" s="12">
        <v>0.17056192175900001</v>
      </c>
      <c r="AU12" s="12">
        <v>0</v>
      </c>
      <c r="AW12" s="12">
        <v>0.217250248556</v>
      </c>
      <c r="AX12" s="12">
        <v>0.22401830755300001</v>
      </c>
      <c r="AY12" s="12">
        <v>0.21972831039499999</v>
      </c>
      <c r="AZ12" s="12">
        <v>0.24251970679000001</v>
      </c>
      <c r="BA12" s="12">
        <v>0.21473815512300001</v>
      </c>
      <c r="BB12" s="12">
        <v>0.20344404200499999</v>
      </c>
      <c r="BD12" s="12">
        <v>0.18815461811500001</v>
      </c>
      <c r="BE12" s="12">
        <v>0.33508275987300001</v>
      </c>
      <c r="BF12" s="12">
        <v>0.140442901028</v>
      </c>
      <c r="BH12" s="12">
        <v>0.22572163070099999</v>
      </c>
      <c r="BI12" s="12">
        <v>0.21732674412700001</v>
      </c>
      <c r="BJ12" s="12">
        <v>0.34055108397200001</v>
      </c>
    </row>
    <row r="13" spans="2:62" ht="32" customHeight="1" x14ac:dyDescent="0.35">
      <c r="B13" s="11" t="s">
        <v>42</v>
      </c>
      <c r="C13" s="12">
        <v>2.6078182714799999E-2</v>
      </c>
      <c r="D13" s="12">
        <v>2.5716882445800001E-2</v>
      </c>
      <c r="E13" s="12">
        <v>3.01678631779E-2</v>
      </c>
      <c r="F13" s="12">
        <v>0</v>
      </c>
      <c r="G13" s="12">
        <v>0</v>
      </c>
      <c r="I13" s="12">
        <v>4.2530347992700002E-2</v>
      </c>
      <c r="J13" s="12">
        <v>1.7313039758400001E-2</v>
      </c>
      <c r="K13" s="12">
        <v>1.41803503509E-2</v>
      </c>
      <c r="L13" s="12">
        <v>2.3477583430100001E-2</v>
      </c>
      <c r="M13" s="12">
        <v>3.2701243898199998E-2</v>
      </c>
      <c r="N13" s="12">
        <v>0.104593641778</v>
      </c>
      <c r="P13" s="12">
        <v>2.8066003183999998E-2</v>
      </c>
      <c r="Q13" s="12">
        <v>3.0289197895600001E-2</v>
      </c>
      <c r="R13" s="12">
        <v>1.6928523874000002E-2</v>
      </c>
      <c r="S13" s="12">
        <v>2.9445253289300002E-2</v>
      </c>
      <c r="T13" s="12">
        <v>0</v>
      </c>
      <c r="V13" s="12">
        <v>6.2513093845999998E-2</v>
      </c>
      <c r="W13" s="12">
        <v>1.7247101107899999E-2</v>
      </c>
      <c r="X13" s="12">
        <v>2.3354294352799999E-2</v>
      </c>
      <c r="Y13" s="12">
        <v>0</v>
      </c>
      <c r="Z13" s="12">
        <v>3.1237340987200001E-2</v>
      </c>
      <c r="AA13" s="12">
        <v>0</v>
      </c>
      <c r="AB13" s="12">
        <v>1.8819862811599999E-2</v>
      </c>
      <c r="AC13" s="12">
        <v>7.4184378047600003E-2</v>
      </c>
      <c r="AE13" s="12">
        <v>4.85974940678E-2</v>
      </c>
      <c r="AF13" s="12">
        <v>2.8529696325499999E-2</v>
      </c>
      <c r="AG13" s="12">
        <v>0</v>
      </c>
      <c r="AH13" s="12">
        <v>0</v>
      </c>
      <c r="AI13" s="12">
        <v>3.4417271585599998E-2</v>
      </c>
      <c r="AJ13" s="12">
        <v>2.1950035261599998E-2</v>
      </c>
      <c r="AK13" s="12">
        <v>7.3543474281699994E-2</v>
      </c>
      <c r="AL13" s="12">
        <v>0</v>
      </c>
      <c r="AM13" s="12">
        <v>0</v>
      </c>
      <c r="AN13" s="12">
        <v>2.79828228432E-2</v>
      </c>
      <c r="AO13" s="12">
        <v>0</v>
      </c>
      <c r="AP13" s="12">
        <v>9.6075758949000001E-2</v>
      </c>
      <c r="AR13" s="12">
        <v>2.3032354637699998E-2</v>
      </c>
      <c r="AS13" s="12">
        <v>1.1559137272400001E-2</v>
      </c>
      <c r="AT13" s="12">
        <v>0.10381474921599999</v>
      </c>
      <c r="AU13" s="12">
        <v>0.49967990123599998</v>
      </c>
      <c r="AW13" s="12">
        <v>2.4792971956200002E-2</v>
      </c>
      <c r="AX13" s="12">
        <v>2.90734002335E-2</v>
      </c>
      <c r="AY13" s="12">
        <v>2.33366384439E-2</v>
      </c>
      <c r="AZ13" s="12">
        <v>2.6418334073599999E-2</v>
      </c>
      <c r="BA13" s="12">
        <v>2.4967941860400002E-2</v>
      </c>
      <c r="BB13" s="12">
        <v>2.9144608551000002E-2</v>
      </c>
      <c r="BD13" s="12">
        <v>2.7983108245499998E-2</v>
      </c>
      <c r="BE13" s="12">
        <v>1.3525615259399999E-2</v>
      </c>
      <c r="BF13" s="12">
        <v>9.8992883741199994E-2</v>
      </c>
      <c r="BH13" s="12">
        <v>2.0938982847699999E-2</v>
      </c>
      <c r="BI13" s="12">
        <v>3.4417168912000001E-2</v>
      </c>
      <c r="BJ13" s="12">
        <v>4.40643029757E-2</v>
      </c>
    </row>
    <row r="15" spans="2:62" x14ac:dyDescent="0.35">
      <c r="B15" t="s">
        <v>260</v>
      </c>
    </row>
    <row r="16" spans="2:62" x14ac:dyDescent="0.35">
      <c r="B16" t="s">
        <v>9</v>
      </c>
    </row>
    <row r="18" spans="2:2" x14ac:dyDescent="0.35">
      <c r="B18"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J18"/>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258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237</v>
      </c>
      <c r="C9" s="12">
        <v>0.15010464699000001</v>
      </c>
      <c r="D9" s="12">
        <v>0.12771069648200001</v>
      </c>
      <c r="E9" s="12">
        <v>0.18414037992400001</v>
      </c>
      <c r="F9" s="12">
        <v>3.4168232730100001E-2</v>
      </c>
      <c r="G9" s="12">
        <v>0.406104591954</v>
      </c>
      <c r="I9" s="12">
        <v>7.7648427246199997E-2</v>
      </c>
      <c r="J9" s="12">
        <v>0.19036748504000001</v>
      </c>
      <c r="K9" s="12">
        <v>0.18553422580199999</v>
      </c>
      <c r="L9" s="12">
        <v>0.136192418536</v>
      </c>
      <c r="M9" s="12">
        <v>0.154134373672</v>
      </c>
      <c r="N9" s="12">
        <v>0</v>
      </c>
      <c r="P9" s="12">
        <v>5.36215996688E-2</v>
      </c>
      <c r="Q9" s="12">
        <v>0.13335421126800001</v>
      </c>
      <c r="R9" s="12">
        <v>0.23458036599900001</v>
      </c>
      <c r="S9" s="12">
        <v>0.18125830913900001</v>
      </c>
      <c r="T9" s="12">
        <v>0</v>
      </c>
      <c r="V9" s="12">
        <v>4.0024956167100001E-2</v>
      </c>
      <c r="W9" s="12">
        <v>0.110050483431</v>
      </c>
      <c r="X9" s="12">
        <v>0.18038536308799999</v>
      </c>
      <c r="Y9" s="12">
        <v>0.113320540506</v>
      </c>
      <c r="Z9" s="12">
        <v>0.24116908594100001</v>
      </c>
      <c r="AA9" s="12">
        <v>0.28410471416799998</v>
      </c>
      <c r="AB9" s="12">
        <v>0.119839764638</v>
      </c>
      <c r="AC9" s="12">
        <v>0.21458604532100001</v>
      </c>
      <c r="AE9" s="12">
        <v>2.4543957376599999E-2</v>
      </c>
      <c r="AF9" s="12">
        <v>0.16917817024199999</v>
      </c>
      <c r="AG9" s="12">
        <v>0.12953131735599999</v>
      </c>
      <c r="AH9" s="12">
        <v>0.124496155577</v>
      </c>
      <c r="AI9" s="12">
        <v>0.116105624522</v>
      </c>
      <c r="AJ9" s="12">
        <v>0.16208295679099999</v>
      </c>
      <c r="AK9" s="12">
        <v>0.158684120713</v>
      </c>
      <c r="AL9" s="12">
        <v>0.20208333413499999</v>
      </c>
      <c r="AM9" s="12">
        <v>0.24666960662699999</v>
      </c>
      <c r="AN9" s="12">
        <v>0.10395400143</v>
      </c>
      <c r="AO9" s="12">
        <v>0.179070903787</v>
      </c>
      <c r="AP9" s="12">
        <v>0.203343865343</v>
      </c>
      <c r="AR9" s="12">
        <v>0.13597545505899999</v>
      </c>
      <c r="AS9" s="12">
        <v>0.23014169359299999</v>
      </c>
      <c r="AT9" s="12">
        <v>0.10640085113099999</v>
      </c>
      <c r="AU9" s="12">
        <v>0</v>
      </c>
      <c r="AW9" s="12">
        <v>0.16822499878300001</v>
      </c>
      <c r="AX9" s="12">
        <v>0.178612026841</v>
      </c>
      <c r="AY9" s="12">
        <v>0.16463238783299999</v>
      </c>
      <c r="AZ9" s="12">
        <v>0.13726251838699999</v>
      </c>
      <c r="BA9" s="12">
        <v>0.17710242017300001</v>
      </c>
      <c r="BB9" s="12">
        <v>0.16252855953000001</v>
      </c>
      <c r="BD9" s="12">
        <v>0.17370509341599999</v>
      </c>
      <c r="BE9" s="12">
        <v>0.103067348928</v>
      </c>
      <c r="BF9" s="12">
        <v>0.14654215303199999</v>
      </c>
      <c r="BH9" s="12">
        <v>0.17593072463600001</v>
      </c>
      <c r="BI9" s="12">
        <v>0.10672788858600001</v>
      </c>
      <c r="BJ9" s="12">
        <v>6.3942121451700001E-2</v>
      </c>
    </row>
    <row r="10" spans="2:62" ht="32" customHeight="1" x14ac:dyDescent="0.35">
      <c r="B10" s="11" t="s">
        <v>238</v>
      </c>
      <c r="C10" s="12">
        <v>0.27696947932499999</v>
      </c>
      <c r="D10" s="12">
        <v>0.26180097179700001</v>
      </c>
      <c r="E10" s="12">
        <v>0.30060927012100003</v>
      </c>
      <c r="F10" s="12">
        <v>0.26805114959199999</v>
      </c>
      <c r="G10" s="12">
        <v>0</v>
      </c>
      <c r="I10" s="12">
        <v>0.30853464896799998</v>
      </c>
      <c r="J10" s="12">
        <v>0.264945147188</v>
      </c>
      <c r="K10" s="12">
        <v>0.25609734988100002</v>
      </c>
      <c r="L10" s="12">
        <v>0.279574920053</v>
      </c>
      <c r="M10" s="12">
        <v>0.235678509063</v>
      </c>
      <c r="N10" s="12">
        <v>0.73147103929000001</v>
      </c>
      <c r="P10" s="12">
        <v>0.228875830305</v>
      </c>
      <c r="Q10" s="12">
        <v>0.29565143366500002</v>
      </c>
      <c r="R10" s="12">
        <v>0.35269996259899999</v>
      </c>
      <c r="S10" s="12">
        <v>0.235071544163</v>
      </c>
      <c r="T10" s="12">
        <v>0</v>
      </c>
      <c r="V10" s="12">
        <v>0.27508626204999997</v>
      </c>
      <c r="W10" s="12">
        <v>0.28419191931600002</v>
      </c>
      <c r="X10" s="12">
        <v>0.26551876102999999</v>
      </c>
      <c r="Y10" s="12">
        <v>0.363637794997</v>
      </c>
      <c r="Z10" s="12">
        <v>0.26987288661100001</v>
      </c>
      <c r="AA10" s="12">
        <v>0.34120161065100002</v>
      </c>
      <c r="AB10" s="12">
        <v>0.17559926421200001</v>
      </c>
      <c r="AC10" s="12">
        <v>0.19677371087600001</v>
      </c>
      <c r="AE10" s="12">
        <v>0.27874838281300002</v>
      </c>
      <c r="AF10" s="12">
        <v>0.26746957922199999</v>
      </c>
      <c r="AG10" s="12">
        <v>0.32221445957099998</v>
      </c>
      <c r="AH10" s="12">
        <v>0.40413511528899998</v>
      </c>
      <c r="AI10" s="12">
        <v>0.27846889719899998</v>
      </c>
      <c r="AJ10" s="12">
        <v>0.22254245089899999</v>
      </c>
      <c r="AK10" s="12">
        <v>0.41060303058300002</v>
      </c>
      <c r="AL10" s="12">
        <v>0.23740985995800001</v>
      </c>
      <c r="AM10" s="12">
        <v>0.232461699716</v>
      </c>
      <c r="AN10" s="12">
        <v>0.12768070621499999</v>
      </c>
      <c r="AO10" s="12">
        <v>0.35975069471400001</v>
      </c>
      <c r="AP10" s="12">
        <v>0.227870332225</v>
      </c>
      <c r="AR10" s="12">
        <v>0.260024446114</v>
      </c>
      <c r="AS10" s="12">
        <v>0.33828857385200001</v>
      </c>
      <c r="AT10" s="12">
        <v>0.383737095734</v>
      </c>
      <c r="AU10" s="12">
        <v>0</v>
      </c>
      <c r="AW10" s="12">
        <v>0.28946315871</v>
      </c>
      <c r="AX10" s="12">
        <v>0.28672660416200002</v>
      </c>
      <c r="AY10" s="12">
        <v>0.29777239954399998</v>
      </c>
      <c r="AZ10" s="12">
        <v>0.26773834239599997</v>
      </c>
      <c r="BA10" s="12">
        <v>0.28893542161199998</v>
      </c>
      <c r="BB10" s="12">
        <v>0.29557302278699998</v>
      </c>
      <c r="BD10" s="12">
        <v>0.29013653863</v>
      </c>
      <c r="BE10" s="12">
        <v>0.243365095994</v>
      </c>
      <c r="BF10" s="12">
        <v>0.33652666796399999</v>
      </c>
      <c r="BH10" s="12">
        <v>0.30649991373500002</v>
      </c>
      <c r="BI10" s="12">
        <v>0.21758805341099999</v>
      </c>
      <c r="BJ10" s="12">
        <v>0.20654019496600001</v>
      </c>
    </row>
    <row r="11" spans="2:62" ht="32" customHeight="1" x14ac:dyDescent="0.35">
      <c r="B11" s="11" t="s">
        <v>239</v>
      </c>
      <c r="C11" s="12">
        <v>0.28929040556199997</v>
      </c>
      <c r="D11" s="12">
        <v>0.276684695147</v>
      </c>
      <c r="E11" s="12">
        <v>0.29775267297300001</v>
      </c>
      <c r="F11" s="12">
        <v>0.28572104225900002</v>
      </c>
      <c r="G11" s="12">
        <v>0.59389540804600005</v>
      </c>
      <c r="I11" s="12">
        <v>0.31464545665799998</v>
      </c>
      <c r="J11" s="12">
        <v>0.33758844932100002</v>
      </c>
      <c r="K11" s="12">
        <v>0.28508563497299999</v>
      </c>
      <c r="L11" s="12">
        <v>0.29428212162700002</v>
      </c>
      <c r="M11" s="12">
        <v>0.26075277579900003</v>
      </c>
      <c r="N11" s="12">
        <v>8.3421579565100004E-2</v>
      </c>
      <c r="P11" s="12">
        <v>0.336182389709</v>
      </c>
      <c r="Q11" s="12">
        <v>0.302075344104</v>
      </c>
      <c r="R11" s="12">
        <v>0.26456282499700001</v>
      </c>
      <c r="S11" s="12">
        <v>0.25071076334300002</v>
      </c>
      <c r="T11" s="12">
        <v>0.51673118137999996</v>
      </c>
      <c r="V11" s="12">
        <v>0.40319811785199999</v>
      </c>
      <c r="W11" s="12">
        <v>0.28239499494800002</v>
      </c>
      <c r="X11" s="12">
        <v>0.23407963519399999</v>
      </c>
      <c r="Y11" s="12">
        <v>0.35560028066799998</v>
      </c>
      <c r="Z11" s="12">
        <v>0.24367767659799999</v>
      </c>
      <c r="AA11" s="12">
        <v>0.17085970376500001</v>
      </c>
      <c r="AB11" s="12">
        <v>0.33712344305300002</v>
      </c>
      <c r="AC11" s="12">
        <v>0.27663684332900002</v>
      </c>
      <c r="AE11" s="12">
        <v>0.35369457662600001</v>
      </c>
      <c r="AF11" s="12">
        <v>0.257917510962</v>
      </c>
      <c r="AG11" s="12">
        <v>0.37396112037099999</v>
      </c>
      <c r="AH11" s="12">
        <v>0.208525158328</v>
      </c>
      <c r="AI11" s="12">
        <v>0.294126927052</v>
      </c>
      <c r="AJ11" s="12">
        <v>0.32007346417900001</v>
      </c>
      <c r="AK11" s="12">
        <v>0.25813819569300001</v>
      </c>
      <c r="AL11" s="12">
        <v>0.24739008971199999</v>
      </c>
      <c r="AM11" s="12">
        <v>0.292676545904</v>
      </c>
      <c r="AN11" s="12">
        <v>0.37459633950499999</v>
      </c>
      <c r="AO11" s="12">
        <v>0.34120444593400001</v>
      </c>
      <c r="AP11" s="12">
        <v>0.182224301339</v>
      </c>
      <c r="AR11" s="12">
        <v>0.29849488701400001</v>
      </c>
      <c r="AS11" s="12">
        <v>0.24687839579900001</v>
      </c>
      <c r="AT11" s="12">
        <v>0.31399635690900002</v>
      </c>
      <c r="AU11" s="12">
        <v>0</v>
      </c>
      <c r="AW11" s="12">
        <v>0.27827672770099998</v>
      </c>
      <c r="AX11" s="12">
        <v>0.26835381652700002</v>
      </c>
      <c r="AY11" s="12">
        <v>0.27118088941000001</v>
      </c>
      <c r="AZ11" s="12">
        <v>0.30745396832600003</v>
      </c>
      <c r="BA11" s="12">
        <v>0.26916890618</v>
      </c>
      <c r="BB11" s="12">
        <v>0.27110425053199999</v>
      </c>
      <c r="BD11" s="12">
        <v>0.27874517447300001</v>
      </c>
      <c r="BE11" s="12">
        <v>0.31760554972400001</v>
      </c>
      <c r="BF11" s="12">
        <v>0.229870478593</v>
      </c>
      <c r="BH11" s="12">
        <v>0.281068674327</v>
      </c>
      <c r="BI11" s="12">
        <v>0.36547100923499998</v>
      </c>
      <c r="BJ11" s="12">
        <v>0.137618577214</v>
      </c>
    </row>
    <row r="12" spans="2:62" ht="32" customHeight="1" x14ac:dyDescent="0.35">
      <c r="B12" s="11" t="s">
        <v>240</v>
      </c>
      <c r="C12" s="12">
        <v>0.24585187645100001</v>
      </c>
      <c r="D12" s="12">
        <v>0.30762175000000003</v>
      </c>
      <c r="E12" s="12">
        <v>0.173248356785</v>
      </c>
      <c r="F12" s="12">
        <v>0.31406985491</v>
      </c>
      <c r="G12" s="12">
        <v>0</v>
      </c>
      <c r="I12" s="12">
        <v>0.23017671356800001</v>
      </c>
      <c r="J12" s="12">
        <v>0.187910134364</v>
      </c>
      <c r="K12" s="12">
        <v>0.25850549260700001</v>
      </c>
      <c r="L12" s="12">
        <v>0.275118934466</v>
      </c>
      <c r="M12" s="12">
        <v>0.25104243500000001</v>
      </c>
      <c r="N12" s="12">
        <v>0.18510738114399999</v>
      </c>
      <c r="P12" s="12">
        <v>0.32847568397999999</v>
      </c>
      <c r="Q12" s="12">
        <v>0.23923045705900001</v>
      </c>
      <c r="R12" s="12">
        <v>0.116467868815</v>
      </c>
      <c r="S12" s="12">
        <v>0.29544396102300002</v>
      </c>
      <c r="T12" s="12">
        <v>0.48326881861999998</v>
      </c>
      <c r="V12" s="12">
        <v>0.18163934327</v>
      </c>
      <c r="W12" s="12">
        <v>0.289447123423</v>
      </c>
      <c r="X12" s="12">
        <v>0.29860188549799999</v>
      </c>
      <c r="Y12" s="12">
        <v>0.15329645710000001</v>
      </c>
      <c r="Z12" s="12">
        <v>0.214358062795</v>
      </c>
      <c r="AA12" s="12">
        <v>0.17775310626400001</v>
      </c>
      <c r="AB12" s="12">
        <v>0.34861766528600002</v>
      </c>
      <c r="AC12" s="12">
        <v>0.238741827051</v>
      </c>
      <c r="AE12" s="12">
        <v>0.34301308318500001</v>
      </c>
      <c r="AF12" s="12">
        <v>0.26402199333499998</v>
      </c>
      <c r="AG12" s="12">
        <v>0.14628033289</v>
      </c>
      <c r="AH12" s="12">
        <v>0.209859176412</v>
      </c>
      <c r="AI12" s="12">
        <v>0.274846551951</v>
      </c>
      <c r="AJ12" s="12">
        <v>0.250001005153</v>
      </c>
      <c r="AK12" s="12">
        <v>0.172574653011</v>
      </c>
      <c r="AL12" s="12">
        <v>0.24080154980900001</v>
      </c>
      <c r="AM12" s="12">
        <v>0.22819214775400001</v>
      </c>
      <c r="AN12" s="12">
        <v>0.32328724925699998</v>
      </c>
      <c r="AO12" s="12">
        <v>0.119973955565</v>
      </c>
      <c r="AP12" s="12">
        <v>0.29050108695600002</v>
      </c>
      <c r="AR12" s="12">
        <v>0.26685959416600002</v>
      </c>
      <c r="AS12" s="12">
        <v>0.162668651016</v>
      </c>
      <c r="AT12" s="12">
        <v>0.15317269662399999</v>
      </c>
      <c r="AU12" s="12">
        <v>0.50032009876399997</v>
      </c>
      <c r="AW12" s="12">
        <v>0.230728597156</v>
      </c>
      <c r="AX12" s="12">
        <v>0.237190360622</v>
      </c>
      <c r="AY12" s="12">
        <v>0.23396533615500001</v>
      </c>
      <c r="AZ12" s="12">
        <v>0.25265826958299997</v>
      </c>
      <c r="BA12" s="12">
        <v>0.241960147736</v>
      </c>
      <c r="BB12" s="12">
        <v>0.23638592516199999</v>
      </c>
      <c r="BD12" s="12">
        <v>0.22317661902700001</v>
      </c>
      <c r="BE12" s="12">
        <v>0.29831120729100002</v>
      </c>
      <c r="BF12" s="12">
        <v>0.18852869159499999</v>
      </c>
      <c r="BH12" s="12">
        <v>0.21217041524399999</v>
      </c>
      <c r="BI12" s="12">
        <v>0.25641928280600002</v>
      </c>
      <c r="BJ12" s="12">
        <v>0.49032088693300002</v>
      </c>
    </row>
    <row r="13" spans="2:62" ht="32" customHeight="1" x14ac:dyDescent="0.35">
      <c r="B13" s="11" t="s">
        <v>42</v>
      </c>
      <c r="C13" s="12">
        <v>3.7783591672400002E-2</v>
      </c>
      <c r="D13" s="12">
        <v>2.6181886573899998E-2</v>
      </c>
      <c r="E13" s="12">
        <v>4.4249320196899998E-2</v>
      </c>
      <c r="F13" s="12">
        <v>9.7989720508499994E-2</v>
      </c>
      <c r="G13" s="12">
        <v>0</v>
      </c>
      <c r="I13" s="12">
        <v>6.8994753561100006E-2</v>
      </c>
      <c r="J13" s="12">
        <v>1.9188784087400001E-2</v>
      </c>
      <c r="K13" s="12">
        <v>1.47772967369E-2</v>
      </c>
      <c r="L13" s="12">
        <v>1.4831605318000001E-2</v>
      </c>
      <c r="M13" s="12">
        <v>9.83919064659E-2</v>
      </c>
      <c r="N13" s="12">
        <v>0</v>
      </c>
      <c r="P13" s="12">
        <v>5.2844496336800002E-2</v>
      </c>
      <c r="Q13" s="12">
        <v>2.9688553904099999E-2</v>
      </c>
      <c r="R13" s="12">
        <v>3.1688977590099997E-2</v>
      </c>
      <c r="S13" s="12">
        <v>3.7515422332400003E-2</v>
      </c>
      <c r="T13" s="12">
        <v>0</v>
      </c>
      <c r="V13" s="12">
        <v>0.10005132066</v>
      </c>
      <c r="W13" s="12">
        <v>3.3915478881699997E-2</v>
      </c>
      <c r="X13" s="12">
        <v>2.1414355190500001E-2</v>
      </c>
      <c r="Y13" s="12">
        <v>1.41449267297E-2</v>
      </c>
      <c r="Z13" s="12">
        <v>3.09222880549E-2</v>
      </c>
      <c r="AA13" s="12">
        <v>2.60808651527E-2</v>
      </c>
      <c r="AB13" s="12">
        <v>1.8819862811599999E-2</v>
      </c>
      <c r="AC13" s="12">
        <v>7.3261573422500004E-2</v>
      </c>
      <c r="AE13" s="12">
        <v>0</v>
      </c>
      <c r="AF13" s="12">
        <v>4.1412746239500003E-2</v>
      </c>
      <c r="AG13" s="12">
        <v>2.8012769812600001E-2</v>
      </c>
      <c r="AH13" s="12">
        <v>5.2984394393599997E-2</v>
      </c>
      <c r="AI13" s="12">
        <v>3.6451999275700003E-2</v>
      </c>
      <c r="AJ13" s="12">
        <v>4.5300122976899997E-2</v>
      </c>
      <c r="AK13" s="12">
        <v>0</v>
      </c>
      <c r="AL13" s="12">
        <v>7.2315166387000002E-2</v>
      </c>
      <c r="AM13" s="12">
        <v>0</v>
      </c>
      <c r="AN13" s="12">
        <v>7.0481703593400002E-2</v>
      </c>
      <c r="AO13" s="12">
        <v>0</v>
      </c>
      <c r="AP13" s="12">
        <v>9.6060414137000005E-2</v>
      </c>
      <c r="AR13" s="12">
        <v>3.8645617647099999E-2</v>
      </c>
      <c r="AS13" s="12">
        <v>2.2022685740099999E-2</v>
      </c>
      <c r="AT13" s="12">
        <v>4.2692999602299997E-2</v>
      </c>
      <c r="AU13" s="12">
        <v>0.49967990123599998</v>
      </c>
      <c r="AW13" s="12">
        <v>3.3306517650199999E-2</v>
      </c>
      <c r="AX13" s="12">
        <v>2.9117191847700001E-2</v>
      </c>
      <c r="AY13" s="12">
        <v>3.2448987058999998E-2</v>
      </c>
      <c r="AZ13" s="12">
        <v>3.4886901308199998E-2</v>
      </c>
      <c r="BA13" s="12">
        <v>2.2833104299100002E-2</v>
      </c>
      <c r="BB13" s="12">
        <v>3.4408241989999998E-2</v>
      </c>
      <c r="BD13" s="12">
        <v>3.4236574453599997E-2</v>
      </c>
      <c r="BE13" s="12">
        <v>3.7650798063E-2</v>
      </c>
      <c r="BF13" s="12">
        <v>9.8532008816899996E-2</v>
      </c>
      <c r="BH13" s="12">
        <v>2.4330272057900001E-2</v>
      </c>
      <c r="BI13" s="12">
        <v>5.3793765960499999E-2</v>
      </c>
      <c r="BJ13" s="12">
        <v>0.101578219436</v>
      </c>
    </row>
    <row r="15" spans="2:62" x14ac:dyDescent="0.35">
      <c r="B15" t="s">
        <v>260</v>
      </c>
    </row>
    <row r="16" spans="2:62" x14ac:dyDescent="0.35">
      <c r="B16" t="s">
        <v>9</v>
      </c>
    </row>
    <row r="18" spans="2:2" x14ac:dyDescent="0.35">
      <c r="B18"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J15"/>
  <sheetViews>
    <sheetView showGridLines="0" workbookViewId="0"/>
  </sheetViews>
  <sheetFormatPr defaultColWidth="8.81640625" defaultRowHeight="14.5" x14ac:dyDescent="0.35"/>
  <cols>
    <col min="1" max="1" width="5" customWidth="1"/>
    <col min="2" max="2" width="25" customWidth="1"/>
    <col min="3" max="7" width="10" customWidth="1"/>
    <col min="8" max="8" width="1.453125" customWidth="1"/>
    <col min="9" max="14" width="10" customWidth="1"/>
    <col min="15" max="15" width="1.453125" customWidth="1"/>
    <col min="16" max="20" width="10" customWidth="1"/>
    <col min="21" max="21" width="1.453125" customWidth="1"/>
    <col min="22" max="29" width="10" customWidth="1"/>
    <col min="30" max="30" width="1.453125" customWidth="1"/>
    <col min="31" max="42" width="10" customWidth="1"/>
    <col min="43" max="43" width="1.453125" customWidth="1"/>
    <col min="44" max="47" width="10" customWidth="1"/>
    <col min="48" max="48" width="1.453125" customWidth="1"/>
    <col min="49" max="54" width="10" customWidth="1"/>
    <col min="55" max="55" width="1.453125" customWidth="1"/>
    <col min="56" max="58" width="10" customWidth="1"/>
    <col min="59" max="59" width="1.453125" customWidth="1"/>
    <col min="60" max="62" width="10" customWidth="1"/>
  </cols>
  <sheetData>
    <row r="2" spans="2:62" ht="80" customHeight="1" x14ac:dyDescent="0.35">
      <c r="D2" s="22" t="s">
        <v>259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row>
    <row r="5" spans="2:62" ht="30" customHeight="1" x14ac:dyDescent="0.35">
      <c r="D5" s="24" t="s">
        <v>18</v>
      </c>
      <c r="E5" s="23"/>
      <c r="F5" s="23"/>
      <c r="G5" s="23"/>
      <c r="H5" s="23"/>
      <c r="I5" s="24" t="s">
        <v>19</v>
      </c>
      <c r="J5" s="23"/>
      <c r="K5" s="23"/>
      <c r="L5" s="23"/>
      <c r="M5" s="23"/>
      <c r="N5" s="23"/>
      <c r="O5" s="23"/>
      <c r="P5" s="24" t="s">
        <v>20</v>
      </c>
      <c r="Q5" s="23"/>
      <c r="R5" s="23"/>
      <c r="S5" s="23"/>
      <c r="T5" s="23"/>
      <c r="U5" s="23"/>
      <c r="V5" s="24" t="s">
        <v>21</v>
      </c>
      <c r="W5" s="23"/>
      <c r="X5" s="23"/>
      <c r="Y5" s="23"/>
      <c r="Z5" s="23"/>
      <c r="AA5" s="23"/>
      <c r="AB5" s="23"/>
      <c r="AC5" s="23"/>
      <c r="AD5" s="23"/>
      <c r="AE5" s="24" t="s">
        <v>22</v>
      </c>
      <c r="AF5" s="23"/>
      <c r="AG5" s="23"/>
      <c r="AH5" s="23"/>
      <c r="AI5" s="23"/>
      <c r="AJ5" s="23"/>
      <c r="AK5" s="23"/>
      <c r="AL5" s="23"/>
      <c r="AM5" s="23"/>
      <c r="AN5" s="23"/>
      <c r="AO5" s="23"/>
      <c r="AP5" s="23"/>
      <c r="AQ5" s="23"/>
      <c r="AR5" s="24" t="s">
        <v>23</v>
      </c>
      <c r="AS5" s="23"/>
      <c r="AT5" s="23"/>
      <c r="AU5" s="23"/>
      <c r="AV5" s="23"/>
      <c r="AW5" s="24" t="s">
        <v>24</v>
      </c>
      <c r="AX5" s="23"/>
      <c r="AY5" s="23"/>
      <c r="AZ5" s="23"/>
      <c r="BA5" s="23"/>
      <c r="BB5" s="23"/>
      <c r="BC5" s="23"/>
      <c r="BD5" s="24" t="s">
        <v>25</v>
      </c>
      <c r="BE5" s="23"/>
      <c r="BF5" s="23"/>
      <c r="BG5" s="23"/>
      <c r="BH5" s="24" t="s">
        <v>26</v>
      </c>
      <c r="BI5" s="23"/>
      <c r="BJ5" s="23"/>
    </row>
    <row r="6" spans="2:62" ht="43.5" x14ac:dyDescent="0.35">
      <c r="C6" s="13" t="s">
        <v>27</v>
      </c>
      <c r="D6" s="14" t="s">
        <v>28</v>
      </c>
      <c r="E6" s="14" t="s">
        <v>29</v>
      </c>
      <c r="F6" s="14" t="s">
        <v>30</v>
      </c>
      <c r="G6" s="14" t="s">
        <v>31</v>
      </c>
      <c r="I6" s="14" t="s">
        <v>32</v>
      </c>
      <c r="J6" s="14" t="s">
        <v>33</v>
      </c>
      <c r="K6" s="14" t="s">
        <v>34</v>
      </c>
      <c r="L6" s="14" t="s">
        <v>35</v>
      </c>
      <c r="M6" s="14" t="s">
        <v>36</v>
      </c>
      <c r="N6" s="14" t="s">
        <v>37</v>
      </c>
      <c r="P6" s="14" t="s">
        <v>38</v>
      </c>
      <c r="Q6" s="14" t="s">
        <v>39</v>
      </c>
      <c r="R6" s="14" t="s">
        <v>40</v>
      </c>
      <c r="S6" s="14" t="s">
        <v>41</v>
      </c>
      <c r="T6" s="14" t="s">
        <v>42</v>
      </c>
      <c r="V6" s="14" t="s">
        <v>43</v>
      </c>
      <c r="W6" s="14" t="s">
        <v>44</v>
      </c>
      <c r="X6" s="14" t="s">
        <v>45</v>
      </c>
      <c r="Y6" s="14" t="s">
        <v>46</v>
      </c>
      <c r="Z6" s="14" t="s">
        <v>47</v>
      </c>
      <c r="AA6" s="14" t="s">
        <v>48</v>
      </c>
      <c r="AB6" s="14" t="s">
        <v>49</v>
      </c>
      <c r="AC6" s="14" t="s">
        <v>42</v>
      </c>
      <c r="AE6" s="14" t="s">
        <v>50</v>
      </c>
      <c r="AF6" s="14" t="s">
        <v>51</v>
      </c>
      <c r="AG6" s="14" t="s">
        <v>52</v>
      </c>
      <c r="AH6" s="14" t="s">
        <v>53</v>
      </c>
      <c r="AI6" s="14" t="s">
        <v>54</v>
      </c>
      <c r="AJ6" s="14" t="s">
        <v>55</v>
      </c>
      <c r="AK6" s="14" t="s">
        <v>56</v>
      </c>
      <c r="AL6" s="14" t="s">
        <v>57</v>
      </c>
      <c r="AM6" s="14" t="s">
        <v>58</v>
      </c>
      <c r="AN6" s="14" t="s">
        <v>59</v>
      </c>
      <c r="AO6" s="14" t="s">
        <v>60</v>
      </c>
      <c r="AP6" s="14" t="s">
        <v>61</v>
      </c>
      <c r="AR6" s="14" t="s">
        <v>62</v>
      </c>
      <c r="AS6" s="14" t="s">
        <v>63</v>
      </c>
      <c r="AT6" s="14" t="s">
        <v>64</v>
      </c>
      <c r="AU6" s="14" t="s">
        <v>42</v>
      </c>
      <c r="AW6" s="14" t="s">
        <v>65</v>
      </c>
      <c r="AX6" s="14" t="s">
        <v>66</v>
      </c>
      <c r="AY6" s="14" t="s">
        <v>67</v>
      </c>
      <c r="AZ6" s="14" t="s">
        <v>68</v>
      </c>
      <c r="BA6" s="14" t="s">
        <v>69</v>
      </c>
      <c r="BB6" s="14" t="s">
        <v>70</v>
      </c>
      <c r="BD6" s="14" t="s">
        <v>71</v>
      </c>
      <c r="BE6" s="14" t="s">
        <v>72</v>
      </c>
      <c r="BF6" s="14" t="s">
        <v>42</v>
      </c>
      <c r="BH6" s="14" t="s">
        <v>71</v>
      </c>
      <c r="BI6" s="14" t="s">
        <v>72</v>
      </c>
      <c r="BJ6" s="14" t="s">
        <v>42</v>
      </c>
    </row>
    <row r="7" spans="2:62" x14ac:dyDescent="0.35">
      <c r="B7" s="9" t="s">
        <v>74</v>
      </c>
      <c r="C7" s="15">
        <v>500</v>
      </c>
      <c r="D7" s="15">
        <v>252</v>
      </c>
      <c r="E7" s="15">
        <v>220</v>
      </c>
      <c r="F7" s="15">
        <v>24</v>
      </c>
      <c r="G7" s="15">
        <v>4</v>
      </c>
      <c r="I7" s="15">
        <v>66</v>
      </c>
      <c r="J7" s="15">
        <v>69</v>
      </c>
      <c r="K7" s="15">
        <v>149</v>
      </c>
      <c r="L7" s="15">
        <v>116</v>
      </c>
      <c r="M7" s="15">
        <v>89</v>
      </c>
      <c r="N7" s="15">
        <v>11</v>
      </c>
      <c r="P7" s="15">
        <v>98</v>
      </c>
      <c r="Q7" s="15">
        <v>133</v>
      </c>
      <c r="R7" s="15">
        <v>134</v>
      </c>
      <c r="S7" s="15">
        <v>133</v>
      </c>
      <c r="T7" s="15">
        <v>2</v>
      </c>
      <c r="V7" s="15">
        <v>58</v>
      </c>
      <c r="W7" s="15">
        <v>97</v>
      </c>
      <c r="X7" s="15">
        <v>104</v>
      </c>
      <c r="Y7" s="15">
        <v>62</v>
      </c>
      <c r="Z7" s="15">
        <v>65</v>
      </c>
      <c r="AA7" s="15">
        <v>40</v>
      </c>
      <c r="AB7" s="15">
        <v>49</v>
      </c>
      <c r="AC7" s="15">
        <v>25</v>
      </c>
      <c r="AE7" s="15">
        <v>40</v>
      </c>
      <c r="AF7" s="15">
        <v>69</v>
      </c>
      <c r="AG7" s="15">
        <v>35</v>
      </c>
      <c r="AH7" s="15">
        <v>44</v>
      </c>
      <c r="AI7" s="15">
        <v>65</v>
      </c>
      <c r="AJ7" s="15">
        <v>40</v>
      </c>
      <c r="AK7" s="15">
        <v>44</v>
      </c>
      <c r="AL7" s="15">
        <v>56</v>
      </c>
      <c r="AM7" s="15">
        <v>44</v>
      </c>
      <c r="AN7" s="15">
        <v>30</v>
      </c>
      <c r="AO7" s="15">
        <v>10</v>
      </c>
      <c r="AP7" s="15">
        <v>23</v>
      </c>
      <c r="AR7" s="15">
        <v>392</v>
      </c>
      <c r="AS7" s="15">
        <v>88</v>
      </c>
      <c r="AT7" s="15">
        <v>18</v>
      </c>
      <c r="AU7" s="15">
        <v>2</v>
      </c>
      <c r="AW7" s="15">
        <v>406</v>
      </c>
      <c r="AX7" s="15">
        <v>389</v>
      </c>
      <c r="AY7" s="15">
        <v>348</v>
      </c>
      <c r="AZ7" s="15">
        <v>411</v>
      </c>
      <c r="BA7" s="15">
        <v>401</v>
      </c>
      <c r="BB7" s="15">
        <v>385</v>
      </c>
      <c r="BD7" s="15">
        <v>328</v>
      </c>
      <c r="BE7" s="15">
        <v>153</v>
      </c>
      <c r="BF7" s="15">
        <v>19</v>
      </c>
      <c r="BH7" s="15">
        <v>341</v>
      </c>
      <c r="BI7" s="15">
        <v>117</v>
      </c>
      <c r="BJ7" s="15">
        <v>42</v>
      </c>
    </row>
    <row r="8" spans="2:62" x14ac:dyDescent="0.35">
      <c r="B8" s="6" t="s">
        <v>75</v>
      </c>
      <c r="C8" s="10">
        <v>500</v>
      </c>
      <c r="D8" s="10">
        <v>248</v>
      </c>
      <c r="E8" s="10">
        <v>221</v>
      </c>
      <c r="F8" s="10">
        <v>27</v>
      </c>
      <c r="G8" s="10">
        <v>4</v>
      </c>
      <c r="I8" s="10">
        <v>68</v>
      </c>
      <c r="J8" s="10">
        <v>68</v>
      </c>
      <c r="K8" s="10">
        <v>145</v>
      </c>
      <c r="L8" s="10">
        <v>115</v>
      </c>
      <c r="M8" s="10">
        <v>92</v>
      </c>
      <c r="N8" s="10">
        <v>11</v>
      </c>
      <c r="P8" s="10">
        <v>125</v>
      </c>
      <c r="Q8" s="10">
        <v>125</v>
      </c>
      <c r="R8" s="10">
        <v>125</v>
      </c>
      <c r="S8" s="10">
        <v>125</v>
      </c>
      <c r="T8" s="10">
        <v>2</v>
      </c>
      <c r="V8" s="10">
        <v>68</v>
      </c>
      <c r="W8" s="10">
        <v>105</v>
      </c>
      <c r="X8" s="10">
        <v>101</v>
      </c>
      <c r="Y8" s="10">
        <v>59</v>
      </c>
      <c r="Z8" s="10">
        <v>60</v>
      </c>
      <c r="AA8" s="10">
        <v>37</v>
      </c>
      <c r="AB8" s="10">
        <v>44</v>
      </c>
      <c r="AC8" s="10">
        <v>26</v>
      </c>
      <c r="AE8" s="10">
        <v>38</v>
      </c>
      <c r="AF8" s="10">
        <v>67</v>
      </c>
      <c r="AG8" s="10">
        <v>34</v>
      </c>
      <c r="AH8" s="10">
        <v>42</v>
      </c>
      <c r="AI8" s="10">
        <v>63</v>
      </c>
      <c r="AJ8" s="10">
        <v>38</v>
      </c>
      <c r="AK8" s="10">
        <v>42</v>
      </c>
      <c r="AL8" s="10">
        <v>55</v>
      </c>
      <c r="AM8" s="10">
        <v>42</v>
      </c>
      <c r="AN8" s="10">
        <v>42</v>
      </c>
      <c r="AO8" s="10">
        <v>17</v>
      </c>
      <c r="AP8" s="10">
        <v>21</v>
      </c>
      <c r="AR8" s="10">
        <v>395</v>
      </c>
      <c r="AS8" s="10">
        <v>84</v>
      </c>
      <c r="AT8" s="10">
        <v>19</v>
      </c>
      <c r="AU8" s="10">
        <v>2</v>
      </c>
      <c r="AW8" s="10">
        <v>404</v>
      </c>
      <c r="AX8" s="10">
        <v>385</v>
      </c>
      <c r="AY8" s="10">
        <v>346</v>
      </c>
      <c r="AZ8" s="10">
        <v>412</v>
      </c>
      <c r="BA8" s="10">
        <v>399</v>
      </c>
      <c r="BB8" s="10">
        <v>382</v>
      </c>
      <c r="BD8" s="10">
        <v>321</v>
      </c>
      <c r="BE8" s="10">
        <v>160</v>
      </c>
      <c r="BF8" s="10">
        <v>19</v>
      </c>
      <c r="BH8" s="10">
        <v>339</v>
      </c>
      <c r="BI8" s="10">
        <v>119</v>
      </c>
      <c r="BJ8" s="10">
        <v>42</v>
      </c>
    </row>
    <row r="9" spans="2:62" ht="32" customHeight="1" x14ac:dyDescent="0.35">
      <c r="B9" s="11" t="s">
        <v>71</v>
      </c>
      <c r="C9" s="12">
        <v>0.75143898908999995</v>
      </c>
      <c r="D9" s="12">
        <v>0.79354234226099996</v>
      </c>
      <c r="E9" s="12">
        <v>0.71959275958699997</v>
      </c>
      <c r="F9" s="12">
        <v>0.58365488019800005</v>
      </c>
      <c r="G9" s="12">
        <v>1</v>
      </c>
      <c r="I9" s="12">
        <v>0.74231862569100004</v>
      </c>
      <c r="J9" s="12">
        <v>0.71104734524400004</v>
      </c>
      <c r="K9" s="12">
        <v>0.783858455881</v>
      </c>
      <c r="L9" s="12">
        <v>0.74480617378500003</v>
      </c>
      <c r="M9" s="12">
        <v>0.74518769048300004</v>
      </c>
      <c r="N9" s="12">
        <v>0.750820806974</v>
      </c>
      <c r="P9" s="12">
        <v>0.63295628544799998</v>
      </c>
      <c r="Q9" s="12">
        <v>0.77038684831100002</v>
      </c>
      <c r="R9" s="12">
        <v>0.79745154739699997</v>
      </c>
      <c r="S9" s="12">
        <v>0.80099386417999996</v>
      </c>
      <c r="T9" s="12">
        <v>1</v>
      </c>
      <c r="V9" s="12">
        <v>0.60913858794800002</v>
      </c>
      <c r="W9" s="12">
        <v>0.70144572470199995</v>
      </c>
      <c r="X9" s="12">
        <v>0.73995532608000003</v>
      </c>
      <c r="Y9" s="12">
        <v>0.77965165352599997</v>
      </c>
      <c r="Z9" s="12">
        <v>0.83071563812899996</v>
      </c>
      <c r="AA9" s="12">
        <v>0.92820790180199997</v>
      </c>
      <c r="AB9" s="12">
        <v>0.859491442765</v>
      </c>
      <c r="AC9" s="12">
        <v>0.685971628773</v>
      </c>
      <c r="AE9" s="12">
        <v>0.66459060218199995</v>
      </c>
      <c r="AF9" s="12">
        <v>0.78564835880100004</v>
      </c>
      <c r="AG9" s="12">
        <v>0.66935450409200004</v>
      </c>
      <c r="AH9" s="12">
        <v>0.73710297225300003</v>
      </c>
      <c r="AI9" s="12">
        <v>0.76115548817300005</v>
      </c>
      <c r="AJ9" s="12">
        <v>0.69870321368400001</v>
      </c>
      <c r="AK9" s="12">
        <v>0.85292125482100001</v>
      </c>
      <c r="AL9" s="12">
        <v>0.88176368689499995</v>
      </c>
      <c r="AM9" s="12">
        <v>0.691860642922</v>
      </c>
      <c r="AN9" s="12">
        <v>0.634145818177</v>
      </c>
      <c r="AO9" s="12">
        <v>0.79161395373200005</v>
      </c>
      <c r="AP9" s="12">
        <v>0.80387252788800001</v>
      </c>
      <c r="AR9" s="12">
        <v>0.75405040850799998</v>
      </c>
      <c r="AS9" s="12">
        <v>0.73944409551900003</v>
      </c>
      <c r="AT9" s="12">
        <v>0.72564097111400006</v>
      </c>
      <c r="AU9" s="12">
        <v>1</v>
      </c>
      <c r="AW9" s="12">
        <v>0.76180990493300005</v>
      </c>
      <c r="AX9" s="12">
        <v>0.77402861036699999</v>
      </c>
      <c r="AY9" s="12">
        <v>0.75878364007099997</v>
      </c>
      <c r="AZ9" s="12">
        <v>0.74081914926900005</v>
      </c>
      <c r="BA9" s="12">
        <v>0.75199709205300003</v>
      </c>
      <c r="BB9" s="12">
        <v>0.753203168837</v>
      </c>
      <c r="BD9" s="12">
        <v>0.77128228805999999</v>
      </c>
      <c r="BE9" s="12">
        <v>0.70509273863999999</v>
      </c>
      <c r="BF9" s="12">
        <v>0.80527039210700002</v>
      </c>
      <c r="BH9" s="12">
        <v>0.78759466249700005</v>
      </c>
      <c r="BI9" s="12">
        <v>0.67762442473899998</v>
      </c>
      <c r="BJ9" s="12">
        <v>0.66839821484799999</v>
      </c>
    </row>
    <row r="10" spans="2:62" ht="32" customHeight="1" x14ac:dyDescent="0.35">
      <c r="B10" s="11" t="s">
        <v>72</v>
      </c>
      <c r="C10" s="12">
        <v>0.24856101090999999</v>
      </c>
      <c r="D10" s="12">
        <v>0.20645765773899999</v>
      </c>
      <c r="E10" s="12">
        <v>0.28040724041300003</v>
      </c>
      <c r="F10" s="12">
        <v>0.41634511980200001</v>
      </c>
      <c r="G10" s="12">
        <v>0</v>
      </c>
      <c r="I10" s="12">
        <v>0.25768137430900001</v>
      </c>
      <c r="J10" s="12">
        <v>0.28895265475600002</v>
      </c>
      <c r="K10" s="12">
        <v>0.216141544119</v>
      </c>
      <c r="L10" s="12">
        <v>0.25519382621499997</v>
      </c>
      <c r="M10" s="12">
        <v>0.25481230951700001</v>
      </c>
      <c r="N10" s="12">
        <v>0.249179193026</v>
      </c>
      <c r="P10" s="12">
        <v>0.36704371455200002</v>
      </c>
      <c r="Q10" s="12">
        <v>0.22961315168900001</v>
      </c>
      <c r="R10" s="12">
        <v>0.202548452603</v>
      </c>
      <c r="S10" s="12">
        <v>0.19900613582000001</v>
      </c>
      <c r="T10" s="12">
        <v>0</v>
      </c>
      <c r="V10" s="12">
        <v>0.39086141205199998</v>
      </c>
      <c r="W10" s="12">
        <v>0.29855427529799999</v>
      </c>
      <c r="X10" s="12">
        <v>0.26004467392000002</v>
      </c>
      <c r="Y10" s="12">
        <v>0.22034834647400001</v>
      </c>
      <c r="Z10" s="12">
        <v>0.16928436187099999</v>
      </c>
      <c r="AA10" s="12">
        <v>7.1792098197699994E-2</v>
      </c>
      <c r="AB10" s="12">
        <v>0.140508557235</v>
      </c>
      <c r="AC10" s="12">
        <v>0.314028371227</v>
      </c>
      <c r="AE10" s="12">
        <v>0.335409397818</v>
      </c>
      <c r="AF10" s="12">
        <v>0.21435164119899999</v>
      </c>
      <c r="AG10" s="12">
        <v>0.33064549590800002</v>
      </c>
      <c r="AH10" s="12">
        <v>0.26289702774700002</v>
      </c>
      <c r="AI10" s="12">
        <v>0.23884451182700001</v>
      </c>
      <c r="AJ10" s="12">
        <v>0.30129678631599999</v>
      </c>
      <c r="AK10" s="12">
        <v>0.14707874517899999</v>
      </c>
      <c r="AL10" s="12">
        <v>0.118236313105</v>
      </c>
      <c r="AM10" s="12">
        <v>0.308139357078</v>
      </c>
      <c r="AN10" s="12">
        <v>0.365854181823</v>
      </c>
      <c r="AO10" s="12">
        <v>0.208386046268</v>
      </c>
      <c r="AP10" s="12">
        <v>0.19612747211199999</v>
      </c>
      <c r="AR10" s="12">
        <v>0.24594959149199999</v>
      </c>
      <c r="AS10" s="12">
        <v>0.26055590448100002</v>
      </c>
      <c r="AT10" s="12">
        <v>0.274359028886</v>
      </c>
      <c r="AU10" s="12">
        <v>0</v>
      </c>
      <c r="AW10" s="12">
        <v>0.23819009506700001</v>
      </c>
      <c r="AX10" s="12">
        <v>0.22597138963300001</v>
      </c>
      <c r="AY10" s="12">
        <v>0.24121635992900001</v>
      </c>
      <c r="AZ10" s="12">
        <v>0.259180850731</v>
      </c>
      <c r="BA10" s="12">
        <v>0.248002907947</v>
      </c>
      <c r="BB10" s="12">
        <v>0.246796831163</v>
      </c>
      <c r="BD10" s="12">
        <v>0.22871771194000001</v>
      </c>
      <c r="BE10" s="12">
        <v>0.29490726136000001</v>
      </c>
      <c r="BF10" s="12">
        <v>0.19472960789300001</v>
      </c>
      <c r="BH10" s="12">
        <v>0.212405337503</v>
      </c>
      <c r="BI10" s="12">
        <v>0.32237557526100002</v>
      </c>
      <c r="BJ10" s="12">
        <v>0.33160178515200001</v>
      </c>
    </row>
    <row r="12" spans="2:62" x14ac:dyDescent="0.35">
      <c r="B12" t="s">
        <v>260</v>
      </c>
    </row>
    <row r="13" spans="2:62" x14ac:dyDescent="0.35">
      <c r="B13" t="s">
        <v>9</v>
      </c>
    </row>
    <row r="15" spans="2:62" x14ac:dyDescent="0.35">
      <c r="B15" s="4" t="str">
        <f>HYPERLINK("#Contents!A1","Return to Contents")</f>
        <v>Return to Contents</v>
      </c>
    </row>
  </sheetData>
  <mergeCells count="10">
    <mergeCell ref="D2:BJ2"/>
    <mergeCell ref="D5:H5"/>
    <mergeCell ref="I5:O5"/>
    <mergeCell ref="P5:U5"/>
    <mergeCell ref="V5:AD5"/>
    <mergeCell ref="AE5:AQ5"/>
    <mergeCell ref="AR5:AV5"/>
    <mergeCell ref="AW5:BC5"/>
    <mergeCell ref="BD5:BG5"/>
    <mergeCell ref="BH5:BJ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9B5E5475CA0A4B91AD8A2BF4723B6E" ma:contentTypeVersion="7" ma:contentTypeDescription="Create a new document." ma:contentTypeScope="" ma:versionID="8046611b26ec0e075720fc5befaa982e">
  <xsd:schema xmlns:xsd="http://www.w3.org/2001/XMLSchema" xmlns:xs="http://www.w3.org/2001/XMLSchema" xmlns:p="http://schemas.microsoft.com/office/2006/metadata/properties" xmlns:ns2="c15f6120-37b5-4fa5-b2c2-92c1f58b8cdd" targetNamespace="http://schemas.microsoft.com/office/2006/metadata/properties" ma:root="true" ma:fieldsID="2a3e0fc3be7807c08a56f51302e6f54d" ns2:_="">
    <xsd:import namespace="c15f6120-37b5-4fa5-b2c2-92c1f58b8c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5f6120-37b5-4fa5-b2c2-92c1f58b8c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5115A0E-4A3D-42D3-A2DA-8521FE7B64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5f6120-37b5-4fa5-b2c2-92c1f58b8c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6CD4E8-CDCD-41E5-810D-71503B262179}">
  <ds:schemaRefs>
    <ds:schemaRef ds:uri="http://schemas.microsoft.com/sharepoint/v3/contenttype/forms"/>
  </ds:schemaRefs>
</ds:datastoreItem>
</file>

<file path=customXml/itemProps3.xml><?xml version="1.0" encoding="utf-8"?>
<ds:datastoreItem xmlns:ds="http://schemas.openxmlformats.org/officeDocument/2006/customXml" ds:itemID="{2644CA9E-4367-40E6-9A56-D1865A30FF7F}">
  <ds:schemaRefs>
    <ds:schemaRef ds:uri="http://purl.org/dc/dcmitype/"/>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c15f6120-37b5-4fa5-b2c2-92c1f58b8cdd"/>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131</vt:i4>
      </vt:variant>
    </vt:vector>
  </HeadingPairs>
  <TitlesOfParts>
    <vt:vector size="131"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vector>
  </TitlesOfParts>
  <Manager/>
  <Company>Stonehaven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20260413_91071607_weighted_tables</dc:title>
  <dc:subject/>
  <dc:creator>Codex</dc:creator>
  <cp:keywords/>
  <dc:description/>
  <cp:lastModifiedBy>Annie Bell</cp:lastModifiedBy>
  <cp:revision/>
  <dcterms:created xsi:type="dcterms:W3CDTF">2026-04-13T17:47:27Z</dcterms:created>
  <dcterms:modified xsi:type="dcterms:W3CDTF">2026-06-11T15:30:17Z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0x010100049B5E5475CA0A4B91AD8A2BF4723B6E</vt:lpwstr>
  </property>
</Properties>
</file>