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bened\Public First Dropbox\Policy and Research Team\Polling\Client Tables\BPC\BPC\"/>
    </mc:Choice>
  </mc:AlternateContent>
  <xr:revisionPtr revIDLastSave="0" documentId="13_ncr:1_{B307DC5A-A14A-447B-809E-606DD882C8AB}" xr6:coauthVersionLast="47" xr6:coauthVersionMax="47" xr10:uidLastSave="{00000000-0000-0000-0000-000000000000}"/>
  <bookViews>
    <workbookView xWindow="-110" yWindow="-110" windowWidth="19420" windowHeight="10300" activeTab="3" xr2:uid="{00000000-000D-0000-FFFF-FFFF00000000}"/>
  </bookViews>
  <sheets>
    <sheet name="Cover Sheet" sheetId="1" r:id="rId1"/>
    <sheet name="Contents" sheetId="2" r:id="rId2"/>
    <sheet name="Full Results" sheetId="3" r:id="rId3"/>
    <sheet name="Table 1" sheetId="4" r:id="rId4"/>
    <sheet name="Table 2" sheetId="5" r:id="rId5"/>
    <sheet name="Table 3" sheetId="6" r:id="rId6"/>
    <sheet name="Table 4" sheetId="7" r:id="rId7"/>
    <sheet name="Table 5" sheetId="8" r:id="rId8"/>
    <sheet name="Table 6" sheetId="9" r:id="rId9"/>
    <sheet name="Table 7" sheetId="10" r:id="rId10"/>
    <sheet name="Table 8" sheetId="11" r:id="rId11"/>
    <sheet name="Table 9" sheetId="12" r:id="rId12"/>
    <sheet name="Table 10" sheetId="13" r:id="rId13"/>
    <sheet name="Table 11" sheetId="14" r:id="rId14"/>
    <sheet name="Table 12" sheetId="15" r:id="rId15"/>
    <sheet name="Table 13" sheetId="16" r:id="rId16"/>
    <sheet name="Table 14" sheetId="17" r:id="rId17"/>
    <sheet name="Table 15" sheetId="18" r:id="rId18"/>
    <sheet name="Table 16" sheetId="19" r:id="rId19"/>
    <sheet name="Table 17" sheetId="20" r:id="rId20"/>
    <sheet name="Table 18" sheetId="21" r:id="rId21"/>
    <sheet name="Table 19" sheetId="22" r:id="rId22"/>
    <sheet name="Table 20" sheetId="23" r:id="rId23"/>
    <sheet name="Table 21" sheetId="24" r:id="rId24"/>
    <sheet name="Table 22" sheetId="25" r:id="rId25"/>
    <sheet name="Table 23" sheetId="26" r:id="rId26"/>
    <sheet name="Table 24" sheetId="27" r:id="rId27"/>
    <sheet name="Table 25" sheetId="28" r:id="rId28"/>
    <sheet name="Table 26" sheetId="29" r:id="rId29"/>
    <sheet name="Table 27" sheetId="30" r:id="rId30"/>
    <sheet name="Table 28" sheetId="31" r:id="rId31"/>
    <sheet name="Table 29" sheetId="32" r:id="rId32"/>
    <sheet name="Table 30" sheetId="33" r:id="rId33"/>
    <sheet name="Table 31" sheetId="34" r:id="rId34"/>
    <sheet name="Table 32" sheetId="35" r:id="rId35"/>
    <sheet name="Table 33" sheetId="36" r:id="rId36"/>
    <sheet name="Table 34" sheetId="37" r:id="rId37"/>
    <sheet name="Table 35" sheetId="38" r:id="rId38"/>
    <sheet name="Table 36" sheetId="39" r:id="rId39"/>
    <sheet name="Table 37" sheetId="40" r:id="rId40"/>
    <sheet name="Table 38" sheetId="41" r:id="rId41"/>
    <sheet name="Table 39" sheetId="42" r:id="rId42"/>
    <sheet name="Table 40" sheetId="43" r:id="rId43"/>
    <sheet name="Table 41" sheetId="44" r:id="rId44"/>
    <sheet name="Table 42" sheetId="45" r:id="rId45"/>
    <sheet name="Table 43" sheetId="46" r:id="rId46"/>
    <sheet name="Table 44" sheetId="47" r:id="rId47"/>
    <sheet name="Table 45" sheetId="48" r:id="rId48"/>
    <sheet name="Table 46" sheetId="49" r:id="rId49"/>
    <sheet name="Table 47" sheetId="50" r:id="rId5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" i="46" l="1" a="1"/>
  <c r="B18" i="46" s="1"/>
  <c r="D34" i="2"/>
  <c r="B23" i="50"/>
  <c r="B25" i="49"/>
  <c r="B25" i="48"/>
  <c r="B22" i="47"/>
  <c r="B22" i="46"/>
  <c r="B22" i="45"/>
  <c r="B22" i="44"/>
  <c r="B22" i="43"/>
  <c r="B19" i="42"/>
  <c r="B20" i="41"/>
  <c r="B17" i="40"/>
  <c r="B22" i="39"/>
  <c r="B16" i="38"/>
  <c r="B16" i="37"/>
  <c r="B16" i="36"/>
  <c r="B16" i="35"/>
  <c r="B16" i="34"/>
  <c r="B16" i="33"/>
  <c r="B16" i="32"/>
  <c r="B16" i="31"/>
  <c r="B16" i="30"/>
  <c r="B16" i="29"/>
  <c r="B19" i="28"/>
  <c r="B19" i="27"/>
  <c r="B19" i="26"/>
  <c r="B19" i="25"/>
  <c r="B19" i="24"/>
  <c r="B19" i="23"/>
  <c r="B19" i="22"/>
  <c r="B19" i="21"/>
  <c r="B19" i="20"/>
  <c r="B19" i="19"/>
  <c r="B19" i="18"/>
  <c r="B18" i="17"/>
  <c r="B16" i="16"/>
  <c r="B23" i="15"/>
  <c r="B22" i="14"/>
  <c r="B22" i="13"/>
  <c r="B22" i="12"/>
  <c r="B22" i="11"/>
  <c r="B22" i="10"/>
  <c r="B22" i="9"/>
  <c r="B22" i="8"/>
  <c r="B22" i="7"/>
  <c r="B17" i="6"/>
  <c r="B19" i="5"/>
  <c r="B18" i="4"/>
  <c r="E55" i="2"/>
  <c r="D55" i="2"/>
  <c r="E54" i="2"/>
  <c r="D54" i="2"/>
  <c r="E53" i="2"/>
  <c r="D53" i="2"/>
  <c r="E52" i="2"/>
  <c r="D52" i="2"/>
  <c r="E51" i="2"/>
  <c r="D51" i="2"/>
  <c r="E50" i="2"/>
  <c r="D50" i="2"/>
  <c r="E49" i="2"/>
  <c r="D49" i="2"/>
  <c r="D48" i="2"/>
  <c r="E47" i="2"/>
  <c r="D47" i="2"/>
  <c r="E46" i="2"/>
  <c r="D46" i="2"/>
  <c r="E45" i="2"/>
  <c r="D45" i="2"/>
  <c r="E44" i="2"/>
  <c r="D44" i="2"/>
  <c r="E43" i="2"/>
  <c r="D43" i="2"/>
  <c r="E42" i="2"/>
  <c r="D42" i="2"/>
  <c r="E41" i="2"/>
  <c r="D41" i="2"/>
  <c r="E40" i="2"/>
  <c r="D40" i="2"/>
  <c r="E39" i="2"/>
  <c r="D39" i="2"/>
  <c r="E38" i="2"/>
  <c r="D38" i="2"/>
  <c r="E37" i="2"/>
  <c r="D37" i="2"/>
  <c r="E36" i="2"/>
  <c r="D36" i="2"/>
  <c r="E35" i="2"/>
  <c r="D35" i="2"/>
  <c r="E33" i="2"/>
  <c r="D33" i="2"/>
  <c r="E32" i="2"/>
  <c r="D32" i="2"/>
  <c r="E31" i="2"/>
  <c r="D31" i="2"/>
  <c r="E30" i="2"/>
  <c r="D30" i="2"/>
  <c r="E29" i="2"/>
  <c r="D29" i="2"/>
  <c r="E28" i="2"/>
  <c r="D28" i="2"/>
  <c r="E27" i="2"/>
  <c r="D27" i="2"/>
  <c r="E26" i="2"/>
  <c r="D26" i="2"/>
  <c r="E25" i="2"/>
  <c r="D25" i="2"/>
  <c r="E24" i="2"/>
  <c r="D24" i="2"/>
  <c r="D23" i="2"/>
  <c r="E22" i="2"/>
  <c r="D22" i="2"/>
  <c r="E21" i="2"/>
  <c r="D21" i="2"/>
  <c r="E20" i="2"/>
  <c r="D20" i="2"/>
  <c r="E19" i="2"/>
  <c r="D19" i="2"/>
  <c r="E18" i="2"/>
  <c r="D18" i="2"/>
  <c r="E17" i="2"/>
  <c r="D17" i="2"/>
  <c r="E16" i="2"/>
  <c r="D16" i="2"/>
  <c r="E15" i="2"/>
  <c r="D15" i="2"/>
  <c r="E14" i="2"/>
  <c r="D14" i="2"/>
  <c r="D13" i="2"/>
  <c r="E12" i="2"/>
  <c r="D12" i="2"/>
  <c r="E11" i="2"/>
  <c r="D11" i="2"/>
  <c r="E10" i="2"/>
  <c r="D10" i="2"/>
  <c r="E9" i="2"/>
  <c r="D9" i="2"/>
  <c r="D6" i="2"/>
  <c r="F20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<sst xmlns="http://schemas.openxmlformats.org/spreadsheetml/2006/main" count="2053" uniqueCount="224">
  <si>
    <t>Public First Poll for BPC</t>
  </si>
  <si>
    <t>Fieldwork:</t>
  </si>
  <si>
    <t>28th Mar - 7th Apr 2024</t>
  </si>
  <si>
    <t xml:space="preserve">Interview Method: </t>
  </si>
  <si>
    <t>Online Survey</t>
  </si>
  <si>
    <t>Population represented:</t>
  </si>
  <si>
    <t>Sample size:</t>
  </si>
  <si>
    <t>Methodology:</t>
  </si>
  <si>
    <t>Public First is a member of the BPC and abides by its rules. For more information please contact the Public First polling team:</t>
  </si>
  <si>
    <t>Table of Contents</t>
  </si>
  <si>
    <t>Individual Tables</t>
  </si>
  <si>
    <t>Full Result Row</t>
  </si>
  <si>
    <t>Question Base</t>
  </si>
  <si>
    <t/>
  </si>
  <si>
    <t>Total</t>
  </si>
  <si>
    <t>Male</t>
  </si>
  <si>
    <t>Female</t>
  </si>
  <si>
    <t>Unweighted</t>
  </si>
  <si>
    <t>Weighted</t>
  </si>
  <si>
    <t>18-24</t>
  </si>
  <si>
    <t>25-34</t>
  </si>
  <si>
    <t>35-44</t>
  </si>
  <si>
    <t>45-54</t>
  </si>
  <si>
    <t>55-64</t>
  </si>
  <si>
    <t>65+</t>
  </si>
  <si>
    <t>White</t>
  </si>
  <si>
    <t>Hispanic</t>
  </si>
  <si>
    <t>Black</t>
  </si>
  <si>
    <t>Asian</t>
  </si>
  <si>
    <t>Mixed/Other</t>
  </si>
  <si>
    <t>Less than $25,000</t>
  </si>
  <si>
    <t>$25,000 to $74,999</t>
  </si>
  <si>
    <t>$75,000 to $199,999</t>
  </si>
  <si>
    <t>$200,000 or more</t>
  </si>
  <si>
    <t>Gender</t>
  </si>
  <si>
    <t>Age Group</t>
  </si>
  <si>
    <t>Race/Ethnicity</t>
  </si>
  <si>
    <t>Grouped Income</t>
  </si>
  <si>
    <t> I am very comfortable financially</t>
  </si>
  <si>
    <t> I am relatively comfortable financially</t>
  </si>
  <si>
    <t>I do not have money for luxuries but can regularly cover the essentials</t>
  </si>
  <si>
    <t>I can only afford my basic expenses and often struggle to make ends meet</t>
  </si>
  <si>
    <t>I cannot afford my basic expenses and often have to go without essentials like food and heating</t>
  </si>
  <si>
    <t xml:space="preserve"> ​​​​​​​How do you feel when thinking about your financial situation today?</t>
  </si>
  <si>
    <t>BASE: All Respondents</t>
  </si>
  <si>
    <t>Fieldwork:  28th Mar - 7th Apr 2024</t>
  </si>
  <si>
    <t>Significantly more comfortable</t>
  </si>
  <si>
    <t>Somewhat more comfortable</t>
  </si>
  <si>
    <t>Neither more nor less comfortable</t>
  </si>
  <si>
    <t>Somewhat less comfortable</t>
  </si>
  <si>
    <t>Significantly less comfortable</t>
  </si>
  <si>
    <t>Don’t know</t>
  </si>
  <si>
    <t xml:space="preserve"> Thinking about your financial situation, how do you feel compared to a year ago?</t>
  </si>
  <si>
    <t>I have been able to save more</t>
  </si>
  <si>
    <t>No, it has remained the same</t>
  </si>
  <si>
    <t>I am unable to save like I did a year ago</t>
  </si>
  <si>
    <t xml:space="preserve"> Have you noticed any changes in your ability to save over the past year?</t>
  </si>
  <si>
    <t>Very optimistic</t>
  </si>
  <si>
    <t>Somewhat optimistic</t>
  </si>
  <si>
    <t>Neither optimistic nor pessimistic</t>
  </si>
  <si>
    <t>Somewhat pessimistic</t>
  </si>
  <si>
    <t>Very pessimistic</t>
  </si>
  <si>
    <t>Total Optimistic:</t>
  </si>
  <si>
    <t>Total Pessimistic:</t>
  </si>
  <si>
    <t>Net:</t>
  </si>
  <si>
    <t xml:space="preserve"> ​​​​​​​Thinking about your own finances in the next year, do you generally feel optimistic or pessimistic?</t>
  </si>
  <si>
    <t xml:space="preserve"> Building a “rainy day” emergency fund</t>
  </si>
  <si>
    <t xml:space="preserve"> Retirement</t>
  </si>
  <si>
    <t xml:space="preserve"> Paying off debt</t>
  </si>
  <si>
    <t xml:space="preserve"> Making a “big-ticket” purchase, such as a car or vacation</t>
  </si>
  <si>
    <t xml:space="preserve"> Purchasing a home or major home improvements</t>
  </si>
  <si>
    <t xml:space="preserve"> Children’s education</t>
  </si>
  <si>
    <t>Very important</t>
  </si>
  <si>
    <t>Somewhat important</t>
  </si>
  <si>
    <t>Neither important nor unimportant</t>
  </si>
  <si>
    <t>Somewhat unimportant</t>
  </si>
  <si>
    <t>Very unimportant</t>
  </si>
  <si>
    <t>Don't know</t>
  </si>
  <si>
    <t>Total Important:</t>
  </si>
  <si>
    <t>Total Unimportant:</t>
  </si>
  <si>
    <t>Grid Summary: ​​​​​​How important to you, if at all, is saving for each of the following reasons?</t>
  </si>
  <si>
    <t>​​​​​​How important to you, if at all, is saving for each of the following reasons?: Retirement</t>
  </si>
  <si>
    <t>​​​​​​How important to you, if at all, is saving for each of the following reasons?: Children’s education</t>
  </si>
  <si>
    <t>​​​​​​How important to you, if at all, is saving for each of the following reasons?: Purchasing a home or major home improvements</t>
  </si>
  <si>
    <t>​​​​​​How important to you, if at all, is saving for each of the following reasons?: Making a “big-ticket” purchase, such as a car or vacation</t>
  </si>
  <si>
    <t>​​​​​​How important to you, if at all, is saving for each of the following reasons?: Building a “rainy day” emergency fund</t>
  </si>
  <si>
    <t>​​​​​​How important to you, if at all, is saving for each of the following reasons?: Paying off debt</t>
  </si>
  <si>
    <t>Under 55 years old</t>
  </si>
  <si>
    <t>55 - 60</t>
  </si>
  <si>
    <t>61 - 64</t>
  </si>
  <si>
    <t>65 - 67</t>
  </si>
  <si>
    <t>68 - 70</t>
  </si>
  <si>
    <t>70 - 75</t>
  </si>
  <si>
    <t>75 - 80</t>
  </si>
  <si>
    <t>Over 80 years old</t>
  </si>
  <si>
    <t>I never expect to retire</t>
  </si>
  <si>
    <t xml:space="preserve"> At what age do you plan or expect to retire?</t>
  </si>
  <si>
    <t>Yes</t>
  </si>
  <si>
    <t>No</t>
  </si>
  <si>
    <t xml:space="preserve"> Are you planning on retiring within the next 5 years?</t>
  </si>
  <si>
    <t>No, not at all</t>
  </si>
  <si>
    <t>No, probably not</t>
  </si>
  <si>
    <t>Yes, probably</t>
  </si>
  <si>
    <t>Yes, definitely</t>
  </si>
  <si>
    <t xml:space="preserve"> Do you feel financially on track to retire at or around your planned retirement age?</t>
  </si>
  <si>
    <t xml:space="preserve"> Declining health</t>
  </si>
  <si>
    <t xml:space="preserve"> Achieving retirement savings target</t>
  </si>
  <si>
    <t xml:space="preserve"> Spouse or partner retiring</t>
  </si>
  <si>
    <t xml:space="preserve"> Paying off debt entirely</t>
  </si>
  <si>
    <t xml:space="preserve"> Increased family responsibilities</t>
  </si>
  <si>
    <t xml:space="preserve"> Declining career satisfaction</t>
  </si>
  <si>
    <t xml:space="preserve"> Strong financial market</t>
  </si>
  <si>
    <t xml:space="preserve"> Weak financial market</t>
  </si>
  <si>
    <t xml:space="preserve"> Social Security reform that increases the normal retirement age</t>
  </si>
  <si>
    <t xml:space="preserve"> Receiving an unexpected windfall, such as an inheritance</t>
  </si>
  <si>
    <t>Significantly delay retirement</t>
  </si>
  <si>
    <t>Somewhat delay retirement</t>
  </si>
  <si>
    <t>Have no effect</t>
  </si>
  <si>
    <t>Somewhat move retirement earlier</t>
  </si>
  <si>
    <t>Significantly move retirement earlier</t>
  </si>
  <si>
    <t>Grid Summary: How would each of the following factors influence your expected retirement age?</t>
  </si>
  <si>
    <t>How would each of the following factors influence your expected retirement age?: Declining health</t>
  </si>
  <si>
    <t>How would each of the following factors influence your expected retirement age?: Achieving retirement savings target</t>
  </si>
  <si>
    <t>How would each of the following factors influence your expected retirement age?: Spouse or partner retiring</t>
  </si>
  <si>
    <t>How would each of the following factors influence your expected retirement age?: Paying off debt entirely</t>
  </si>
  <si>
    <t>How would each of the following factors influence your expected retirement age?: Increased family responsibilities</t>
  </si>
  <si>
    <t>How would each of the following factors influence your expected retirement age?: Declining career satisfaction</t>
  </si>
  <si>
    <t>How would each of the following factors influence your expected retirement age?: Strong financial market</t>
  </si>
  <si>
    <t>How would each of the following factors influence your expected retirement age?: Weak financial market</t>
  </si>
  <si>
    <t>How would each of the following factors influence your expected retirement age?: Social Security reform that increases the normal retirement age</t>
  </si>
  <si>
    <t>How would each of the following factors influence your expected retirement age?: Receiving an unexpected windfall, such as an inheritance</t>
  </si>
  <si>
    <t xml:space="preserve"> I contribute regularly to a private retirement account, such as a 401(k) or IRA</t>
  </si>
  <si>
    <t xml:space="preserve"> In the past year, I have taken on additional work, such as a side job or project, to    earn extra income.</t>
  </si>
  <si>
    <t xml:space="preserve">  I have a set budget for my household’s spending.</t>
  </si>
  <si>
    <t xml:space="preserve"> I am actively paying down debt.</t>
  </si>
  <si>
    <t xml:space="preserve"> I am saving money to pursue further training, credentials, or education.</t>
  </si>
  <si>
    <t xml:space="preserve"> I have money invested in stocks or bonds.</t>
  </si>
  <si>
    <t xml:space="preserve"> I have money invested in real estate (apart from my primary residence).</t>
  </si>
  <si>
    <t xml:space="preserve"> I have a financial adviser to assist my financial planning.</t>
  </si>
  <si>
    <t>True for me</t>
  </si>
  <si>
    <t>Not true for me</t>
  </si>
  <si>
    <t>Don't Know</t>
  </si>
  <si>
    <t>​​​​​​Which of the following statements are true for you?Select all that are relevant: I contribute regularly to a private retirement account, such as a 401(k) or IRA</t>
  </si>
  <si>
    <t>​​​​​​Which of the following statements are true for you?Select all that are relevant...79: In the past year, I have taken on additional work, such as a side job or project, to    earn extra income.</t>
  </si>
  <si>
    <t>​​​​​​Which of the following statements are true for you?Select all that are relevant...80: In the past year, I have taken on additional work, such as a side job or project, to    earn extra income.</t>
  </si>
  <si>
    <t>​​​​​​Which of the following statements are true for you?Select all that are relevant:  I have a set budget for my household’s spending.</t>
  </si>
  <si>
    <t>​​​​​​Which of the following statements are true for you?Select all that are relevant: I am actively paying down debt.</t>
  </si>
  <si>
    <t>​​​​​​Which of the following statements are true for you?Select all that are relevant: I am saving money to pursue further training, credentials, or education.</t>
  </si>
  <si>
    <t>​​​​​​Which of the following statements are true for you?Select all that are relevant: I have money invested in stocks or bonds.</t>
  </si>
  <si>
    <t>​​​​​​Which of the following statements are true for you?Select all that are relevant: I have money invested in real estate (apart from my primary residence).</t>
  </si>
  <si>
    <t>​​​​​​Which of the following statements are true for you?Select all that are relevant: I have a financial adviser to assist my financial planning.</t>
  </si>
  <si>
    <t>Very confident</t>
  </si>
  <si>
    <t>Somewhat confident</t>
  </si>
  <si>
    <t>Neither confident nor unconfident</t>
  </si>
  <si>
    <t>Somewhat unconfident</t>
  </si>
  <si>
    <t>Very unconfident</t>
  </si>
  <si>
    <t>Total Confident:</t>
  </si>
  <si>
    <t>Total Unconfident:</t>
  </si>
  <si>
    <t xml:space="preserve"> Thinking about your retirement, how confident are you that you will have enough money to enjoy a comfortable life?</t>
  </si>
  <si>
    <t>Yes, I expect to maintain my current lifestyle</t>
  </si>
  <si>
    <t>No, I expect a less expensive lifestyle</t>
  </si>
  <si>
    <t>No, I expect a more expensive lifestyle</t>
  </si>
  <si>
    <t xml:space="preserve"> Do you expect to maintain your current lifestyle into retirement?</t>
  </si>
  <si>
    <t>Discretionary spending e.g. eating out, hobbies</t>
  </si>
  <si>
    <t>Travel e.g. holidays, cruises, visiting friends and family</t>
  </si>
  <si>
    <t>Essentials e.g. buying cheaper or going without</t>
  </si>
  <si>
    <t>Special Occasions e.g. birthday gifts, Christmas, Thanksgiving</t>
  </si>
  <si>
    <t>Housing e.g. moving to a more affordable home or area</t>
  </si>
  <si>
    <t>Other (please specify)</t>
  </si>
  <si>
    <t>You said you expect a less expensive lifestyle in retirement.In which areas do you anticipate needing to cut back? Select all that apply  </t>
  </si>
  <si>
    <t>Essentials e.g. buying more  or higher-quality essentials</t>
  </si>
  <si>
    <t>​​​​​​You said you expect a more expensive lifestyle in retirement.In which areas do you anticipate spending more?Select all that apply</t>
  </si>
  <si>
    <t xml:space="preserve"> I am looking forward to retirement</t>
  </si>
  <si>
    <t xml:space="preserve"> Financial planning for the future causes me stress.</t>
  </si>
  <si>
    <t xml:space="preserve"> I live below my means today to ensure I can live comfortably in retirement</t>
  </si>
  <si>
    <t xml:space="preserve"> I have a plan in place that will allow me to retire when I want to.</t>
  </si>
  <si>
    <t>Strongly agree</t>
  </si>
  <si>
    <t>Agree</t>
  </si>
  <si>
    <t>Neither agree nor disagree</t>
  </si>
  <si>
    <t>Disagree</t>
  </si>
  <si>
    <t>Strongly disagree</t>
  </si>
  <si>
    <t>Total Agree:</t>
  </si>
  <si>
    <t>Total Disagree:</t>
  </si>
  <si>
    <t>Grid Summary: To what extent do you agree or disagree with the following statements?</t>
  </si>
  <si>
    <t>To what extent do you agree or disagree with the following statements?: I have a plan in place that will allow me to retire when I want to.</t>
  </si>
  <si>
    <t>To what extent do you agree or disagree with the following statements?: Financial planning for the future causes me stress.</t>
  </si>
  <si>
    <t>To what extent do you agree or disagree with the following statements?: I am looking forward to retirement</t>
  </si>
  <si>
    <t>To what extent do you agree or disagree with the following statements?: I live below my means today to ensure I can live comfortably in retirement</t>
  </si>
  <si>
    <t>Social Security</t>
  </si>
  <si>
    <t>Retirement savings accounts such as 401(k)s, 403(b)s, and IRAs</t>
  </si>
  <si>
    <t>Regular savings account</t>
  </si>
  <si>
    <t>Investments held outside of retirement savings accounts</t>
  </si>
  <si>
    <t>Part-time work</t>
  </si>
  <si>
    <t>Employer-sponsored retirement plan</t>
  </si>
  <si>
    <t>Inherited money or assets</t>
  </si>
  <si>
    <t>Equity in your home</t>
  </si>
  <si>
    <t>Annuities or insurance plans</t>
  </si>
  <si>
    <t>Rent from other property</t>
  </si>
  <si>
    <t>​​​​​​Which of the following will make up a major source of your retirement income?Select up to three</t>
  </si>
  <si>
    <t>BASE: Not retired</t>
  </si>
  <si>
    <t>​​​​​​Which of the following make up a major source of your retirement income?Select up to three</t>
  </si>
  <si>
    <t>BASE: Retired</t>
  </si>
  <si>
    <t>Family and friends</t>
  </si>
  <si>
    <t>Online resources and self-guided research  </t>
  </si>
  <si>
    <t>Employer</t>
  </si>
  <si>
    <t>A personal, professional financial advisor</t>
  </si>
  <si>
    <t>Official sources e.g Social Security Administration or Department of the Treasury</t>
  </si>
  <si>
    <t>Social media influencers and communities</t>
  </si>
  <si>
    <t>Nonprofit organizations such as AARP</t>
  </si>
  <si>
    <t>Community organizations such as community centers and places of worship</t>
  </si>
  <si>
    <t>Which, if any, do you use as a source of information for retirement planning?Select all that apply</t>
  </si>
  <si>
    <t>Full Results</t>
  </si>
  <si>
    <t>BASE: Expect a less expensive lifestyle</t>
  </si>
  <si>
    <t>BASE: Expect to retire</t>
  </si>
  <si>
    <t>BASE: All respondents</t>
  </si>
  <si>
    <t>Grid Summary:  ​​​​​​Which of the following statements are true for you?Select all that are relevant</t>
  </si>
  <si>
    <t xml:space="preserve">BASE: Expect to retire </t>
  </si>
  <si>
    <t>BASE: Expect a more expensive lifestyle</t>
  </si>
  <si>
    <t>BASE: BASE: Not retired</t>
  </si>
  <si>
    <t xml:space="preserve"> At what age do you plan or BASE: Not retired?</t>
  </si>
  <si>
    <t>I never BASE: Not retired</t>
  </si>
  <si>
    <t>US Adults</t>
  </si>
  <si>
    <t>All results are weighted using Iterative Proportional Fitting, or 'Raking'. The results are  weighted by interlocking age &amp; gender, state, ethnicity, and education level to Nationally Representative Proportions</t>
  </si>
  <si>
    <t>Data weighted by interlocking age &amp; gender, state, ethnicity, and education level to Nationally Representative Proportions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</si>
</sst>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family val="2"/>
      <scheme val="minor"/>
    </font>
    <font>
      <b/>
      <sz val="18"/>
      <color rgb="FF000000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sz val="13"/>
      <color rgb="FF000000"/>
      <name val="Calibri"/>
      <family val="2"/>
    </font>
    <font>
      <i/>
      <sz val="13"/>
      <color rgb="FF000000"/>
      <name val="Calibri"/>
      <family val="2"/>
    </font>
    <font>
      <i/>
      <u/>
      <sz val="13"/>
      <color theme="1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b/>
      <sz val="12"/>
      <color rgb="FF000000"/>
      <name val="Calibri"/>
      <family val="2"/>
    </font>
    <font>
      <b/>
      <i/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/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0" fontId="8" fillId="0" borderId="0" xfId="0" applyFont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9" fontId="8" fillId="0" borderId="2" xfId="0" applyNumberFormat="1" applyFont="1" applyBorder="1" applyAlignment="1">
      <alignment horizontal="center" vertical="center"/>
    </xf>
    <xf numFmtId="9" fontId="7" fillId="0" borderId="0" xfId="0" applyNumberFormat="1" applyFont="1" applyAlignment="1">
      <alignment horizontal="center" vertical="center"/>
    </xf>
    <xf numFmtId="9" fontId="7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8" fillId="0" borderId="3" xfId="0" applyFont="1" applyBorder="1" applyAlignment="1">
      <alignment horizontal="center" vertical="center" wrapText="1"/>
    </xf>
    <xf numFmtId="0" fontId="11" fillId="0" borderId="0" xfId="0" applyFont="1"/>
    <xf numFmtId="0" fontId="12" fillId="0" borderId="0" xfId="1"/>
    <xf numFmtId="0" fontId="1" fillId="0" borderId="0" xfId="0" applyFont="1" applyAlignment="1">
      <alignment horizontal="center" vertical="top" wrapText="1"/>
    </xf>
    <xf numFmtId="0" fontId="0" fillId="0" borderId="0" xfId="0"/>
    <xf numFmtId="0" fontId="4" fillId="0" borderId="0" xfId="0" applyFont="1" applyAlignment="1">
      <alignment horizontal="left" vertical="top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0" xfId="0" applyFont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heetMetadata" Target="metadata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4389120" cy="82296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222250</xdr:colOff>
      <xdr:row>0</xdr:row>
      <xdr:rowOff>136525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2250" y="136525"/>
          <a:ext cx="1463040" cy="27432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F7:M20"/>
  <sheetViews>
    <sheetView showGridLines="0" topLeftCell="A13" workbookViewId="0">
      <selection activeCell="E17" sqref="E17"/>
    </sheetView>
  </sheetViews>
  <sheetFormatPr defaultColWidth="11.453125" defaultRowHeight="14.5" x14ac:dyDescent="0.35"/>
  <sheetData>
    <row r="7" spans="6:12" ht="40" customHeight="1" x14ac:dyDescent="0.35">
      <c r="F7" s="26" t="s">
        <v>0</v>
      </c>
      <c r="G7" s="27"/>
      <c r="H7" s="27"/>
      <c r="I7" s="27"/>
      <c r="J7" s="27"/>
      <c r="K7" s="27"/>
      <c r="L7" s="27"/>
    </row>
    <row r="10" spans="6:12" ht="20.149999999999999" customHeight="1" x14ac:dyDescent="0.45">
      <c r="F10" s="2" t="s">
        <v>1</v>
      </c>
      <c r="K10" s="3" t="s">
        <v>2</v>
      </c>
    </row>
    <row r="11" spans="6:12" ht="20.149999999999999" customHeight="1" x14ac:dyDescent="0.45">
      <c r="F11" s="2" t="s">
        <v>3</v>
      </c>
      <c r="K11" s="3" t="s">
        <v>4</v>
      </c>
    </row>
    <row r="12" spans="6:12" ht="20.149999999999999" customHeight="1" x14ac:dyDescent="0.45">
      <c r="F12" s="2" t="s">
        <v>5</v>
      </c>
      <c r="K12" s="3" t="s">
        <v>221</v>
      </c>
    </row>
    <row r="13" spans="6:12" ht="20.149999999999999" customHeight="1" x14ac:dyDescent="0.45">
      <c r="F13" s="2" t="s">
        <v>6</v>
      </c>
      <c r="K13" s="3">
        <v>2024</v>
      </c>
    </row>
    <row r="14" spans="6:12" ht="18.5" x14ac:dyDescent="0.45">
      <c r="F14" s="2"/>
    </row>
    <row r="15" spans="6:12" ht="18.5" x14ac:dyDescent="0.45">
      <c r="F15" s="2"/>
    </row>
    <row r="16" spans="6:12" ht="18.5" x14ac:dyDescent="0.45">
      <c r="F16" s="2" t="s">
        <v>7</v>
      </c>
    </row>
    <row r="17" spans="6:13" ht="50.15" customHeight="1" x14ac:dyDescent="0.35">
      <c r="F17" s="28" t="s">
        <v>222</v>
      </c>
      <c r="G17" s="27"/>
      <c r="H17" s="27"/>
      <c r="I17" s="27"/>
      <c r="J17" s="27"/>
      <c r="K17" s="27"/>
      <c r="L17" s="27"/>
      <c r="M17" s="27"/>
    </row>
    <row r="19" spans="6:13" ht="30" customHeight="1" x14ac:dyDescent="0.35">
      <c r="F19" s="4" t="s">
        <v>8</v>
      </c>
    </row>
    <row r="20" spans="6:13" ht="17" x14ac:dyDescent="0.35">
      <c r="F20" s="5" t="str">
        <f>HYPERLINK("mailto:" &amp; "polling@publicfirst.co.uk" &amp; "?subject="&amp; F7, "polling@publicfirst.co.uk")</f>
        <v>polling@publicfirst.co.uk</v>
      </c>
    </row>
  </sheetData>
  <mergeCells count="2">
    <mergeCell ref="F7:L7"/>
    <mergeCell ref="F17:M17"/>
  </mergeCells>
  <pageMargins left="0.7" right="0.7" top="0.75" bottom="0.75" header="0.3" footer="0.3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2:F91"/>
  <sheetViews>
    <sheetView showGridLines="0" topLeftCell="C40" workbookViewId="0">
      <selection activeCell="C9" sqref="C9"/>
    </sheetView>
  </sheetViews>
  <sheetFormatPr defaultColWidth="11.453125" defaultRowHeight="14.5" x14ac:dyDescent="0.35"/>
  <cols>
    <col min="4" max="4" width="100.7265625" customWidth="1"/>
    <col min="5" max="5" width="20.7265625" customWidth="1"/>
  </cols>
  <sheetData>
    <row r="2" spans="3:6" ht="40" customHeight="1" x14ac:dyDescent="0.35">
      <c r="D2" s="1" t="s">
        <v>9</v>
      </c>
    </row>
    <row r="6" spans="3:6" x14ac:dyDescent="0.35">
      <c r="D6" s="8" t="str">
        <f>HYPERLINK("#'Full Results'!A1", "Full Results")</f>
        <v>Full Results</v>
      </c>
    </row>
    <row r="8" spans="3:6" x14ac:dyDescent="0.35">
      <c r="D8" s="6" t="s">
        <v>10</v>
      </c>
      <c r="E8" s="6" t="s">
        <v>11</v>
      </c>
      <c r="F8" s="6" t="s">
        <v>12</v>
      </c>
    </row>
    <row r="9" spans="3:6" x14ac:dyDescent="0.35">
      <c r="C9">
        <v>1</v>
      </c>
      <c r="D9" s="8" t="str">
        <f>HYPERLINK("#'Table 1'!A1", " ​​​​​​​How do you feel when thinking about your financial situation today?")</f>
        <v xml:space="preserve"> ​​​​​​​How do you feel when thinking about your financial situation today?</v>
      </c>
      <c r="E9" s="14" t="str">
        <f>HYPERLINK("#'Full Results'!A11", "11")</f>
        <v>11</v>
      </c>
      <c r="F9" t="s">
        <v>44</v>
      </c>
    </row>
    <row r="10" spans="3:6" x14ac:dyDescent="0.35">
      <c r="C10">
        <v>2</v>
      </c>
      <c r="D10" s="8" t="str">
        <f>HYPERLINK("#'Table 2'!A1", " Thinking about your financial situation, how do you feel compared to a year ago?")</f>
        <v xml:space="preserve"> Thinking about your financial situation, how do you feel compared to a year ago?</v>
      </c>
      <c r="E10" s="14" t="str">
        <f>HYPERLINK("#'Full Results'!A19", "19")</f>
        <v>19</v>
      </c>
      <c r="F10" t="s">
        <v>44</v>
      </c>
    </row>
    <row r="11" spans="3:6" x14ac:dyDescent="0.35">
      <c r="C11">
        <v>3</v>
      </c>
      <c r="D11" s="8" t="str">
        <f>HYPERLINK("#'Table 3'!A1", " Have you noticed any changes in your ability to save over the past year?")</f>
        <v xml:space="preserve"> Have you noticed any changes in your ability to save over the past year?</v>
      </c>
      <c r="E11" s="14" t="str">
        <f>HYPERLINK("#'Full Results'!A28", "28")</f>
        <v>28</v>
      </c>
      <c r="F11" t="s">
        <v>44</v>
      </c>
    </row>
    <row r="12" spans="3:6" x14ac:dyDescent="0.35">
      <c r="C12">
        <v>4</v>
      </c>
      <c r="D12" s="8" t="str">
        <f>HYPERLINK("#'Table 4'!A1", " ​​​​​​​Thinking about your own finances in the next year, do you generally feel optimistic or pessimistic?")</f>
        <v xml:space="preserve"> ​​​​​​​Thinking about your own finances in the next year, do you generally feel optimistic or pessimistic?</v>
      </c>
      <c r="E12" s="14" t="str">
        <f>HYPERLINK("#'Full Results'!A35", "35")</f>
        <v>35</v>
      </c>
      <c r="F12" t="s">
        <v>44</v>
      </c>
    </row>
    <row r="13" spans="3:6" x14ac:dyDescent="0.35">
      <c r="C13">
        <v>5</v>
      </c>
      <c r="D13" s="8" t="str">
        <f>HYPERLINK("#'Table 5'!A1", "Grid Summary: ​​​​​​How important to you, if at all, is saving for each of the following reasons?")</f>
        <v>Grid Summary: ​​​​​​How important to you, if at all, is saving for each of the following reasons?</v>
      </c>
      <c r="E13" s="7"/>
      <c r="F13" t="s">
        <v>44</v>
      </c>
    </row>
    <row r="14" spans="3:6" x14ac:dyDescent="0.35">
      <c r="C14">
        <v>6</v>
      </c>
      <c r="D14" s="8" t="str">
        <f>HYPERLINK("#'Table 6'!A1", "​​​​​​How important to you, if at all, is saving for each of the following reasons?: Retirement")</f>
        <v>​​​​​​How important to you, if at all, is saving for each of the following reasons?: Retirement</v>
      </c>
      <c r="E14" s="14" t="str">
        <f>HYPERLINK("#'Full Results'!A47", "47")</f>
        <v>47</v>
      </c>
      <c r="F14" t="s">
        <v>44</v>
      </c>
    </row>
    <row r="15" spans="3:6" x14ac:dyDescent="0.35">
      <c r="C15">
        <v>7</v>
      </c>
      <c r="D15" s="8" t="str">
        <f>HYPERLINK("#'Table 7'!A1", "​​​​​​How important to you, if at all, is saving for each of the following reasons?: Children’s education")</f>
        <v>​​​​​​How important to you, if at all, is saving for each of the following reasons?: Children’s education</v>
      </c>
      <c r="E15" s="14" t="str">
        <f>HYPERLINK("#'Full Results'!A59", "59")</f>
        <v>59</v>
      </c>
      <c r="F15" t="s">
        <v>44</v>
      </c>
    </row>
    <row r="16" spans="3:6" x14ac:dyDescent="0.35">
      <c r="C16">
        <v>8</v>
      </c>
      <c r="D16" s="8" t="str">
        <f>HYPERLINK("#'Table 8'!A1", "​​​​​​How important to you, if at all, is saving for each of the following reasons?: Purchasing a home or major home improvements")</f>
        <v>​​​​​​How important to you, if at all, is saving for each of the following reasons?: Purchasing a home or major home improvements</v>
      </c>
      <c r="E16" s="14" t="str">
        <f>HYPERLINK("#'Full Results'!A71", "71")</f>
        <v>71</v>
      </c>
      <c r="F16" t="s">
        <v>44</v>
      </c>
    </row>
    <row r="17" spans="3:6" x14ac:dyDescent="0.35">
      <c r="C17">
        <v>9</v>
      </c>
      <c r="D17" s="8" t="str">
        <f>HYPERLINK("#'Table 9'!A1", "​​​​​​How important to you, if at all, is saving for each of the following reasons?: Making a “big-ticket” purchase, such as a car or vacation")</f>
        <v>​​​​​​How important to you, if at all, is saving for each of the following reasons?: Making a “big-ticket” purchase, such as a car or vacation</v>
      </c>
      <c r="E17" s="14" t="str">
        <f>HYPERLINK("#'Full Results'!A83", "83")</f>
        <v>83</v>
      </c>
      <c r="F17" t="s">
        <v>44</v>
      </c>
    </row>
    <row r="18" spans="3:6" x14ac:dyDescent="0.35">
      <c r="C18">
        <v>10</v>
      </c>
      <c r="D18" s="8" t="str">
        <f>HYPERLINK("#'Table 10'!A1", "​​​​​​How important to you, if at all, is saving for each of the following reasons?: Building a “rainy day” emergency fund")</f>
        <v>​​​​​​How important to you, if at all, is saving for each of the following reasons?: Building a “rainy day” emergency fund</v>
      </c>
      <c r="E18" s="14" t="str">
        <f>HYPERLINK("#'Full Results'!A95", "95")</f>
        <v>95</v>
      </c>
      <c r="F18" t="s">
        <v>44</v>
      </c>
    </row>
    <row r="19" spans="3:6" x14ac:dyDescent="0.35">
      <c r="C19">
        <v>11</v>
      </c>
      <c r="D19" s="8" t="str">
        <f>HYPERLINK("#'Table 11'!A1", "​​​​​​How important to you, if at all, is saving for each of the following reasons?: Paying off debt")</f>
        <v>​​​​​​How important to you, if at all, is saving for each of the following reasons?: Paying off debt</v>
      </c>
      <c r="E19" s="14" t="str">
        <f>HYPERLINK("#'Full Results'!A107", "107")</f>
        <v>107</v>
      </c>
      <c r="F19" t="s">
        <v>44</v>
      </c>
    </row>
    <row r="20" spans="3:6" x14ac:dyDescent="0.35">
      <c r="C20">
        <v>12</v>
      </c>
      <c r="D20" s="8" t="str">
        <f>HYPERLINK("#'Table 12'!A1", " At what age do you plan or expect to retire?")</f>
        <v xml:space="preserve"> At what age do you plan or expect to retire?</v>
      </c>
      <c r="E20" s="14" t="str">
        <f>HYPERLINK("#'Full Results'!A119", "119")</f>
        <v>119</v>
      </c>
      <c r="F20" t="s">
        <v>199</v>
      </c>
    </row>
    <row r="21" spans="3:6" x14ac:dyDescent="0.35">
      <c r="C21">
        <v>13</v>
      </c>
      <c r="D21" s="8" t="str">
        <f>HYPERLINK("#'Table 13'!A1", " Are you planning on retiring within the next 5 years?")</f>
        <v xml:space="preserve"> Are you planning on retiring within the next 5 years?</v>
      </c>
      <c r="E21" s="14" t="str">
        <f>HYPERLINK("#'Full Results'!A132", "132")</f>
        <v>132</v>
      </c>
      <c r="F21" t="s">
        <v>216</v>
      </c>
    </row>
    <row r="22" spans="3:6" x14ac:dyDescent="0.35">
      <c r="C22">
        <v>14</v>
      </c>
      <c r="D22" s="8" t="str">
        <f>HYPERLINK("#'Table 14'!A1", " Do you feel financially on track to retire at or around your planned retirement age?")</f>
        <v xml:space="preserve"> Do you feel financially on track to retire at or around your planned retirement age?</v>
      </c>
      <c r="E22" s="14" t="str">
        <f>HYPERLINK("#'Full Results'!A138", "138")</f>
        <v>138</v>
      </c>
      <c r="F22" t="s">
        <v>216</v>
      </c>
    </row>
    <row r="23" spans="3:6" x14ac:dyDescent="0.35">
      <c r="C23">
        <v>15</v>
      </c>
      <c r="D23" s="8" t="str">
        <f>HYPERLINK("#'Table 15'!A1", "Grid Summary: How would each of the following factors influence your expected retirement age?")</f>
        <v>Grid Summary: How would each of the following factors influence your expected retirement age?</v>
      </c>
      <c r="E23" s="7"/>
      <c r="F23" t="s">
        <v>199</v>
      </c>
    </row>
    <row r="24" spans="3:6" x14ac:dyDescent="0.35">
      <c r="C24">
        <v>16</v>
      </c>
      <c r="D24" s="8" t="str">
        <f>HYPERLINK("#'Table 16'!A1", "How would each of the following factors influence your expected retirement age?: Declining health")</f>
        <v>How would each of the following factors influence your expected retirement age?: Declining health</v>
      </c>
      <c r="E24" s="14" t="str">
        <f>HYPERLINK("#'Full Results'!A146", "146")</f>
        <v>146</v>
      </c>
      <c r="F24" t="s">
        <v>199</v>
      </c>
    </row>
    <row r="25" spans="3:6" x14ac:dyDescent="0.35">
      <c r="C25">
        <v>17</v>
      </c>
      <c r="D25" s="8" t="str">
        <f>HYPERLINK("#'Table 17'!A1", "How would each of the following factors influence your expected retirement age?: Achieving retirement savings target")</f>
        <v>How would each of the following factors influence your expected retirement age?: Achieving retirement savings target</v>
      </c>
      <c r="E25" s="14" t="str">
        <f>HYPERLINK("#'Full Results'!A155", "155")</f>
        <v>155</v>
      </c>
      <c r="F25" t="s">
        <v>199</v>
      </c>
    </row>
    <row r="26" spans="3:6" x14ac:dyDescent="0.35">
      <c r="C26">
        <v>18</v>
      </c>
      <c r="D26" s="8" t="str">
        <f>HYPERLINK("#'Table 18'!A1", "How would each of the following factors influence your expected retirement age?: Spouse or partner retiring")</f>
        <v>How would each of the following factors influence your expected retirement age?: Spouse or partner retiring</v>
      </c>
      <c r="E26" s="14" t="str">
        <f>HYPERLINK("#'Full Results'!A164", "164")</f>
        <v>164</v>
      </c>
      <c r="F26" t="s">
        <v>199</v>
      </c>
    </row>
    <row r="27" spans="3:6" x14ac:dyDescent="0.35">
      <c r="C27">
        <v>19</v>
      </c>
      <c r="D27" s="8" t="str">
        <f>HYPERLINK("#'Table 19'!A1", "How would each of the following factors influence your expected retirement age?: Paying off debt entirely")</f>
        <v>How would each of the following factors influence your expected retirement age?: Paying off debt entirely</v>
      </c>
      <c r="E27" s="14" t="str">
        <f>HYPERLINK("#'Full Results'!A173", "173")</f>
        <v>173</v>
      </c>
      <c r="F27" t="s">
        <v>199</v>
      </c>
    </row>
    <row r="28" spans="3:6" x14ac:dyDescent="0.35">
      <c r="C28">
        <v>20</v>
      </c>
      <c r="D28" s="8" t="str">
        <f>HYPERLINK("#'Table 20'!A1", "How would each of the following factors influence your expected retirement age?: Increased family responsibilities")</f>
        <v>How would each of the following factors influence your expected retirement age?: Increased family responsibilities</v>
      </c>
      <c r="E28" s="14" t="str">
        <f>HYPERLINK("#'Full Results'!A182", "182")</f>
        <v>182</v>
      </c>
      <c r="F28" t="s">
        <v>199</v>
      </c>
    </row>
    <row r="29" spans="3:6" x14ac:dyDescent="0.35">
      <c r="C29">
        <v>21</v>
      </c>
      <c r="D29" s="8" t="str">
        <f>HYPERLINK("#'Table 21'!A1", "How would each of the following factors influence your expected retirement age?: Declining career satisfaction")</f>
        <v>How would each of the following factors influence your expected retirement age?: Declining career satisfaction</v>
      </c>
      <c r="E29" s="14" t="str">
        <f>HYPERLINK("#'Full Results'!A191", "191")</f>
        <v>191</v>
      </c>
      <c r="F29" t="s">
        <v>199</v>
      </c>
    </row>
    <row r="30" spans="3:6" x14ac:dyDescent="0.35">
      <c r="C30">
        <v>22</v>
      </c>
      <c r="D30" s="8" t="str">
        <f>HYPERLINK("#'Table 22'!A1", "How would each of the following factors influence your expected retirement age?: Strong financial market")</f>
        <v>How would each of the following factors influence your expected retirement age?: Strong financial market</v>
      </c>
      <c r="E30" s="14" t="str">
        <f>HYPERLINK("#'Full Results'!A200", "200")</f>
        <v>200</v>
      </c>
      <c r="F30" t="s">
        <v>199</v>
      </c>
    </row>
    <row r="31" spans="3:6" x14ac:dyDescent="0.35">
      <c r="C31">
        <v>23</v>
      </c>
      <c r="D31" s="8" t="str">
        <f>HYPERLINK("#'Table 23'!A1", "How would each of the following factors influence your expected retirement age?: Weak financial market")</f>
        <v>How would each of the following factors influence your expected retirement age?: Weak financial market</v>
      </c>
      <c r="E31" s="14" t="str">
        <f>HYPERLINK("#'Full Results'!A209", "209")</f>
        <v>209</v>
      </c>
      <c r="F31" t="s">
        <v>199</v>
      </c>
    </row>
    <row r="32" spans="3:6" x14ac:dyDescent="0.35">
      <c r="C32">
        <v>24</v>
      </c>
      <c r="D32" s="8" t="str">
        <f>HYPERLINK("#'Table 24'!A1", "How would each of the following factors influence your expected retirement age?: Social Security reform that increases the normal retirement age")</f>
        <v>How would each of the following factors influence your expected retirement age?: Social Security reform that increases the normal retirement age</v>
      </c>
      <c r="E32" s="14" t="str">
        <f>HYPERLINK("#'Full Results'!A218", "218")</f>
        <v>218</v>
      </c>
      <c r="F32" t="s">
        <v>199</v>
      </c>
    </row>
    <row r="33" spans="3:6" x14ac:dyDescent="0.35">
      <c r="C33">
        <v>25</v>
      </c>
      <c r="D33" s="8" t="str">
        <f>HYPERLINK("#'Table 25'!A1", "How would each of the following factors influence your expected retirement age?: Receiving an unexpected windfall, such as an inheritance")</f>
        <v>How would each of the following factors influence your expected retirement age?: Receiving an unexpected windfall, such as an inheritance</v>
      </c>
      <c r="E33" s="14" t="str">
        <f>HYPERLINK("#'Full Results'!A227", "227")</f>
        <v>227</v>
      </c>
      <c r="F33" t="s">
        <v>199</v>
      </c>
    </row>
    <row r="34" spans="3:6" x14ac:dyDescent="0.35">
      <c r="C34">
        <v>26</v>
      </c>
      <c r="D34" s="25" t="str">
        <f>HYPERLINK("#'Table 26'!A1", "Grid Summary:  ​​​​​​Which of the following statements are true for you?Select all that are relevant:")</f>
        <v>Grid Summary:  ​​​​​​Which of the following statements are true for you?Select all that are relevant:</v>
      </c>
      <c r="E34" s="7"/>
      <c r="F34" t="s">
        <v>44</v>
      </c>
    </row>
    <row r="35" spans="3:6" x14ac:dyDescent="0.35">
      <c r="C35">
        <v>27</v>
      </c>
      <c r="D35" s="8" t="str">
        <f>HYPERLINK("#'Table 27'!A1", "​​​​​​Which of the following statements are true for you?Select all that are relevant: I contribute regularly to a private retirement account, such as a 401(k) or IRA")</f>
        <v>​​​​​​Which of the following statements are true for you?Select all that are relevant: I contribute regularly to a private retirement account, such as a 401(k) or IRA</v>
      </c>
      <c r="E35" s="14" t="str">
        <f>HYPERLINK("#'Full Results'!A236", "236")</f>
        <v>236</v>
      </c>
      <c r="F35" t="s">
        <v>44</v>
      </c>
    </row>
    <row r="36" spans="3:6" x14ac:dyDescent="0.35">
      <c r="C36">
        <v>28</v>
      </c>
      <c r="D36" s="8" t="str">
        <f>HYPERLINK("#'Table 28'!A1", "​​​​​​Which of the following statements are true for you?Select all that are relevant...79: In the past year, I have taken on additional work, such as a side job or project, to    earn extra income.")</f>
        <v>​​​​​​Which of the following statements are true for you?Select all that are relevant...79: In the past year, I have taken on additional work, such as a side job or project, to    earn extra income.</v>
      </c>
      <c r="E36" s="14" t="str">
        <f>HYPERLINK("#'Full Results'!A242", "242")</f>
        <v>242</v>
      </c>
      <c r="F36" t="s">
        <v>44</v>
      </c>
    </row>
    <row r="37" spans="3:6" x14ac:dyDescent="0.35">
      <c r="C37">
        <v>29</v>
      </c>
      <c r="D37" s="8" t="str">
        <f>HYPERLINK("#'Table 29'!A1", "​​​​​​Which of the following statements are true for you?Select all that are relevant...80: In the past year, I have taken on additional work, such as a side job or project, to    earn extra income.")</f>
        <v>​​​​​​Which of the following statements are true for you?Select all that are relevant...80: In the past year, I have taken on additional work, such as a side job or project, to    earn extra income.</v>
      </c>
      <c r="E37" s="14" t="str">
        <f>HYPERLINK("#'Full Results'!A248", "248")</f>
        <v>248</v>
      </c>
      <c r="F37" t="s">
        <v>44</v>
      </c>
    </row>
    <row r="38" spans="3:6" x14ac:dyDescent="0.35">
      <c r="C38">
        <v>30</v>
      </c>
      <c r="D38" s="8" t="str">
        <f>HYPERLINK("#'Table 30'!A1", "​​​​​​Which of the following statements are true for you?Select all that are relevant:  I have a set budget for my household’s spending.")</f>
        <v>​​​​​​Which of the following statements are true for you?Select all that are relevant:  I have a set budget for my household’s spending.</v>
      </c>
      <c r="E38" s="14" t="str">
        <f>HYPERLINK("#'Full Results'!A254", "254")</f>
        <v>254</v>
      </c>
      <c r="F38" t="s">
        <v>44</v>
      </c>
    </row>
    <row r="39" spans="3:6" x14ac:dyDescent="0.35">
      <c r="C39">
        <v>31</v>
      </c>
      <c r="D39" s="8" t="str">
        <f>HYPERLINK("#'Table 31'!A1", "​​​​​​Which of the following statements are true for you?Select all that are relevant: I am actively paying down debt.")</f>
        <v>​​​​​​Which of the following statements are true for you?Select all that are relevant: I am actively paying down debt.</v>
      </c>
      <c r="E39" s="14" t="str">
        <f>HYPERLINK("#'Full Results'!A260", "260")</f>
        <v>260</v>
      </c>
      <c r="F39" t="s">
        <v>44</v>
      </c>
    </row>
    <row r="40" spans="3:6" x14ac:dyDescent="0.35">
      <c r="C40">
        <v>32</v>
      </c>
      <c r="D40" s="8" t="str">
        <f>HYPERLINK("#'Table 32'!A1", "​​​​​​Which of the following statements are true for you?Select all that are relevant: I am saving money to pursue further training, credentials, or education.")</f>
        <v>​​​​​​Which of the following statements are true for you?Select all that are relevant: I am saving money to pursue further training, credentials, or education.</v>
      </c>
      <c r="E40" s="14" t="str">
        <f>HYPERLINK("#'Full Results'!A266", "266")</f>
        <v>266</v>
      </c>
      <c r="F40" t="s">
        <v>44</v>
      </c>
    </row>
    <row r="41" spans="3:6" x14ac:dyDescent="0.35">
      <c r="C41">
        <v>33</v>
      </c>
      <c r="D41" s="8" t="str">
        <f>HYPERLINK("#'Table 33'!A1", "​​​​​​Which of the following statements are true for you?Select all that are relevant: I have money invested in stocks or bonds.")</f>
        <v>​​​​​​Which of the following statements are true for you?Select all that are relevant: I have money invested in stocks or bonds.</v>
      </c>
      <c r="E41" s="14" t="str">
        <f>HYPERLINK("#'Full Results'!A272", "272")</f>
        <v>272</v>
      </c>
      <c r="F41" t="s">
        <v>44</v>
      </c>
    </row>
    <row r="42" spans="3:6" x14ac:dyDescent="0.35">
      <c r="C42">
        <v>34</v>
      </c>
      <c r="D42" s="8" t="str">
        <f>HYPERLINK("#'Table 34'!A1", "​​​​​​Which of the following statements are true for you?Select all that are relevant: I have money invested in real estate (apart from my primary residence).")</f>
        <v>​​​​​​Which of the following statements are true for you?Select all that are relevant: I have money invested in real estate (apart from my primary residence).</v>
      </c>
      <c r="E42" s="14" t="str">
        <f>HYPERLINK("#'Full Results'!A278", "278")</f>
        <v>278</v>
      </c>
      <c r="F42" t="s">
        <v>44</v>
      </c>
    </row>
    <row r="43" spans="3:6" x14ac:dyDescent="0.35">
      <c r="C43">
        <v>35</v>
      </c>
      <c r="D43" s="8" t="str">
        <f>HYPERLINK("#'Table 35'!A1", "​​​​​​Which of the following statements are true for you?Select all that are relevant: I have a financial adviser to assist my financial planning.")</f>
        <v>​​​​​​Which of the following statements are true for you?Select all that are relevant: I have a financial adviser to assist my financial planning.</v>
      </c>
      <c r="E43" s="14" t="str">
        <f>HYPERLINK("#'Full Results'!A284", "284")</f>
        <v>284</v>
      </c>
      <c r="F43" t="s">
        <v>44</v>
      </c>
    </row>
    <row r="44" spans="3:6" x14ac:dyDescent="0.35">
      <c r="C44">
        <v>36</v>
      </c>
      <c r="D44" s="8" t="str">
        <f>HYPERLINK("#'Table 36'!A1", " Thinking about your retirement, how confident are you that you will have enough money to enjoy a comfortable life?")</f>
        <v xml:space="preserve"> Thinking about your retirement, how confident are you that you will have enough money to enjoy a comfortable life?</v>
      </c>
      <c r="E44" s="14" t="str">
        <f>HYPERLINK("#'Full Results'!A290", "290")</f>
        <v>290</v>
      </c>
      <c r="F44" t="s">
        <v>199</v>
      </c>
    </row>
    <row r="45" spans="3:6" x14ac:dyDescent="0.35">
      <c r="C45">
        <v>37</v>
      </c>
      <c r="D45" s="8" t="str">
        <f>HYPERLINK("#'Table 37'!A1", " Do you expect to maintain your current lifestyle into retirement?")</f>
        <v xml:space="preserve"> Do you expect to maintain your current lifestyle into retirement?</v>
      </c>
      <c r="E45" s="14" t="str">
        <f>HYPERLINK("#'Full Results'!A302", "302")</f>
        <v>302</v>
      </c>
      <c r="F45" t="s">
        <v>199</v>
      </c>
    </row>
    <row r="46" spans="3:6" x14ac:dyDescent="0.35">
      <c r="C46">
        <v>38</v>
      </c>
      <c r="D46" s="8" t="str">
        <f>HYPERLINK("#'Table 38'!A1", "You said you expect a less expensive lifestyle in retirement.In which areas do you anticipate needing to cut back? Select all that apply  ")</f>
        <v>You said you expect a less expensive lifestyle in retirement.In which areas do you anticipate needing to cut back? Select all that apply  </v>
      </c>
      <c r="E46" s="14" t="str">
        <f>HYPERLINK("#'Full Results'!A309", "309")</f>
        <v>309</v>
      </c>
      <c r="F46" t="s">
        <v>212</v>
      </c>
    </row>
    <row r="47" spans="3:6" x14ac:dyDescent="0.35">
      <c r="C47">
        <v>39</v>
      </c>
      <c r="D47" s="8" t="str">
        <f>HYPERLINK("#'Table 39'!A1", "​​​​​​You said you expect a more expensive lifestyle in retirement.In which areas do you anticipate spending more?Select all that apply")</f>
        <v>​​​​​​You said you expect a more expensive lifestyle in retirement.In which areas do you anticipate spending more?Select all that apply</v>
      </c>
      <c r="E47" s="14" t="str">
        <f>HYPERLINK("#'Full Results'!A319", "319")</f>
        <v>319</v>
      </c>
      <c r="F47" t="s">
        <v>217</v>
      </c>
    </row>
    <row r="48" spans="3:6" x14ac:dyDescent="0.35">
      <c r="C48">
        <v>40</v>
      </c>
      <c r="D48" s="8" t="str">
        <f>HYPERLINK("#'Table 40'!A1", "Grid Summary: To what extent do you agree or disagree with the following statements?")</f>
        <v>Grid Summary: To what extent do you agree or disagree with the following statements?</v>
      </c>
      <c r="E48" s="7"/>
      <c r="F48" t="s">
        <v>199</v>
      </c>
    </row>
    <row r="49" spans="3:6" x14ac:dyDescent="0.35">
      <c r="C49">
        <v>41</v>
      </c>
      <c r="D49" s="8" t="str">
        <f>HYPERLINK("#'Table 41'!A1", "To what extent do you agree or disagree with the following statements?: I have a plan in place that will allow me to retire when I want to.")</f>
        <v>To what extent do you agree or disagree with the following statements?: I have a plan in place that will allow me to retire when I want to.</v>
      </c>
      <c r="E49" s="14" t="str">
        <f>HYPERLINK("#'Full Results'!A328", "328")</f>
        <v>328</v>
      </c>
      <c r="F49" t="s">
        <v>199</v>
      </c>
    </row>
    <row r="50" spans="3:6" x14ac:dyDescent="0.35">
      <c r="C50">
        <v>42</v>
      </c>
      <c r="D50" s="8" t="str">
        <f>HYPERLINK("#'Table 42'!A1", "To what extent do you agree or disagree with the following statements?: Financial planning for the future causes me stress.")</f>
        <v>To what extent do you agree or disagree with the following statements?: Financial planning for the future causes me stress.</v>
      </c>
      <c r="E50" s="14" t="str">
        <f>HYPERLINK("#'Full Results'!A340", "340")</f>
        <v>340</v>
      </c>
      <c r="F50" t="s">
        <v>199</v>
      </c>
    </row>
    <row r="51" spans="3:6" x14ac:dyDescent="0.35">
      <c r="C51">
        <v>43</v>
      </c>
      <c r="D51" s="8" t="str">
        <f>HYPERLINK("#'Table 43'!A1", "To what extent do you agree or disagree with the following statements?: I am looking forward to retirement")</f>
        <v>To what extent do you agree or disagree with the following statements?: I am looking forward to retirement</v>
      </c>
      <c r="E51" s="14" t="str">
        <f>HYPERLINK("#'Full Results'!A352", "352")</f>
        <v>352</v>
      </c>
      <c r="F51" t="s">
        <v>199</v>
      </c>
    </row>
    <row r="52" spans="3:6" x14ac:dyDescent="0.35">
      <c r="C52">
        <v>44</v>
      </c>
      <c r="D52" s="8" t="str">
        <f>HYPERLINK("#'Table 44'!A1", "To what extent do you agree or disagree with the following statements?: I live below my means today to ensure I can live comfortably in retirement")</f>
        <v>To what extent do you agree or disagree with the following statements?: I live below my means today to ensure I can live comfortably in retirement</v>
      </c>
      <c r="E52" s="14" t="str">
        <f>HYPERLINK("#'Full Results'!A364", "364")</f>
        <v>364</v>
      </c>
      <c r="F52" t="s">
        <v>199</v>
      </c>
    </row>
    <row r="53" spans="3:6" x14ac:dyDescent="0.35">
      <c r="C53">
        <v>45</v>
      </c>
      <c r="D53" s="8" t="str">
        <f>HYPERLINK("#'Table 45'!A1", "​​​​​​Which of the following will make up a major source of your retirement income?Select up to three")</f>
        <v>​​​​​​Which of the following will make up a major source of your retirement income?Select up to three</v>
      </c>
      <c r="E53" s="14" t="str">
        <f>HYPERLINK("#'Full Results'!A376", "376")</f>
        <v>376</v>
      </c>
      <c r="F53" t="s">
        <v>199</v>
      </c>
    </row>
    <row r="54" spans="3:6" x14ac:dyDescent="0.35">
      <c r="C54">
        <v>46</v>
      </c>
      <c r="D54" s="8" t="str">
        <f>HYPERLINK("#'Table 46'!A1", "​​​​​​Which of the following make up a major source of your retirement income?Select up to three")</f>
        <v>​​​​​​Which of the following make up a major source of your retirement income?Select up to three</v>
      </c>
      <c r="E54" s="14" t="str">
        <f>HYPERLINK("#'Full Results'!A391", "391")</f>
        <v>391</v>
      </c>
      <c r="F54" t="s">
        <v>201</v>
      </c>
    </row>
    <row r="55" spans="3:6" x14ac:dyDescent="0.35">
      <c r="C55">
        <v>47</v>
      </c>
      <c r="D55" s="8" t="str">
        <f>HYPERLINK("#'Table 47'!A1", "Which, if any, do you use as a source of information for retirement planning?Select all that apply")</f>
        <v>Which, if any, do you use as a source of information for retirement planning?Select all that apply</v>
      </c>
      <c r="E55" s="14" t="str">
        <f>HYPERLINK("#'Full Results'!A406", "406")</f>
        <v>406</v>
      </c>
      <c r="F55" t="s">
        <v>199</v>
      </c>
    </row>
    <row r="56" spans="3:6" x14ac:dyDescent="0.35">
      <c r="E56" s="7"/>
    </row>
    <row r="57" spans="3:6" x14ac:dyDescent="0.35">
      <c r="E57" s="7"/>
    </row>
    <row r="58" spans="3:6" x14ac:dyDescent="0.35">
      <c r="E58" s="7"/>
    </row>
    <row r="59" spans="3:6" x14ac:dyDescent="0.35">
      <c r="E59" s="7"/>
    </row>
    <row r="60" spans="3:6" x14ac:dyDescent="0.35">
      <c r="E60" s="7"/>
    </row>
    <row r="61" spans="3:6" x14ac:dyDescent="0.35">
      <c r="E61" s="7"/>
    </row>
    <row r="62" spans="3:6" x14ac:dyDescent="0.35">
      <c r="E62" s="7"/>
    </row>
    <row r="63" spans="3:6" x14ac:dyDescent="0.35">
      <c r="E63" s="7"/>
    </row>
    <row r="64" spans="3:6" x14ac:dyDescent="0.35">
      <c r="E64" s="7"/>
    </row>
    <row r="65" spans="5:5" x14ac:dyDescent="0.35">
      <c r="E65" s="7"/>
    </row>
    <row r="66" spans="5:5" x14ac:dyDescent="0.35">
      <c r="E66" s="7"/>
    </row>
    <row r="67" spans="5:5" x14ac:dyDescent="0.35">
      <c r="E67" s="7"/>
    </row>
    <row r="68" spans="5:5" x14ac:dyDescent="0.35">
      <c r="E68" s="7"/>
    </row>
    <row r="69" spans="5:5" x14ac:dyDescent="0.35">
      <c r="E69" s="7"/>
    </row>
    <row r="70" spans="5:5" x14ac:dyDescent="0.35">
      <c r="E70" s="7"/>
    </row>
    <row r="71" spans="5:5" x14ac:dyDescent="0.35">
      <c r="E71" s="7"/>
    </row>
    <row r="72" spans="5:5" x14ac:dyDescent="0.35">
      <c r="E72" s="7"/>
    </row>
    <row r="73" spans="5:5" x14ac:dyDescent="0.35">
      <c r="E73" s="7"/>
    </row>
    <row r="74" spans="5:5" x14ac:dyDescent="0.35">
      <c r="E74" s="7"/>
    </row>
    <row r="75" spans="5:5" x14ac:dyDescent="0.35">
      <c r="E75" s="7"/>
    </row>
    <row r="76" spans="5:5" x14ac:dyDescent="0.35">
      <c r="E76" s="7"/>
    </row>
    <row r="77" spans="5:5" x14ac:dyDescent="0.35">
      <c r="E77" s="7"/>
    </row>
    <row r="78" spans="5:5" x14ac:dyDescent="0.35">
      <c r="E78" s="7"/>
    </row>
    <row r="79" spans="5:5" x14ac:dyDescent="0.35">
      <c r="E79" s="7"/>
    </row>
    <row r="80" spans="5:5" x14ac:dyDescent="0.35">
      <c r="E80" s="7"/>
    </row>
    <row r="81" spans="5:5" x14ac:dyDescent="0.35">
      <c r="E81" s="7"/>
    </row>
    <row r="82" spans="5:5" x14ac:dyDescent="0.35">
      <c r="E82" s="7"/>
    </row>
    <row r="83" spans="5:5" x14ac:dyDescent="0.35">
      <c r="E83" s="7"/>
    </row>
    <row r="84" spans="5:5" x14ac:dyDescent="0.35">
      <c r="E84" s="7"/>
    </row>
    <row r="85" spans="5:5" x14ac:dyDescent="0.35">
      <c r="E85" s="7"/>
    </row>
    <row r="86" spans="5:5" x14ac:dyDescent="0.35">
      <c r="E86" s="7"/>
    </row>
    <row r="87" spans="5:5" x14ac:dyDescent="0.35">
      <c r="E87" s="7"/>
    </row>
    <row r="88" spans="5:5" x14ac:dyDescent="0.35">
      <c r="E88" s="7"/>
    </row>
    <row r="89" spans="5:5" x14ac:dyDescent="0.35">
      <c r="E89" s="7"/>
    </row>
    <row r="90" spans="5:5" x14ac:dyDescent="0.35">
      <c r="E90" s="7"/>
    </row>
    <row r="91" spans="5:5" x14ac:dyDescent="0.35">
      <c r="E91" s="7"/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W419"/>
  <sheetViews>
    <sheetView showGridLines="0" zoomScale="53" zoomScaleNormal="53" workbookViewId="0">
      <pane xSplit="2" ySplit="8" topLeftCell="C414" activePane="bottomRight" state="frozen"/>
      <selection pane="topRight"/>
      <selection pane="bottomLeft"/>
      <selection pane="bottomRight" activeCell="A406" sqref="A406"/>
    </sheetView>
  </sheetViews>
  <sheetFormatPr defaultColWidth="11.453125" defaultRowHeight="14.5" x14ac:dyDescent="0.35"/>
  <cols>
    <col min="2" max="2" width="20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8" width="10.7265625" customWidth="1"/>
    <col min="19" max="19" width="2.1796875" customWidth="1"/>
    <col min="20" max="23" width="10.7265625" customWidth="1"/>
    <col min="24" max="24" width="2.1796875" customWidth="1"/>
  </cols>
  <sheetData>
    <row r="2" spans="2:23" ht="40" customHeight="1" x14ac:dyDescent="0.35">
      <c r="D2" s="26" t="s">
        <v>211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5" spans="2:23" ht="30" customHeight="1" x14ac:dyDescent="0.35">
      <c r="B5" s="13"/>
      <c r="C5" s="13"/>
      <c r="D5" s="29" t="s">
        <v>34</v>
      </c>
      <c r="E5" s="29"/>
      <c r="F5" s="13"/>
      <c r="G5" s="29" t="s">
        <v>35</v>
      </c>
      <c r="H5" s="29"/>
      <c r="I5" s="29"/>
      <c r="J5" s="29"/>
      <c r="K5" s="29"/>
      <c r="L5" s="29"/>
      <c r="M5" s="13"/>
      <c r="N5" s="29" t="s">
        <v>36</v>
      </c>
      <c r="O5" s="29"/>
      <c r="P5" s="29"/>
      <c r="Q5" s="29"/>
      <c r="R5" s="29"/>
      <c r="S5" s="13"/>
      <c r="T5" s="29" t="s">
        <v>37</v>
      </c>
      <c r="U5" s="29"/>
      <c r="V5" s="29"/>
      <c r="W5" s="29"/>
    </row>
    <row r="6" spans="2:23" ht="29" x14ac:dyDescent="0.35">
      <c r="B6" t="s">
        <v>13</v>
      </c>
      <c r="C6" s="9" t="s">
        <v>14</v>
      </c>
      <c r="D6" s="12" t="s">
        <v>15</v>
      </c>
      <c r="E6" s="12" t="s">
        <v>16</v>
      </c>
      <c r="G6" s="12" t="s">
        <v>19</v>
      </c>
      <c r="H6" s="12" t="s">
        <v>20</v>
      </c>
      <c r="I6" s="12" t="s">
        <v>21</v>
      </c>
      <c r="J6" s="12" t="s">
        <v>22</v>
      </c>
      <c r="K6" s="12" t="s">
        <v>23</v>
      </c>
      <c r="L6" s="12" t="s">
        <v>24</v>
      </c>
      <c r="N6" s="12" t="s">
        <v>25</v>
      </c>
      <c r="O6" s="12" t="s">
        <v>26</v>
      </c>
      <c r="P6" s="12" t="s">
        <v>27</v>
      </c>
      <c r="Q6" s="12" t="s">
        <v>28</v>
      </c>
      <c r="R6" s="12" t="s">
        <v>29</v>
      </c>
      <c r="T6" s="12" t="s">
        <v>30</v>
      </c>
      <c r="U6" s="12" t="s">
        <v>31</v>
      </c>
      <c r="V6" s="12" t="s">
        <v>32</v>
      </c>
      <c r="W6" s="12" t="s">
        <v>33</v>
      </c>
    </row>
    <row r="7" spans="2:23" ht="20.149999999999999" customHeight="1" x14ac:dyDescent="0.35">
      <c r="B7" s="10" t="s">
        <v>17</v>
      </c>
      <c r="C7" s="10">
        <v>2024</v>
      </c>
      <c r="D7" s="10">
        <v>889</v>
      </c>
      <c r="E7" s="10">
        <v>1120</v>
      </c>
      <c r="F7" s="10"/>
      <c r="G7" s="10">
        <v>256</v>
      </c>
      <c r="H7" s="10">
        <v>321</v>
      </c>
      <c r="I7" s="10">
        <v>283</v>
      </c>
      <c r="J7" s="10">
        <v>290</v>
      </c>
      <c r="K7" s="10">
        <v>374</v>
      </c>
      <c r="L7" s="10">
        <v>500</v>
      </c>
      <c r="M7" s="10"/>
      <c r="N7" s="10">
        <v>1386</v>
      </c>
      <c r="O7" s="10">
        <v>246</v>
      </c>
      <c r="P7" s="10">
        <v>217</v>
      </c>
      <c r="Q7" s="10">
        <v>99</v>
      </c>
      <c r="R7" s="10">
        <v>64</v>
      </c>
      <c r="S7" s="10"/>
      <c r="T7" s="10">
        <v>446</v>
      </c>
      <c r="U7" s="10">
        <v>827</v>
      </c>
      <c r="V7" s="10">
        <v>589</v>
      </c>
      <c r="W7" s="10">
        <v>107</v>
      </c>
    </row>
    <row r="8" spans="2:23" ht="20.149999999999999" customHeight="1" x14ac:dyDescent="0.35">
      <c r="B8" s="11" t="s">
        <v>18</v>
      </c>
      <c r="C8" s="11">
        <v>2024</v>
      </c>
      <c r="D8" s="11">
        <v>978</v>
      </c>
      <c r="E8" s="11">
        <v>1031</v>
      </c>
      <c r="F8" s="11"/>
      <c r="G8" s="11">
        <v>248</v>
      </c>
      <c r="H8" s="11">
        <v>362</v>
      </c>
      <c r="I8" s="11">
        <v>333</v>
      </c>
      <c r="J8" s="11">
        <v>323</v>
      </c>
      <c r="K8" s="11">
        <v>334</v>
      </c>
      <c r="L8" s="11">
        <v>425</v>
      </c>
      <c r="M8" s="11"/>
      <c r="N8" s="11">
        <v>1209</v>
      </c>
      <c r="O8" s="11">
        <v>372</v>
      </c>
      <c r="P8" s="11">
        <v>270</v>
      </c>
      <c r="Q8" s="11">
        <v>119</v>
      </c>
      <c r="R8" s="11">
        <v>42</v>
      </c>
      <c r="S8" s="11"/>
      <c r="T8" s="11">
        <v>493</v>
      </c>
      <c r="U8" s="11">
        <v>813</v>
      </c>
      <c r="V8" s="11">
        <v>560</v>
      </c>
      <c r="W8" s="11">
        <v>108</v>
      </c>
    </row>
    <row r="11" spans="2:23" x14ac:dyDescent="0.35">
      <c r="B11" s="6" t="s">
        <v>43</v>
      </c>
    </row>
    <row r="12" spans="2:23" x14ac:dyDescent="0.35">
      <c r="B12" s="24" t="s">
        <v>44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</row>
    <row r="13" spans="2:23" x14ac:dyDescent="0.35">
      <c r="B13" t="s">
        <v>38</v>
      </c>
      <c r="C13" s="17">
        <v>0.15676681602155701</v>
      </c>
      <c r="D13" s="17">
        <v>0.21166849553572001</v>
      </c>
      <c r="E13" s="17">
        <v>0.106459243171491</v>
      </c>
      <c r="F13" s="17"/>
      <c r="G13" s="17">
        <v>0.217702027108469</v>
      </c>
      <c r="H13" s="17">
        <v>0.19109084694879</v>
      </c>
      <c r="I13" s="17">
        <v>0.199966533259333</v>
      </c>
      <c r="J13" s="17">
        <v>0.122949856151643</v>
      </c>
      <c r="K13" s="17">
        <v>0.102920274576617</v>
      </c>
      <c r="L13" s="17">
        <v>0.12624210631503599</v>
      </c>
      <c r="M13" s="17"/>
      <c r="N13" s="17">
        <v>0.15546523290132599</v>
      </c>
      <c r="O13" s="17">
        <v>0.136490822520173</v>
      </c>
      <c r="P13" s="17">
        <v>0.17738858013721601</v>
      </c>
      <c r="Q13" s="17">
        <v>0.19332455801691001</v>
      </c>
      <c r="R13" s="17">
        <v>5.3589795188218402E-2</v>
      </c>
      <c r="S13" s="17"/>
      <c r="T13" s="17">
        <v>7.8623707256854206E-2</v>
      </c>
      <c r="U13" s="17">
        <v>9.0920833990823596E-2</v>
      </c>
      <c r="V13" s="17">
        <v>0.26329820112707603</v>
      </c>
      <c r="W13" s="17">
        <v>0.46077713006854298</v>
      </c>
    </row>
    <row r="14" spans="2:23" x14ac:dyDescent="0.35">
      <c r="B14" t="s">
        <v>39</v>
      </c>
      <c r="C14" s="17">
        <v>0.26489698706999998</v>
      </c>
      <c r="D14" s="17">
        <v>0.28667670245742999</v>
      </c>
      <c r="E14" s="17">
        <v>0.246392776648866</v>
      </c>
      <c r="F14" s="17"/>
      <c r="G14" s="17">
        <v>0.22823261877585299</v>
      </c>
      <c r="H14" s="17">
        <v>0.20139950030154799</v>
      </c>
      <c r="I14" s="17">
        <v>0.24632056811641301</v>
      </c>
      <c r="J14" s="17">
        <v>0.236127275123861</v>
      </c>
      <c r="K14" s="17">
        <v>0.28075664167709802</v>
      </c>
      <c r="L14" s="17">
        <v>0.36424861889278198</v>
      </c>
      <c r="M14" s="17"/>
      <c r="N14" s="17">
        <v>0.270000248275653</v>
      </c>
      <c r="O14" s="17">
        <v>0.25479036986112502</v>
      </c>
      <c r="P14" s="17">
        <v>0.19681217914799301</v>
      </c>
      <c r="Q14" s="17">
        <v>0.36546037286952798</v>
      </c>
      <c r="R14" s="17">
        <v>0.35851779526031902</v>
      </c>
      <c r="S14" s="17"/>
      <c r="T14" s="17">
        <v>0.108621490188995</v>
      </c>
      <c r="U14" s="17">
        <v>0.25115611236026802</v>
      </c>
      <c r="V14" s="17">
        <v>0.397895205512239</v>
      </c>
      <c r="W14" s="17">
        <v>0.40395906489246902</v>
      </c>
    </row>
    <row r="15" spans="2:23" x14ac:dyDescent="0.35">
      <c r="B15" t="s">
        <v>40</v>
      </c>
      <c r="C15" s="17">
        <v>0.310674176877826</v>
      </c>
      <c r="D15" s="17">
        <v>0.29028229809588801</v>
      </c>
      <c r="E15" s="17">
        <v>0.327115959444291</v>
      </c>
      <c r="F15" s="17"/>
      <c r="G15" s="17">
        <v>0.304218849555146</v>
      </c>
      <c r="H15" s="17">
        <v>0.33033893362717998</v>
      </c>
      <c r="I15" s="17">
        <v>0.236375195929479</v>
      </c>
      <c r="J15" s="17">
        <v>0.31410159984411501</v>
      </c>
      <c r="K15" s="17">
        <v>0.307702701023993</v>
      </c>
      <c r="L15" s="17">
        <v>0.355587121540335</v>
      </c>
      <c r="M15" s="17"/>
      <c r="N15" s="17">
        <v>0.30152344979282802</v>
      </c>
      <c r="O15" s="17">
        <v>0.32855099185932801</v>
      </c>
      <c r="P15" s="17">
        <v>0.33560871024112499</v>
      </c>
      <c r="Q15" s="17">
        <v>0.32662349155584203</v>
      </c>
      <c r="R15" s="17">
        <v>0.26841576809040502</v>
      </c>
      <c r="S15" s="17"/>
      <c r="T15" s="17">
        <v>0.30644621497010799</v>
      </c>
      <c r="U15" s="17">
        <v>0.39386338462213999</v>
      </c>
      <c r="V15" s="17">
        <v>0.25283783893179801</v>
      </c>
      <c r="W15" s="17">
        <v>6.3509740510662493E-2</v>
      </c>
    </row>
    <row r="16" spans="2:23" x14ac:dyDescent="0.35">
      <c r="B16" t="s">
        <v>41</v>
      </c>
      <c r="C16" s="17">
        <v>0.192880962653289</v>
      </c>
      <c r="D16" s="17">
        <v>0.15678494490602499</v>
      </c>
      <c r="E16" s="17">
        <v>0.22500801126957501</v>
      </c>
      <c r="F16" s="17"/>
      <c r="G16" s="17">
        <v>0.146019630659391</v>
      </c>
      <c r="H16" s="17">
        <v>0.19771933842550099</v>
      </c>
      <c r="I16" s="17">
        <v>0.21965354061768499</v>
      </c>
      <c r="J16" s="17">
        <v>0.22465756805949599</v>
      </c>
      <c r="K16" s="17">
        <v>0.23862655448359801</v>
      </c>
      <c r="L16" s="17">
        <v>0.13500398595263699</v>
      </c>
      <c r="M16" s="17"/>
      <c r="N16" s="17">
        <v>0.19247351447643901</v>
      </c>
      <c r="O16" s="17">
        <v>0.20425385003180799</v>
      </c>
      <c r="P16" s="17">
        <v>0.23189887261060499</v>
      </c>
      <c r="Q16" s="17">
        <v>8.4767540761225599E-2</v>
      </c>
      <c r="R16" s="17">
        <v>0.214507693014727</v>
      </c>
      <c r="S16" s="17"/>
      <c r="T16" s="17">
        <v>0.35020456537795402</v>
      </c>
      <c r="U16" s="17">
        <v>0.19036258727632799</v>
      </c>
      <c r="V16" s="17">
        <v>7.9992574006976999E-2</v>
      </c>
      <c r="W16" s="17">
        <v>4.1178983535433998E-2</v>
      </c>
    </row>
    <row r="17" spans="2:23" x14ac:dyDescent="0.35">
      <c r="B17" t="s">
        <v>42</v>
      </c>
      <c r="C17" s="17">
        <v>7.4781057377327306E-2</v>
      </c>
      <c r="D17" s="17">
        <v>5.4587559004937197E-2</v>
      </c>
      <c r="E17" s="17">
        <v>9.5024009465776701E-2</v>
      </c>
      <c r="F17" s="17"/>
      <c r="G17" s="17">
        <v>0.10382687390114</v>
      </c>
      <c r="H17" s="17">
        <v>7.9451380696981599E-2</v>
      </c>
      <c r="I17" s="17">
        <v>9.76841620770902E-2</v>
      </c>
      <c r="J17" s="17">
        <v>0.10216370082088599</v>
      </c>
      <c r="K17" s="17">
        <v>6.9993828238694503E-2</v>
      </c>
      <c r="L17" s="17">
        <v>1.89181672992099E-2</v>
      </c>
      <c r="M17" s="17"/>
      <c r="N17" s="17">
        <v>8.0537554553753402E-2</v>
      </c>
      <c r="O17" s="17">
        <v>7.5913965727565993E-2</v>
      </c>
      <c r="P17" s="17">
        <v>5.8291657863062001E-2</v>
      </c>
      <c r="Q17" s="17">
        <v>2.9824036796494799E-2</v>
      </c>
      <c r="R17" s="17">
        <v>0.10496894844633101</v>
      </c>
      <c r="S17" s="17"/>
      <c r="T17" s="17">
        <v>0.15610402220608799</v>
      </c>
      <c r="U17" s="17">
        <v>7.3697081750440194E-2</v>
      </c>
      <c r="V17" s="17">
        <v>5.9761804219106204E-3</v>
      </c>
      <c r="W17" s="17">
        <v>3.05750809928917E-2</v>
      </c>
    </row>
    <row r="18" spans="2:23" x14ac:dyDescent="0.35"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</row>
    <row r="19" spans="2:23" x14ac:dyDescent="0.35">
      <c r="B19" s="6" t="s">
        <v>52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</row>
    <row r="20" spans="2:23" x14ac:dyDescent="0.35">
      <c r="B20" s="24" t="s">
        <v>44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</row>
    <row r="21" spans="2:23" x14ac:dyDescent="0.35">
      <c r="B21" t="s">
        <v>46</v>
      </c>
      <c r="C21" s="17">
        <v>9.9104696633406694E-2</v>
      </c>
      <c r="D21" s="17">
        <v>0.13320050499696501</v>
      </c>
      <c r="E21" s="17">
        <v>6.7274501863740205E-2</v>
      </c>
      <c r="F21" s="17"/>
      <c r="G21" s="17">
        <v>0.17238245439887601</v>
      </c>
      <c r="H21" s="17">
        <v>0.16511727343454599</v>
      </c>
      <c r="I21" s="17">
        <v>0.143801200605087</v>
      </c>
      <c r="J21" s="17">
        <v>7.9822470844326407E-2</v>
      </c>
      <c r="K21" s="17">
        <v>3.5920213519750402E-2</v>
      </c>
      <c r="L21" s="17">
        <v>2.9535975926926101E-2</v>
      </c>
      <c r="M21" s="17"/>
      <c r="N21" s="17">
        <v>8.9013148686996293E-2</v>
      </c>
      <c r="O21" s="17">
        <v>0.103974665469448</v>
      </c>
      <c r="P21" s="17">
        <v>0.132447674584043</v>
      </c>
      <c r="Q21" s="17">
        <v>0.117004662021006</v>
      </c>
      <c r="R21" s="17">
        <v>9.6890827542744598E-2</v>
      </c>
      <c r="S21" s="17"/>
      <c r="T21" s="17">
        <v>6.6635143766440696E-2</v>
      </c>
      <c r="U21" s="17">
        <v>6.5625692607890806E-2</v>
      </c>
      <c r="V21" s="17">
        <v>0.15256606333576</v>
      </c>
      <c r="W21" s="17">
        <v>0.25650943541972498</v>
      </c>
    </row>
    <row r="22" spans="2:23" x14ac:dyDescent="0.35">
      <c r="B22" t="s">
        <v>47</v>
      </c>
      <c r="C22" s="17">
        <v>0.2035817548528</v>
      </c>
      <c r="D22" s="17">
        <v>0.227138941797773</v>
      </c>
      <c r="E22" s="17">
        <v>0.182238754302089</v>
      </c>
      <c r="F22" s="17"/>
      <c r="G22" s="17">
        <v>0.28463265912935598</v>
      </c>
      <c r="H22" s="17">
        <v>0.22581587595962199</v>
      </c>
      <c r="I22" s="17">
        <v>0.20276259972764399</v>
      </c>
      <c r="J22" s="17">
        <v>0.178743877657696</v>
      </c>
      <c r="K22" s="17">
        <v>0.19070919077725601</v>
      </c>
      <c r="L22" s="17">
        <v>0.16707451916180799</v>
      </c>
      <c r="M22" s="17"/>
      <c r="N22" s="17">
        <v>0.183216240028163</v>
      </c>
      <c r="O22" s="17">
        <v>0.23568679695758399</v>
      </c>
      <c r="P22" s="17">
        <v>0.20867374305238701</v>
      </c>
      <c r="Q22" s="17">
        <v>0.28301992508107798</v>
      </c>
      <c r="R22" s="17">
        <v>0.23971517236384099</v>
      </c>
      <c r="S22" s="17"/>
      <c r="T22" s="17">
        <v>0.12944736356845599</v>
      </c>
      <c r="U22" s="17">
        <v>0.192282988590676</v>
      </c>
      <c r="V22" s="17">
        <v>0.26394995189931297</v>
      </c>
      <c r="W22" s="17">
        <v>0.36404650468424898</v>
      </c>
    </row>
    <row r="23" spans="2:23" x14ac:dyDescent="0.35">
      <c r="B23" t="s">
        <v>48</v>
      </c>
      <c r="C23" s="17">
        <v>0.32681742442261202</v>
      </c>
      <c r="D23" s="17">
        <v>0.30994158249519499</v>
      </c>
      <c r="E23" s="17">
        <v>0.34249957402742998</v>
      </c>
      <c r="F23" s="17"/>
      <c r="G23" s="17">
        <v>0.231588697424049</v>
      </c>
      <c r="H23" s="17">
        <v>0.27206315260897002</v>
      </c>
      <c r="I23" s="17">
        <v>0.28500862107484798</v>
      </c>
      <c r="J23" s="17">
        <v>0.30174028139750603</v>
      </c>
      <c r="K23" s="17">
        <v>0.35943376417475598</v>
      </c>
      <c r="L23" s="17">
        <v>0.45504629905021499</v>
      </c>
      <c r="M23" s="17"/>
      <c r="N23" s="17">
        <v>0.353173554861339</v>
      </c>
      <c r="O23" s="17">
        <v>0.243782039864295</v>
      </c>
      <c r="P23" s="17">
        <v>0.30222571520276198</v>
      </c>
      <c r="Q23" s="17">
        <v>0.36727000243055702</v>
      </c>
      <c r="R23" s="17">
        <v>0.39424813670164399</v>
      </c>
      <c r="S23" s="17"/>
      <c r="T23" s="17">
        <v>0.311781691030316</v>
      </c>
      <c r="U23" s="17">
        <v>0.32946334975569602</v>
      </c>
      <c r="V23" s="17">
        <v>0.35456808021812802</v>
      </c>
      <c r="W23" s="17">
        <v>0.25783023869048</v>
      </c>
    </row>
    <row r="24" spans="2:23" x14ac:dyDescent="0.35">
      <c r="B24" t="s">
        <v>49</v>
      </c>
      <c r="C24" s="17">
        <v>0.190282625275281</v>
      </c>
      <c r="D24" s="17">
        <v>0.188116157277989</v>
      </c>
      <c r="E24" s="17">
        <v>0.192295743472155</v>
      </c>
      <c r="F24" s="17"/>
      <c r="G24" s="17">
        <v>0.13742343113126201</v>
      </c>
      <c r="H24" s="17">
        <v>0.168211623432545</v>
      </c>
      <c r="I24" s="17">
        <v>0.15586131263134501</v>
      </c>
      <c r="J24" s="17">
        <v>0.22396009001460301</v>
      </c>
      <c r="K24" s="17">
        <v>0.201380191567199</v>
      </c>
      <c r="L24" s="17">
        <v>0.23249974872823001</v>
      </c>
      <c r="M24" s="17"/>
      <c r="N24" s="17">
        <v>0.17970533390478599</v>
      </c>
      <c r="O24" s="17">
        <v>0.26900602106091398</v>
      </c>
      <c r="P24" s="17">
        <v>0.16912896422301199</v>
      </c>
      <c r="Q24" s="17">
        <v>0.14622517375566299</v>
      </c>
      <c r="R24" s="17">
        <v>9.4192138301009795E-2</v>
      </c>
      <c r="S24" s="17"/>
      <c r="T24" s="17">
        <v>0.19465778020256999</v>
      </c>
      <c r="U24" s="17">
        <v>0.240067318848184</v>
      </c>
      <c r="V24" s="17">
        <v>0.14586524700352901</v>
      </c>
      <c r="W24" s="17">
        <v>6.1695280503364501E-2</v>
      </c>
    </row>
    <row r="25" spans="2:23" x14ac:dyDescent="0.35">
      <c r="B25" t="s">
        <v>50</v>
      </c>
      <c r="C25" s="17">
        <v>0.152455354032144</v>
      </c>
      <c r="D25" s="17">
        <v>0.12835119249892599</v>
      </c>
      <c r="E25" s="17">
        <v>0.17434916089668301</v>
      </c>
      <c r="F25" s="17"/>
      <c r="G25" s="17">
        <v>0.11121970665900199</v>
      </c>
      <c r="H25" s="17">
        <v>0.14519861703506301</v>
      </c>
      <c r="I25" s="17">
        <v>0.15620642371104901</v>
      </c>
      <c r="J25" s="17">
        <v>0.20207776684866</v>
      </c>
      <c r="K25" s="17">
        <v>0.20483019027517699</v>
      </c>
      <c r="L25" s="17">
        <v>0.100855207392455</v>
      </c>
      <c r="M25" s="17"/>
      <c r="N25" s="17">
        <v>0.16823992744102301</v>
      </c>
      <c r="O25" s="17">
        <v>0.126501685958786</v>
      </c>
      <c r="P25" s="17">
        <v>0.16127736259203199</v>
      </c>
      <c r="Q25" s="17">
        <v>7.0118901820002799E-2</v>
      </c>
      <c r="R25" s="17">
        <v>0.14806696451326801</v>
      </c>
      <c r="S25" s="17"/>
      <c r="T25" s="17">
        <v>0.24185961212937199</v>
      </c>
      <c r="U25" s="17">
        <v>0.16741860708909101</v>
      </c>
      <c r="V25" s="17">
        <v>7.6078812780860802E-2</v>
      </c>
      <c r="W25" s="17">
        <v>4.5868462497392098E-2</v>
      </c>
    </row>
    <row r="26" spans="2:23" x14ac:dyDescent="0.35">
      <c r="B26" t="s">
        <v>51</v>
      </c>
      <c r="C26" s="17">
        <v>2.7758144783757498E-2</v>
      </c>
      <c r="D26" s="17">
        <v>1.3251620933152099E-2</v>
      </c>
      <c r="E26" s="17">
        <v>4.13422654379021E-2</v>
      </c>
      <c r="F26" s="17"/>
      <c r="G26" s="17">
        <v>6.2753051257454007E-2</v>
      </c>
      <c r="H26" s="17">
        <v>2.3593457529254201E-2</v>
      </c>
      <c r="I26" s="17">
        <v>5.6359842250027201E-2</v>
      </c>
      <c r="J26" s="17">
        <v>1.3655513237209401E-2</v>
      </c>
      <c r="K26" s="17">
        <v>7.7264496858616598E-3</v>
      </c>
      <c r="L26" s="17">
        <v>1.4988249740366799E-2</v>
      </c>
      <c r="M26" s="17"/>
      <c r="N26" s="17">
        <v>2.6651795077691599E-2</v>
      </c>
      <c r="O26" s="17">
        <v>2.1048790688973199E-2</v>
      </c>
      <c r="P26" s="17">
        <v>2.6246540345764301E-2</v>
      </c>
      <c r="Q26" s="17">
        <v>1.63613348916937E-2</v>
      </c>
      <c r="R26" s="17">
        <v>2.6886760577493299E-2</v>
      </c>
      <c r="S26" s="17"/>
      <c r="T26" s="17">
        <v>5.5618409302844202E-2</v>
      </c>
      <c r="U26" s="17">
        <v>5.14204310846167E-3</v>
      </c>
      <c r="V26" s="17">
        <v>6.9718447624095899E-3</v>
      </c>
      <c r="W26" s="17">
        <v>1.4050078204788799E-2</v>
      </c>
    </row>
    <row r="27" spans="2:23" x14ac:dyDescent="0.35"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</row>
    <row r="28" spans="2:23" x14ac:dyDescent="0.35">
      <c r="B28" s="6" t="s">
        <v>56</v>
      </c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</row>
    <row r="29" spans="2:23" x14ac:dyDescent="0.35">
      <c r="B29" s="24" t="s">
        <v>44</v>
      </c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</row>
    <row r="30" spans="2:23" x14ac:dyDescent="0.35">
      <c r="B30" t="s">
        <v>53</v>
      </c>
      <c r="C30" s="17">
        <v>0.20432420541028901</v>
      </c>
      <c r="D30" s="17">
        <v>0.259115193219289</v>
      </c>
      <c r="E30" s="17">
        <v>0.15341765789009701</v>
      </c>
      <c r="F30" s="17"/>
      <c r="G30" s="17">
        <v>0.39243289324256098</v>
      </c>
      <c r="H30" s="17">
        <v>0.30831909642609401</v>
      </c>
      <c r="I30" s="17">
        <v>0.21222485433278099</v>
      </c>
      <c r="J30" s="17">
        <v>0.142555444037132</v>
      </c>
      <c r="K30" s="17">
        <v>0.128661233150837</v>
      </c>
      <c r="L30" s="17">
        <v>0.10642922591894199</v>
      </c>
      <c r="M30" s="17"/>
      <c r="N30" s="17">
        <v>0.171931833506833</v>
      </c>
      <c r="O30" s="17">
        <v>0.222046557696427</v>
      </c>
      <c r="P30" s="17">
        <v>0.31337302853008703</v>
      </c>
      <c r="Q30" s="17">
        <v>0.24948763549665301</v>
      </c>
      <c r="R30" s="17">
        <v>0.16890401576151301</v>
      </c>
      <c r="S30" s="17"/>
      <c r="T30" s="17">
        <v>0.123113648353396</v>
      </c>
      <c r="U30" s="17">
        <v>0.16775628794838901</v>
      </c>
      <c r="V30" s="17">
        <v>0.28752135091790398</v>
      </c>
      <c r="W30" s="17">
        <v>0.457070287815529</v>
      </c>
    </row>
    <row r="31" spans="2:23" x14ac:dyDescent="0.35">
      <c r="B31" t="s">
        <v>54</v>
      </c>
      <c r="C31" s="17">
        <v>0.397686261109158</v>
      </c>
      <c r="D31" s="17">
        <v>0.40744860942274602</v>
      </c>
      <c r="E31" s="17">
        <v>0.38849404798200998</v>
      </c>
      <c r="F31" s="17"/>
      <c r="G31" s="17">
        <v>0.32271144511160699</v>
      </c>
      <c r="H31" s="17">
        <v>0.31607734073890997</v>
      </c>
      <c r="I31" s="17">
        <v>0.36827102593814298</v>
      </c>
      <c r="J31" s="17">
        <v>0.41136542555059802</v>
      </c>
      <c r="K31" s="17">
        <v>0.4367334645971</v>
      </c>
      <c r="L31" s="17">
        <v>0.492784448267505</v>
      </c>
      <c r="M31" s="17"/>
      <c r="N31" s="17">
        <v>0.41670701989980802</v>
      </c>
      <c r="O31" s="17">
        <v>0.352087454369858</v>
      </c>
      <c r="P31" s="17">
        <v>0.34268498200674702</v>
      </c>
      <c r="Q31" s="17">
        <v>0.50158710884909496</v>
      </c>
      <c r="R31" s="17">
        <v>0.39019018789173499</v>
      </c>
      <c r="S31" s="17"/>
      <c r="T31" s="17">
        <v>0.37007781753396402</v>
      </c>
      <c r="U31" s="17">
        <v>0.37981218435692998</v>
      </c>
      <c r="V31" s="17">
        <v>0.45306021462003498</v>
      </c>
      <c r="W31" s="17">
        <v>0.39283562768878999</v>
      </c>
    </row>
    <row r="32" spans="2:23" x14ac:dyDescent="0.35">
      <c r="B32" t="s">
        <v>55</v>
      </c>
      <c r="C32" s="17">
        <v>0.36009262730351399</v>
      </c>
      <c r="D32" s="17">
        <v>0.31332564442170402</v>
      </c>
      <c r="E32" s="17">
        <v>0.40276844085777302</v>
      </c>
      <c r="F32" s="17"/>
      <c r="G32" s="17">
        <v>0.21968525018299601</v>
      </c>
      <c r="H32" s="17">
        <v>0.32852175765834102</v>
      </c>
      <c r="I32" s="17">
        <v>0.35384520267417402</v>
      </c>
      <c r="J32" s="17">
        <v>0.41851827405960801</v>
      </c>
      <c r="K32" s="17">
        <v>0.42185488259888199</v>
      </c>
      <c r="L32" s="17">
        <v>0.38071315813873702</v>
      </c>
      <c r="M32" s="17"/>
      <c r="N32" s="17">
        <v>0.37328840476153702</v>
      </c>
      <c r="O32" s="17">
        <v>0.40064100973274702</v>
      </c>
      <c r="P32" s="17">
        <v>0.31010344818209201</v>
      </c>
      <c r="Q32" s="17">
        <v>0.24037198008538599</v>
      </c>
      <c r="R32" s="17">
        <v>0.36601695859542099</v>
      </c>
      <c r="S32" s="17"/>
      <c r="T32" s="17">
        <v>0.428110910872817</v>
      </c>
      <c r="U32" s="17">
        <v>0.43572984161862899</v>
      </c>
      <c r="V32" s="17">
        <v>0.24593415105581101</v>
      </c>
      <c r="W32" s="17">
        <v>0.136044006290893</v>
      </c>
    </row>
    <row r="33" spans="2:23" x14ac:dyDescent="0.35">
      <c r="B33" t="s">
        <v>51</v>
      </c>
      <c r="C33" s="17">
        <v>3.7896906177038302E-2</v>
      </c>
      <c r="D33" s="17">
        <v>2.0110552936260899E-2</v>
      </c>
      <c r="E33" s="17">
        <v>5.5319853270120803E-2</v>
      </c>
      <c r="F33" s="17"/>
      <c r="G33" s="17">
        <v>6.5170411462836197E-2</v>
      </c>
      <c r="H33" s="17">
        <v>4.7081805176655799E-2</v>
      </c>
      <c r="I33" s="17">
        <v>6.5658917054902094E-2</v>
      </c>
      <c r="J33" s="17">
        <v>2.75608563526622E-2</v>
      </c>
      <c r="K33" s="17">
        <v>1.2750419653180601E-2</v>
      </c>
      <c r="L33" s="17">
        <v>2.0073167674816299E-2</v>
      </c>
      <c r="M33" s="17"/>
      <c r="N33" s="17">
        <v>3.8072741831821501E-2</v>
      </c>
      <c r="O33" s="17">
        <v>2.5224978200968501E-2</v>
      </c>
      <c r="P33" s="17">
        <v>3.3838541281073498E-2</v>
      </c>
      <c r="Q33" s="17">
        <v>8.5532755688657609E-3</v>
      </c>
      <c r="R33" s="17">
        <v>7.4888837751331205E-2</v>
      </c>
      <c r="S33" s="17"/>
      <c r="T33" s="17">
        <v>7.86976232398231E-2</v>
      </c>
      <c r="U33" s="17">
        <v>1.67016860760528E-2</v>
      </c>
      <c r="V33" s="17">
        <v>1.3484283406251E-2</v>
      </c>
      <c r="W33" s="17">
        <v>1.4050078204788799E-2</v>
      </c>
    </row>
    <row r="34" spans="2:23" x14ac:dyDescent="0.35"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</row>
    <row r="35" spans="2:23" x14ac:dyDescent="0.35">
      <c r="B35" s="6" t="s">
        <v>65</v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</row>
    <row r="36" spans="2:23" x14ac:dyDescent="0.35">
      <c r="B36" s="24" t="s">
        <v>44</v>
      </c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</row>
    <row r="37" spans="2:23" x14ac:dyDescent="0.35">
      <c r="B37" t="s">
        <v>57</v>
      </c>
      <c r="C37" s="17">
        <v>0.18117101524263099</v>
      </c>
      <c r="D37" s="17">
        <v>0.21620255797712901</v>
      </c>
      <c r="E37" s="17">
        <v>0.15006667755891601</v>
      </c>
      <c r="F37" s="17"/>
      <c r="G37" s="17">
        <v>0.26001601152172699</v>
      </c>
      <c r="H37" s="17">
        <v>0.26968115681070898</v>
      </c>
      <c r="I37" s="17">
        <v>0.212854691833675</v>
      </c>
      <c r="J37" s="17">
        <v>0.16121502941983501</v>
      </c>
      <c r="K37" s="17">
        <v>0.11757804249583099</v>
      </c>
      <c r="L37" s="17">
        <v>0.100225138529875</v>
      </c>
      <c r="M37" s="17"/>
      <c r="N37" s="17">
        <v>0.14840281830933699</v>
      </c>
      <c r="O37" s="17">
        <v>0.213702559115486</v>
      </c>
      <c r="P37" s="17">
        <v>0.27262056235343501</v>
      </c>
      <c r="Q37" s="17">
        <v>0.201085945502913</v>
      </c>
      <c r="R37" s="17">
        <v>0.23101355254325201</v>
      </c>
      <c r="S37" s="17"/>
      <c r="T37" s="17">
        <v>0.118831064351195</v>
      </c>
      <c r="U37" s="17">
        <v>0.14379143073810299</v>
      </c>
      <c r="V37" s="17">
        <v>0.235252290417753</v>
      </c>
      <c r="W37" s="17">
        <v>0.492418645173751</v>
      </c>
    </row>
    <row r="38" spans="2:23" x14ac:dyDescent="0.35">
      <c r="B38" t="s">
        <v>58</v>
      </c>
      <c r="C38" s="17">
        <v>0.30159399543516002</v>
      </c>
      <c r="D38" s="17">
        <v>0.33182380516837001</v>
      </c>
      <c r="E38" s="17">
        <v>0.27134921081663599</v>
      </c>
      <c r="F38" s="17"/>
      <c r="G38" s="17">
        <v>0.28762947298410302</v>
      </c>
      <c r="H38" s="17">
        <v>0.29882438867244998</v>
      </c>
      <c r="I38" s="17">
        <v>0.311249017017658</v>
      </c>
      <c r="J38" s="17">
        <v>0.28741527227621899</v>
      </c>
      <c r="K38" s="17">
        <v>0.32550762756079799</v>
      </c>
      <c r="L38" s="17">
        <v>0.29650552083769899</v>
      </c>
      <c r="M38" s="17"/>
      <c r="N38" s="17">
        <v>0.26878785218388102</v>
      </c>
      <c r="O38" s="17">
        <v>0.346961610113726</v>
      </c>
      <c r="P38" s="17">
        <v>0.344318672100909</v>
      </c>
      <c r="Q38" s="17">
        <v>0.39918342273843699</v>
      </c>
      <c r="R38" s="17">
        <v>0.31514130320801997</v>
      </c>
      <c r="S38" s="17"/>
      <c r="T38" s="17">
        <v>0.21748500204211699</v>
      </c>
      <c r="U38" s="17">
        <v>0.31387890857772899</v>
      </c>
      <c r="V38" s="17">
        <v>0.37683138563644702</v>
      </c>
      <c r="W38" s="17">
        <v>0.25641835553443898</v>
      </c>
    </row>
    <row r="39" spans="2:23" x14ac:dyDescent="0.35">
      <c r="B39" t="s">
        <v>59</v>
      </c>
      <c r="C39" s="17">
        <v>0.23119666824204499</v>
      </c>
      <c r="D39" s="17">
        <v>0.213600304498299</v>
      </c>
      <c r="E39" s="17">
        <v>0.24941003952660801</v>
      </c>
      <c r="F39" s="17"/>
      <c r="G39" s="17">
        <v>0.217467123320293</v>
      </c>
      <c r="H39" s="17">
        <v>0.20799718608026399</v>
      </c>
      <c r="I39" s="17">
        <v>0.170594523459068</v>
      </c>
      <c r="J39" s="17">
        <v>0.27245778507241802</v>
      </c>
      <c r="K39" s="17">
        <v>0.231004624984922</v>
      </c>
      <c r="L39" s="17">
        <v>0.275192092583252</v>
      </c>
      <c r="M39" s="17"/>
      <c r="N39" s="17">
        <v>0.24813026599497401</v>
      </c>
      <c r="O39" s="17">
        <v>0.20886076276047</v>
      </c>
      <c r="P39" s="17">
        <v>0.19346801503054001</v>
      </c>
      <c r="Q39" s="17">
        <v>0.26864490669381502</v>
      </c>
      <c r="R39" s="17">
        <v>0.131227985936057</v>
      </c>
      <c r="S39" s="17"/>
      <c r="T39" s="17">
        <v>0.295579198200974</v>
      </c>
      <c r="U39" s="17">
        <v>0.2308830456856</v>
      </c>
      <c r="V39" s="17">
        <v>0.18806450869562599</v>
      </c>
      <c r="W39" s="17">
        <v>0.16131428392987501</v>
      </c>
    </row>
    <row r="40" spans="2:23" x14ac:dyDescent="0.35">
      <c r="B40" t="s">
        <v>60</v>
      </c>
      <c r="C40" s="17">
        <v>0.13764619273304499</v>
      </c>
      <c r="D40" s="17">
        <v>0.120580187931651</v>
      </c>
      <c r="E40" s="17">
        <v>0.15137556117982101</v>
      </c>
      <c r="F40" s="17"/>
      <c r="G40" s="17">
        <v>0.11358965200596</v>
      </c>
      <c r="H40" s="17">
        <v>8.9733889853910204E-2</v>
      </c>
      <c r="I40" s="17">
        <v>0.109196414133099</v>
      </c>
      <c r="J40" s="17">
        <v>0.13537470692839901</v>
      </c>
      <c r="K40" s="17">
        <v>0.148478100812417</v>
      </c>
      <c r="L40" s="17">
        <v>0.20793518886238099</v>
      </c>
      <c r="M40" s="17"/>
      <c r="N40" s="17">
        <v>0.16359199263683799</v>
      </c>
      <c r="O40" s="17">
        <v>0.11728899922652899</v>
      </c>
      <c r="P40" s="17">
        <v>8.7930824271244407E-2</v>
      </c>
      <c r="Q40" s="17">
        <v>5.1198018589015099E-2</v>
      </c>
      <c r="R40" s="17">
        <v>0.15649296376428601</v>
      </c>
      <c r="S40" s="17"/>
      <c r="T40" s="17">
        <v>0.153382877231234</v>
      </c>
      <c r="U40" s="17">
        <v>0.156972930990989</v>
      </c>
      <c r="V40" s="17">
        <v>0.120044482971325</v>
      </c>
      <c r="W40" s="17">
        <v>3.784494770855E-2</v>
      </c>
    </row>
    <row r="41" spans="2:23" x14ac:dyDescent="0.35">
      <c r="B41" t="s">
        <v>61</v>
      </c>
      <c r="C41" s="17">
        <v>0.102130841726378</v>
      </c>
      <c r="D41" s="17">
        <v>9.1146915061666306E-2</v>
      </c>
      <c r="E41" s="17">
        <v>0.112838096362391</v>
      </c>
      <c r="F41" s="17"/>
      <c r="G41" s="17">
        <v>4.9284788981453498E-2</v>
      </c>
      <c r="H41" s="17">
        <v>9.5013161601092397E-2</v>
      </c>
      <c r="I41" s="17">
        <v>9.29351386127832E-2</v>
      </c>
      <c r="J41" s="17">
        <v>0.11336867616557</v>
      </c>
      <c r="K41" s="17">
        <v>0.150743169338664</v>
      </c>
      <c r="L41" s="17">
        <v>9.9427310124895904E-2</v>
      </c>
      <c r="M41" s="17"/>
      <c r="N41" s="17">
        <v>0.121310102239513</v>
      </c>
      <c r="O41" s="17">
        <v>8.6343115637641604E-2</v>
      </c>
      <c r="P41" s="17">
        <v>5.1175110351190801E-2</v>
      </c>
      <c r="Q41" s="17">
        <v>6.9599981619254001E-2</v>
      </c>
      <c r="R41" s="17">
        <v>0.13869641696459001</v>
      </c>
      <c r="S41" s="17"/>
      <c r="T41" s="17">
        <v>0.130887706138344</v>
      </c>
      <c r="U41" s="17">
        <v>0.123088086718168</v>
      </c>
      <c r="V41" s="17">
        <v>6.11696865152557E-2</v>
      </c>
      <c r="W41" s="17">
        <v>3.7953689448596499E-2</v>
      </c>
    </row>
    <row r="42" spans="2:23" x14ac:dyDescent="0.35">
      <c r="B42" t="s">
        <v>51</v>
      </c>
      <c r="C42" s="17">
        <v>4.6261286620741499E-2</v>
      </c>
      <c r="D42" s="17">
        <v>2.6646229362885701E-2</v>
      </c>
      <c r="E42" s="17">
        <v>6.4960414555627496E-2</v>
      </c>
      <c r="F42" s="17"/>
      <c r="G42" s="17">
        <v>7.2012951186463198E-2</v>
      </c>
      <c r="H42" s="17">
        <v>3.8750216981574798E-2</v>
      </c>
      <c r="I42" s="17">
        <v>0.103170214943717</v>
      </c>
      <c r="J42" s="17">
        <v>3.01685301375594E-2</v>
      </c>
      <c r="K42" s="17">
        <v>2.66884348073687E-2</v>
      </c>
      <c r="L42" s="17">
        <v>2.07147490618977E-2</v>
      </c>
      <c r="M42" s="17"/>
      <c r="N42" s="17">
        <v>4.9776968635455499E-2</v>
      </c>
      <c r="O42" s="17">
        <v>2.6842953146147399E-2</v>
      </c>
      <c r="P42" s="17">
        <v>5.04868158926811E-2</v>
      </c>
      <c r="Q42" s="17">
        <v>1.02877248565663E-2</v>
      </c>
      <c r="R42" s="17">
        <v>2.7427777583795301E-2</v>
      </c>
      <c r="S42" s="17"/>
      <c r="T42" s="17">
        <v>8.3834152036136395E-2</v>
      </c>
      <c r="U42" s="17">
        <v>3.1385597289410497E-2</v>
      </c>
      <c r="V42" s="17">
        <v>1.8637645763593301E-2</v>
      </c>
      <c r="W42" s="17">
        <v>1.4050078204788799E-2</v>
      </c>
    </row>
    <row r="43" spans="2:23" x14ac:dyDescent="0.35">
      <c r="B43" t="s">
        <v>62</v>
      </c>
      <c r="C43" s="17">
        <v>0.48276501067778999</v>
      </c>
      <c r="D43" s="17">
        <v>0.54802636314549902</v>
      </c>
      <c r="E43" s="17">
        <v>0.42141588837555299</v>
      </c>
      <c r="F43" s="17"/>
      <c r="G43" s="17">
        <v>0.54764548450582995</v>
      </c>
      <c r="H43" s="17">
        <v>0.56850554548315901</v>
      </c>
      <c r="I43" s="17">
        <v>0.52410370885133295</v>
      </c>
      <c r="J43" s="17">
        <v>0.448630301696054</v>
      </c>
      <c r="K43" s="17">
        <v>0.44308567005662902</v>
      </c>
      <c r="L43" s="17">
        <v>0.39673065936757401</v>
      </c>
      <c r="M43" s="17"/>
      <c r="N43" s="17">
        <v>0.41719067049321901</v>
      </c>
      <c r="O43" s="17">
        <v>0.56066416922921203</v>
      </c>
      <c r="P43" s="17">
        <v>0.61693923445434296</v>
      </c>
      <c r="Q43" s="17">
        <v>0.60026936824135002</v>
      </c>
      <c r="R43" s="17">
        <v>0.54615485575127198</v>
      </c>
      <c r="S43" s="17"/>
      <c r="T43" s="17">
        <v>0.33631606639331202</v>
      </c>
      <c r="U43" s="17">
        <v>0.45767033931583201</v>
      </c>
      <c r="V43" s="17">
        <v>0.6120836760542</v>
      </c>
      <c r="W43" s="17">
        <v>0.74883700070819004</v>
      </c>
    </row>
    <row r="44" spans="2:23" x14ac:dyDescent="0.35">
      <c r="B44" t="s">
        <v>63</v>
      </c>
      <c r="C44" s="17">
        <v>0.239777034459423</v>
      </c>
      <c r="D44" s="17">
        <v>0.21172710299331701</v>
      </c>
      <c r="E44" s="17">
        <v>0.26421365754221199</v>
      </c>
      <c r="F44" s="17"/>
      <c r="G44" s="17">
        <v>0.16287444098741299</v>
      </c>
      <c r="H44" s="17">
        <v>0.184747051455003</v>
      </c>
      <c r="I44" s="17">
        <v>0.20213155274588199</v>
      </c>
      <c r="J44" s="17">
        <v>0.24874338309396901</v>
      </c>
      <c r="K44" s="17">
        <v>0.29922127015108002</v>
      </c>
      <c r="L44" s="17">
        <v>0.30736249898727702</v>
      </c>
      <c r="M44" s="17"/>
      <c r="N44" s="17">
        <v>0.28490209487635099</v>
      </c>
      <c r="O44" s="17">
        <v>0.20363211486416999</v>
      </c>
      <c r="P44" s="17">
        <v>0.13910593462243501</v>
      </c>
      <c r="Q44" s="17">
        <v>0.120798000208269</v>
      </c>
      <c r="R44" s="17">
        <v>0.29518938072887502</v>
      </c>
      <c r="S44" s="17"/>
      <c r="T44" s="17">
        <v>0.284270583369578</v>
      </c>
      <c r="U44" s="17">
        <v>0.28006101770915698</v>
      </c>
      <c r="V44" s="17">
        <v>0.18121416948658101</v>
      </c>
      <c r="W44" s="17">
        <v>7.5798637157146506E-2</v>
      </c>
    </row>
    <row r="45" spans="2:23" x14ac:dyDescent="0.35">
      <c r="B45" t="s">
        <v>64</v>
      </c>
      <c r="C45" s="17">
        <v>0.24298797621836701</v>
      </c>
      <c r="D45" s="17">
        <v>0.33629926015218198</v>
      </c>
      <c r="E45" s="17">
        <v>0.15720223083334101</v>
      </c>
      <c r="F45" s="17"/>
      <c r="G45" s="17">
        <v>0.38477104351841601</v>
      </c>
      <c r="H45" s="17">
        <v>0.38375849402815598</v>
      </c>
      <c r="I45" s="17">
        <v>0.32197215610545099</v>
      </c>
      <c r="J45" s="17">
        <v>0.19988691860208599</v>
      </c>
      <c r="K45" s="17">
        <v>0.143864399905549</v>
      </c>
      <c r="L45" s="17">
        <v>8.9368160380297004E-2</v>
      </c>
      <c r="M45" s="17"/>
      <c r="N45" s="17">
        <v>0.13228857561686799</v>
      </c>
      <c r="O45" s="17">
        <v>0.35703205436504198</v>
      </c>
      <c r="P45" s="17">
        <v>0.47783329983190798</v>
      </c>
      <c r="Q45" s="17">
        <v>0.47947136803308099</v>
      </c>
      <c r="R45" s="17">
        <v>0.25096547502239702</v>
      </c>
      <c r="S45" s="17"/>
      <c r="T45" s="17">
        <v>5.2045483023734102E-2</v>
      </c>
      <c r="U45" s="17">
        <v>0.177609321606674</v>
      </c>
      <c r="V45" s="17">
        <v>0.43086950656761902</v>
      </c>
      <c r="W45" s="17">
        <v>0.67303836355104296</v>
      </c>
    </row>
    <row r="46" spans="2:23" x14ac:dyDescent="0.35"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</row>
    <row r="47" spans="2:23" x14ac:dyDescent="0.35">
      <c r="B47" s="6" t="s">
        <v>81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</row>
    <row r="48" spans="2:23" x14ac:dyDescent="0.35">
      <c r="B48" s="24" t="s">
        <v>44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</row>
    <row r="49" spans="2:23" x14ac:dyDescent="0.35">
      <c r="B49" t="s">
        <v>72</v>
      </c>
      <c r="C49" s="17">
        <v>0.51093577230817899</v>
      </c>
      <c r="D49" s="17">
        <v>0.55105132753182695</v>
      </c>
      <c r="E49" s="17">
        <v>0.47536494562950199</v>
      </c>
      <c r="F49" s="17"/>
      <c r="G49" s="17">
        <v>0.42965717543424498</v>
      </c>
      <c r="H49" s="17">
        <v>0.457474656679216</v>
      </c>
      <c r="I49" s="17">
        <v>0.51860091336682301</v>
      </c>
      <c r="J49" s="17">
        <v>0.52313957237256903</v>
      </c>
      <c r="K49" s="17">
        <v>0.61750650801581897</v>
      </c>
      <c r="L49" s="17">
        <v>0.50476849750594399</v>
      </c>
      <c r="M49" s="17"/>
      <c r="N49" s="17">
        <v>0.49413844980965199</v>
      </c>
      <c r="O49" s="17">
        <v>0.57150110404590204</v>
      </c>
      <c r="P49" s="17">
        <v>0.50393475431887003</v>
      </c>
      <c r="Q49" s="17">
        <v>0.52634899075918795</v>
      </c>
      <c r="R49" s="17">
        <v>0.56372996985145196</v>
      </c>
      <c r="S49" s="17"/>
      <c r="T49" s="17">
        <v>0.37924380327351598</v>
      </c>
      <c r="U49" s="17">
        <v>0.50551071566670203</v>
      </c>
      <c r="V49" s="17">
        <v>0.63218509730676198</v>
      </c>
      <c r="W49" s="17">
        <v>0.62559049302972403</v>
      </c>
    </row>
    <row r="50" spans="2:23" x14ac:dyDescent="0.35">
      <c r="B50" t="s">
        <v>73</v>
      </c>
      <c r="C50" s="17">
        <v>0.250322054702037</v>
      </c>
      <c r="D50" s="17">
        <v>0.24580083461046001</v>
      </c>
      <c r="E50" s="17">
        <v>0.254806761423642</v>
      </c>
      <c r="F50" s="17"/>
      <c r="G50" s="17">
        <v>0.26586016771882198</v>
      </c>
      <c r="H50" s="17">
        <v>0.30409899321255002</v>
      </c>
      <c r="I50" s="17">
        <v>0.24015945050484699</v>
      </c>
      <c r="J50" s="17">
        <v>0.24513443556100201</v>
      </c>
      <c r="K50" s="17">
        <v>0.21686465139149599</v>
      </c>
      <c r="L50" s="17">
        <v>0.23367568503103001</v>
      </c>
      <c r="M50" s="17"/>
      <c r="N50" s="17">
        <v>0.25721357496702102</v>
      </c>
      <c r="O50" s="17">
        <v>0.232752274355287</v>
      </c>
      <c r="P50" s="17">
        <v>0.23186580221348199</v>
      </c>
      <c r="Q50" s="17">
        <v>0.31594009966130898</v>
      </c>
      <c r="R50" s="17">
        <v>0.198816915439988</v>
      </c>
      <c r="S50" s="17"/>
      <c r="T50" s="17">
        <v>0.27112982290483101</v>
      </c>
      <c r="U50" s="17">
        <v>0.26081762041443202</v>
      </c>
      <c r="V50" s="17">
        <v>0.21590973887488699</v>
      </c>
      <c r="W50" s="17">
        <v>0.28573342036626898</v>
      </c>
    </row>
    <row r="51" spans="2:23" x14ac:dyDescent="0.35">
      <c r="B51" t="s">
        <v>74</v>
      </c>
      <c r="C51" s="17">
        <v>0.114475774680005</v>
      </c>
      <c r="D51" s="17">
        <v>0.111308331395249</v>
      </c>
      <c r="E51" s="17">
        <v>0.115565998066682</v>
      </c>
      <c r="F51" s="17"/>
      <c r="G51" s="17">
        <v>0.118567941866023</v>
      </c>
      <c r="H51" s="17">
        <v>0.10837598439275101</v>
      </c>
      <c r="I51" s="17">
        <v>9.0273542702008006E-2</v>
      </c>
      <c r="J51" s="17">
        <v>0.133225004459195</v>
      </c>
      <c r="K51" s="17">
        <v>9.4879915583055002E-2</v>
      </c>
      <c r="L51" s="17">
        <v>0.13738830184429399</v>
      </c>
      <c r="M51" s="17"/>
      <c r="N51" s="17">
        <v>0.106901216679264</v>
      </c>
      <c r="O51" s="17">
        <v>0.12409410919925699</v>
      </c>
      <c r="P51" s="17">
        <v>0.142766553057698</v>
      </c>
      <c r="Q51" s="17">
        <v>9.8460269786072099E-2</v>
      </c>
      <c r="R51" s="17">
        <v>4.9431694641761503E-2</v>
      </c>
      <c r="S51" s="17"/>
      <c r="T51" s="17">
        <v>0.12707211792062001</v>
      </c>
      <c r="U51" s="17">
        <v>0.13489009975413899</v>
      </c>
      <c r="V51" s="17">
        <v>8.0874814625315095E-2</v>
      </c>
      <c r="W51" s="17">
        <v>5.6531607341475602E-2</v>
      </c>
    </row>
    <row r="52" spans="2:23" x14ac:dyDescent="0.35">
      <c r="B52" t="s">
        <v>75</v>
      </c>
      <c r="C52" s="17">
        <v>3.2731619843651701E-2</v>
      </c>
      <c r="D52" s="17">
        <v>3.4986161434658401E-2</v>
      </c>
      <c r="E52" s="17">
        <v>3.1069283890989799E-2</v>
      </c>
      <c r="F52" s="17"/>
      <c r="G52" s="17">
        <v>7.3432910348524602E-2</v>
      </c>
      <c r="H52" s="17">
        <v>4.2080841695948203E-2</v>
      </c>
      <c r="I52" s="17">
        <v>2.7480995273295901E-2</v>
      </c>
      <c r="J52" s="17">
        <v>2.40410519511292E-2</v>
      </c>
      <c r="K52" s="17">
        <v>2.06522027278353E-2</v>
      </c>
      <c r="L52" s="17">
        <v>2.1272794297372801E-2</v>
      </c>
      <c r="M52" s="17"/>
      <c r="N52" s="17">
        <v>2.8326620194656999E-2</v>
      </c>
      <c r="O52" s="17">
        <v>3.1496118577526003E-2</v>
      </c>
      <c r="P52" s="17">
        <v>3.62801674282755E-2</v>
      </c>
      <c r="Q52" s="17">
        <v>3.4880661756884597E-2</v>
      </c>
      <c r="R52" s="17">
        <v>0.11544313456783301</v>
      </c>
      <c r="S52" s="17"/>
      <c r="T52" s="17">
        <v>4.3159617184688998E-2</v>
      </c>
      <c r="U52" s="17">
        <v>3.2102991121909397E-2</v>
      </c>
      <c r="V52" s="17">
        <v>3.2663294976932801E-2</v>
      </c>
      <c r="W52" s="17">
        <v>0</v>
      </c>
    </row>
    <row r="53" spans="2:23" x14ac:dyDescent="0.35">
      <c r="B53" t="s">
        <v>76</v>
      </c>
      <c r="C53" s="17">
        <v>5.2443664397062197E-2</v>
      </c>
      <c r="D53" s="17">
        <v>4.0372031538001299E-2</v>
      </c>
      <c r="E53" s="17">
        <v>6.2086211942425203E-2</v>
      </c>
      <c r="F53" s="17"/>
      <c r="G53" s="17">
        <v>6.4597062153270102E-2</v>
      </c>
      <c r="H53" s="17">
        <v>4.5394716515932999E-2</v>
      </c>
      <c r="I53" s="17">
        <v>5.9221269537075398E-2</v>
      </c>
      <c r="J53" s="17">
        <v>4.3522746397699201E-2</v>
      </c>
      <c r="K53" s="17">
        <v>3.5243024522782197E-2</v>
      </c>
      <c r="L53" s="17">
        <v>6.6355834074563899E-2</v>
      </c>
      <c r="M53" s="17"/>
      <c r="N53" s="17">
        <v>6.1480795924911201E-2</v>
      </c>
      <c r="O53" s="17">
        <v>2.81525110209731E-2</v>
      </c>
      <c r="P53" s="17">
        <v>6.1982228051567702E-2</v>
      </c>
      <c r="Q53" s="17">
        <v>2.4369978036546398E-2</v>
      </c>
      <c r="R53" s="17">
        <v>4.0658739259896499E-2</v>
      </c>
      <c r="S53" s="17"/>
      <c r="T53" s="17">
        <v>9.3698683306226896E-2</v>
      </c>
      <c r="U53" s="17">
        <v>4.7889083651960998E-2</v>
      </c>
      <c r="V53" s="17">
        <v>3.1096854169804799E-2</v>
      </c>
      <c r="W53" s="17">
        <v>1.8094401057741901E-2</v>
      </c>
    </row>
    <row r="54" spans="2:23" x14ac:dyDescent="0.35">
      <c r="B54" t="s">
        <v>77</v>
      </c>
      <c r="C54" s="17">
        <v>3.9091114069064598E-2</v>
      </c>
      <c r="D54" s="17">
        <v>1.6481313489803799E-2</v>
      </c>
      <c r="E54" s="17">
        <v>6.1106799046760002E-2</v>
      </c>
      <c r="F54" s="17"/>
      <c r="G54" s="17">
        <v>4.7884742479115401E-2</v>
      </c>
      <c r="H54" s="17">
        <v>4.2574807503601701E-2</v>
      </c>
      <c r="I54" s="17">
        <v>6.4263828615950799E-2</v>
      </c>
      <c r="J54" s="17">
        <v>3.0937189258406099E-2</v>
      </c>
      <c r="K54" s="17">
        <v>1.48536977590121E-2</v>
      </c>
      <c r="L54" s="17">
        <v>3.6538887246795E-2</v>
      </c>
      <c r="M54" s="17"/>
      <c r="N54" s="17">
        <v>5.1939342424494599E-2</v>
      </c>
      <c r="O54" s="17">
        <v>1.2003882801054799E-2</v>
      </c>
      <c r="P54" s="17">
        <v>2.3170494930106599E-2</v>
      </c>
      <c r="Q54" s="17">
        <v>0</v>
      </c>
      <c r="R54" s="17">
        <v>3.1919546239070298E-2</v>
      </c>
      <c r="S54" s="17"/>
      <c r="T54" s="17">
        <v>8.5695955410117E-2</v>
      </c>
      <c r="U54" s="17">
        <v>1.8789489390856399E-2</v>
      </c>
      <c r="V54" s="17">
        <v>7.2702000462981E-3</v>
      </c>
      <c r="W54" s="17">
        <v>1.4050078204788799E-2</v>
      </c>
    </row>
    <row r="55" spans="2:23" x14ac:dyDescent="0.35">
      <c r="B55" t="s">
        <v>78</v>
      </c>
      <c r="C55" s="17">
        <v>0.76125782701021605</v>
      </c>
      <c r="D55" s="17">
        <v>0.79685216214228705</v>
      </c>
      <c r="E55" s="17">
        <v>0.73017170705314305</v>
      </c>
      <c r="F55" s="17"/>
      <c r="G55" s="17">
        <v>0.69551734315306701</v>
      </c>
      <c r="H55" s="17">
        <v>0.76157364989176601</v>
      </c>
      <c r="I55" s="17">
        <v>0.75876036387167001</v>
      </c>
      <c r="J55" s="17">
        <v>0.76827400793357103</v>
      </c>
      <c r="K55" s="17">
        <v>0.83437115940731499</v>
      </c>
      <c r="L55" s="17">
        <v>0.73844418253697397</v>
      </c>
      <c r="M55" s="17"/>
      <c r="N55" s="17">
        <v>0.75135202477667395</v>
      </c>
      <c r="O55" s="17">
        <v>0.80425337840118905</v>
      </c>
      <c r="P55" s="17">
        <v>0.73580055653235299</v>
      </c>
      <c r="Q55" s="17">
        <v>0.84228909042049704</v>
      </c>
      <c r="R55" s="17">
        <v>0.76254688529143899</v>
      </c>
      <c r="S55" s="17"/>
      <c r="T55" s="17">
        <v>0.65037362617834704</v>
      </c>
      <c r="U55" s="17">
        <v>0.76632833608113404</v>
      </c>
      <c r="V55" s="17">
        <v>0.84809483618164905</v>
      </c>
      <c r="W55" s="17">
        <v>0.91132391339599395</v>
      </c>
    </row>
    <row r="56" spans="2:23" x14ac:dyDescent="0.35">
      <c r="B56" t="s">
        <v>79</v>
      </c>
      <c r="C56" s="17">
        <v>8.5175284240713897E-2</v>
      </c>
      <c r="D56" s="17">
        <v>7.5358192972659693E-2</v>
      </c>
      <c r="E56" s="17">
        <v>9.3155495833414897E-2</v>
      </c>
      <c r="F56" s="17"/>
      <c r="G56" s="17">
        <v>0.138029972501795</v>
      </c>
      <c r="H56" s="17">
        <v>8.7475558211881202E-2</v>
      </c>
      <c r="I56" s="17">
        <v>8.6702264810371299E-2</v>
      </c>
      <c r="J56" s="17">
        <v>6.7563798348828405E-2</v>
      </c>
      <c r="K56" s="17">
        <v>5.5895227250617498E-2</v>
      </c>
      <c r="L56" s="17">
        <v>8.7628628371936704E-2</v>
      </c>
      <c r="M56" s="17"/>
      <c r="N56" s="17">
        <v>8.9807416119568106E-2</v>
      </c>
      <c r="O56" s="17">
        <v>5.9648629598499002E-2</v>
      </c>
      <c r="P56" s="17">
        <v>9.8262395479843195E-2</v>
      </c>
      <c r="Q56" s="17">
        <v>5.9250639793431002E-2</v>
      </c>
      <c r="R56" s="17">
        <v>0.156101873827729</v>
      </c>
      <c r="S56" s="17"/>
      <c r="T56" s="17">
        <v>0.13685830049091599</v>
      </c>
      <c r="U56" s="17">
        <v>7.9992074773870395E-2</v>
      </c>
      <c r="V56" s="17">
        <v>6.3760149146737596E-2</v>
      </c>
      <c r="W56" s="17">
        <v>1.8094401057741901E-2</v>
      </c>
    </row>
    <row r="57" spans="2:23" x14ac:dyDescent="0.35">
      <c r="B57" t="s">
        <v>64</v>
      </c>
      <c r="C57" s="17">
        <v>0.67608254276950197</v>
      </c>
      <c r="D57" s="17">
        <v>0.72149396916962705</v>
      </c>
      <c r="E57" s="17">
        <v>0.63701621121972896</v>
      </c>
      <c r="F57" s="17"/>
      <c r="G57" s="17">
        <v>0.55748737065127296</v>
      </c>
      <c r="H57" s="17">
        <v>0.67409809167988499</v>
      </c>
      <c r="I57" s="17">
        <v>0.67205809906129899</v>
      </c>
      <c r="J57" s="17">
        <v>0.70071020958474195</v>
      </c>
      <c r="K57" s="17">
        <v>0.77847593215669797</v>
      </c>
      <c r="L57" s="17">
        <v>0.650815554165037</v>
      </c>
      <c r="M57" s="17"/>
      <c r="N57" s="17">
        <v>0.66154460865710596</v>
      </c>
      <c r="O57" s="17">
        <v>0.74460474880269001</v>
      </c>
      <c r="P57" s="17">
        <v>0.63753816105250904</v>
      </c>
      <c r="Q57" s="17">
        <v>0.78303845062706601</v>
      </c>
      <c r="R57" s="17">
        <v>0.60644501146370999</v>
      </c>
      <c r="S57" s="17"/>
      <c r="T57" s="17">
        <v>0.51351532568743097</v>
      </c>
      <c r="U57" s="17">
        <v>0.686336261307264</v>
      </c>
      <c r="V57" s="17">
        <v>0.78433468703491205</v>
      </c>
      <c r="W57" s="17">
        <v>0.89322951233825199</v>
      </c>
    </row>
    <row r="58" spans="2:23" x14ac:dyDescent="0.35"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</row>
    <row r="59" spans="2:23" x14ac:dyDescent="0.35">
      <c r="B59" s="6" t="s">
        <v>82</v>
      </c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</row>
    <row r="60" spans="2:23" x14ac:dyDescent="0.35">
      <c r="B60" s="24" t="s">
        <v>44</v>
      </c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</row>
    <row r="61" spans="2:23" x14ac:dyDescent="0.35">
      <c r="B61" t="s">
        <v>72</v>
      </c>
      <c r="C61" s="17">
        <v>0.30205110842709498</v>
      </c>
      <c r="D61" s="17">
        <v>0.334178632538781</v>
      </c>
      <c r="E61" s="17">
        <v>0.27138593935014899</v>
      </c>
      <c r="F61" s="17"/>
      <c r="G61" s="17">
        <v>0.48362392362384499</v>
      </c>
      <c r="H61" s="17">
        <v>0.427525850447669</v>
      </c>
      <c r="I61" s="17">
        <v>0.42199262444831698</v>
      </c>
      <c r="J61" s="17">
        <v>0.316954501098765</v>
      </c>
      <c r="K61" s="17">
        <v>0.16467141185061601</v>
      </c>
      <c r="L61" s="17">
        <v>9.2215008768716605E-2</v>
      </c>
      <c r="M61" s="17"/>
      <c r="N61" s="17">
        <v>0.244473262495504</v>
      </c>
      <c r="O61" s="17">
        <v>0.36488720014081599</v>
      </c>
      <c r="P61" s="17">
        <v>0.45900507849158201</v>
      </c>
      <c r="Q61" s="17">
        <v>0.33237302880133102</v>
      </c>
      <c r="R61" s="17">
        <v>0.35392073451940298</v>
      </c>
      <c r="S61" s="17"/>
      <c r="T61" s="17">
        <v>0.28512106373244001</v>
      </c>
      <c r="U61" s="17">
        <v>0.27674556197359201</v>
      </c>
      <c r="V61" s="17">
        <v>0.33773883812009398</v>
      </c>
      <c r="W61" s="17">
        <v>0.43199748536383897</v>
      </c>
    </row>
    <row r="62" spans="2:23" x14ac:dyDescent="0.35">
      <c r="B62" t="s">
        <v>73</v>
      </c>
      <c r="C62" s="17">
        <v>0.139272900900516</v>
      </c>
      <c r="D62" s="17">
        <v>0.144962133939398</v>
      </c>
      <c r="E62" s="17">
        <v>0.135902713791863</v>
      </c>
      <c r="F62" s="17"/>
      <c r="G62" s="17">
        <v>0.165614255770551</v>
      </c>
      <c r="H62" s="17">
        <v>0.20838941284333101</v>
      </c>
      <c r="I62" s="17">
        <v>0.17780758049445</v>
      </c>
      <c r="J62" s="17">
        <v>0.14824944681777</v>
      </c>
      <c r="K62" s="17">
        <v>0.103078342847746</v>
      </c>
      <c r="L62" s="17">
        <v>5.6542120177589597E-2</v>
      </c>
      <c r="M62" s="17"/>
      <c r="N62" s="17">
        <v>0.111371873288206</v>
      </c>
      <c r="O62" s="17">
        <v>0.20504610645384999</v>
      </c>
      <c r="P62" s="17">
        <v>0.151481218497758</v>
      </c>
      <c r="Q62" s="17">
        <v>0.17727820186058099</v>
      </c>
      <c r="R62" s="17">
        <v>0.119012740001273</v>
      </c>
      <c r="S62" s="17"/>
      <c r="T62" s="17">
        <v>0.11496570371451099</v>
      </c>
      <c r="U62" s="17">
        <v>0.14640518834920299</v>
      </c>
      <c r="V62" s="17">
        <v>0.147841107605896</v>
      </c>
      <c r="W62" s="17">
        <v>0.16414896212643901</v>
      </c>
    </row>
    <row r="63" spans="2:23" x14ac:dyDescent="0.35">
      <c r="B63" t="s">
        <v>74</v>
      </c>
      <c r="C63" s="17">
        <v>0.149832247666491</v>
      </c>
      <c r="D63" s="17">
        <v>0.13800108871022301</v>
      </c>
      <c r="E63" s="17">
        <v>0.156710280360122</v>
      </c>
      <c r="F63" s="17"/>
      <c r="G63" s="17">
        <v>0.121033672563851</v>
      </c>
      <c r="H63" s="17">
        <v>0.13162858184721499</v>
      </c>
      <c r="I63" s="17">
        <v>0.102584248823488</v>
      </c>
      <c r="J63" s="17">
        <v>0.17134435690052</v>
      </c>
      <c r="K63" s="17">
        <v>0.16700225291711299</v>
      </c>
      <c r="L63" s="17">
        <v>0.18925535227280499</v>
      </c>
      <c r="M63" s="17"/>
      <c r="N63" s="17">
        <v>0.159156491565249</v>
      </c>
      <c r="O63" s="17">
        <v>0.110651984116085</v>
      </c>
      <c r="P63" s="17">
        <v>0.125853991544496</v>
      </c>
      <c r="Q63" s="17">
        <v>0.193780686616324</v>
      </c>
      <c r="R63" s="17">
        <v>0.28297585228460598</v>
      </c>
      <c r="S63" s="17"/>
      <c r="T63" s="17">
        <v>0.14994136717393999</v>
      </c>
      <c r="U63" s="17">
        <v>0.16639019849784301</v>
      </c>
      <c r="V63" s="17">
        <v>0.14347838416022099</v>
      </c>
      <c r="W63" s="17">
        <v>8.1072328005988306E-2</v>
      </c>
    </row>
    <row r="64" spans="2:23" x14ac:dyDescent="0.35">
      <c r="B64" t="s">
        <v>75</v>
      </c>
      <c r="C64" s="17">
        <v>4.2280726087819798E-2</v>
      </c>
      <c r="D64" s="17">
        <v>4.9224241157781103E-2</v>
      </c>
      <c r="E64" s="17">
        <v>3.6309525670972301E-2</v>
      </c>
      <c r="F64" s="17"/>
      <c r="G64" s="17">
        <v>4.0447389115900102E-2</v>
      </c>
      <c r="H64" s="17">
        <v>3.2152250408867801E-2</v>
      </c>
      <c r="I64" s="17">
        <v>2.97197223884785E-2</v>
      </c>
      <c r="J64" s="17">
        <v>5.6292387736291603E-2</v>
      </c>
      <c r="K64" s="17">
        <v>5.1930769909050899E-2</v>
      </c>
      <c r="L64" s="17">
        <v>4.3577113050168502E-2</v>
      </c>
      <c r="M64" s="17"/>
      <c r="N64" s="17">
        <v>4.3339277782481797E-2</v>
      </c>
      <c r="O64" s="17">
        <v>6.8949848243488404E-2</v>
      </c>
      <c r="P64" s="17">
        <v>1.6406193549904202E-2</v>
      </c>
      <c r="Q64" s="17">
        <v>2.2433419899147398E-2</v>
      </c>
      <c r="R64" s="17">
        <v>1.01737587727796E-2</v>
      </c>
      <c r="S64" s="17"/>
      <c r="T64" s="17">
        <v>4.9028902049928998E-2</v>
      </c>
      <c r="U64" s="17">
        <v>4.2742431852659697E-2</v>
      </c>
      <c r="V64" s="17">
        <v>4.10807310667528E-2</v>
      </c>
      <c r="W64" s="17">
        <v>2.1344561618599801E-2</v>
      </c>
    </row>
    <row r="65" spans="2:23" x14ac:dyDescent="0.35">
      <c r="B65" t="s">
        <v>76</v>
      </c>
      <c r="C65" s="17">
        <v>0.28414984207045602</v>
      </c>
      <c r="D65" s="17">
        <v>0.27409716483998198</v>
      </c>
      <c r="E65" s="17">
        <v>0.294844443688766</v>
      </c>
      <c r="F65" s="17"/>
      <c r="G65" s="17">
        <v>0.114234163121767</v>
      </c>
      <c r="H65" s="17">
        <v>0.12663942035749201</v>
      </c>
      <c r="I65" s="17">
        <v>0.163298403619282</v>
      </c>
      <c r="J65" s="17">
        <v>0.239737712331025</v>
      </c>
      <c r="K65" s="17">
        <v>0.420958256126301</v>
      </c>
      <c r="L65" s="17">
        <v>0.53805189579199797</v>
      </c>
      <c r="M65" s="17"/>
      <c r="N65" s="17">
        <v>0.35008577916255801</v>
      </c>
      <c r="O65" s="17">
        <v>0.17101513989811801</v>
      </c>
      <c r="P65" s="17">
        <v>0.21463565434569201</v>
      </c>
      <c r="Q65" s="17">
        <v>0.20281336678915399</v>
      </c>
      <c r="R65" s="17">
        <v>0.12808454320319099</v>
      </c>
      <c r="S65" s="17"/>
      <c r="T65" s="17">
        <v>0.26606284144222098</v>
      </c>
      <c r="U65" s="17">
        <v>0.31126785523543099</v>
      </c>
      <c r="V65" s="17">
        <v>0.26714738600851201</v>
      </c>
      <c r="W65" s="17">
        <v>0.27949322351628703</v>
      </c>
    </row>
    <row r="66" spans="2:23" x14ac:dyDescent="0.35">
      <c r="B66" t="s">
        <v>77</v>
      </c>
      <c r="C66" s="17">
        <v>8.2413174847621895E-2</v>
      </c>
      <c r="D66" s="17">
        <v>5.9536738813833999E-2</v>
      </c>
      <c r="E66" s="17">
        <v>0.104847097138128</v>
      </c>
      <c r="F66" s="17"/>
      <c r="G66" s="17">
        <v>7.5046595804085597E-2</v>
      </c>
      <c r="H66" s="17">
        <v>7.3664484095425295E-2</v>
      </c>
      <c r="I66" s="17">
        <v>0.104597420225986</v>
      </c>
      <c r="J66" s="17">
        <v>6.7421595115628605E-2</v>
      </c>
      <c r="K66" s="17">
        <v>9.2358966349174704E-2</v>
      </c>
      <c r="L66" s="17">
        <v>8.0358509938721803E-2</v>
      </c>
      <c r="M66" s="17"/>
      <c r="N66" s="17">
        <v>9.1573315706000594E-2</v>
      </c>
      <c r="O66" s="17">
        <v>7.9449721147642996E-2</v>
      </c>
      <c r="P66" s="17">
        <v>3.2617863570568201E-2</v>
      </c>
      <c r="Q66" s="17">
        <v>7.1321296033461795E-2</v>
      </c>
      <c r="R66" s="17">
        <v>0.105832371218749</v>
      </c>
      <c r="S66" s="17"/>
      <c r="T66" s="17">
        <v>0.13488012188696</v>
      </c>
      <c r="U66" s="17">
        <v>5.6448764091271503E-2</v>
      </c>
      <c r="V66" s="17">
        <v>6.27135530385243E-2</v>
      </c>
      <c r="W66" s="17">
        <v>2.1943439368847101E-2</v>
      </c>
    </row>
    <row r="67" spans="2:23" x14ac:dyDescent="0.35">
      <c r="B67" t="s">
        <v>78</v>
      </c>
      <c r="C67" s="17">
        <v>0.44132400932761201</v>
      </c>
      <c r="D67" s="17">
        <v>0.47914076647817899</v>
      </c>
      <c r="E67" s="17">
        <v>0.40728865314201201</v>
      </c>
      <c r="F67" s="17"/>
      <c r="G67" s="17">
        <v>0.64923817939439599</v>
      </c>
      <c r="H67" s="17">
        <v>0.63591526329100001</v>
      </c>
      <c r="I67" s="17">
        <v>0.59980020494276598</v>
      </c>
      <c r="J67" s="17">
        <v>0.46520394791653502</v>
      </c>
      <c r="K67" s="17">
        <v>0.26774975469836099</v>
      </c>
      <c r="L67" s="17">
        <v>0.14875712894630599</v>
      </c>
      <c r="M67" s="17"/>
      <c r="N67" s="17">
        <v>0.35584513578371102</v>
      </c>
      <c r="O67" s="17">
        <v>0.56993330659466601</v>
      </c>
      <c r="P67" s="17">
        <v>0.61048629698933998</v>
      </c>
      <c r="Q67" s="17">
        <v>0.50965123066191298</v>
      </c>
      <c r="R67" s="17">
        <v>0.47293347452067502</v>
      </c>
      <c r="S67" s="17"/>
      <c r="T67" s="17">
        <v>0.40008676744695099</v>
      </c>
      <c r="U67" s="17">
        <v>0.42315075032279498</v>
      </c>
      <c r="V67" s="17">
        <v>0.48557994572599</v>
      </c>
      <c r="W67" s="17">
        <v>0.59614644749027801</v>
      </c>
    </row>
    <row r="68" spans="2:23" x14ac:dyDescent="0.35">
      <c r="B68" t="s">
        <v>79</v>
      </c>
      <c r="C68" s="17">
        <v>0.32643056815827598</v>
      </c>
      <c r="D68" s="17">
        <v>0.32332140599776299</v>
      </c>
      <c r="E68" s="17">
        <v>0.33115396935973801</v>
      </c>
      <c r="F68" s="17"/>
      <c r="G68" s="17">
        <v>0.154681552237667</v>
      </c>
      <c r="H68" s="17">
        <v>0.15879167076636</v>
      </c>
      <c r="I68" s="17">
        <v>0.193018126007761</v>
      </c>
      <c r="J68" s="17">
        <v>0.296030100067316</v>
      </c>
      <c r="K68" s="17">
        <v>0.47288902603535099</v>
      </c>
      <c r="L68" s="17">
        <v>0.58162900884216695</v>
      </c>
      <c r="M68" s="17"/>
      <c r="N68" s="17">
        <v>0.39342505694503899</v>
      </c>
      <c r="O68" s="17">
        <v>0.23996498814160699</v>
      </c>
      <c r="P68" s="17">
        <v>0.23104184789559601</v>
      </c>
      <c r="Q68" s="17">
        <v>0.225246786688302</v>
      </c>
      <c r="R68" s="17">
        <v>0.13825830197597</v>
      </c>
      <c r="S68" s="17"/>
      <c r="T68" s="17">
        <v>0.31509174349215002</v>
      </c>
      <c r="U68" s="17">
        <v>0.35401028708809101</v>
      </c>
      <c r="V68" s="17">
        <v>0.30822811707526498</v>
      </c>
      <c r="W68" s="17">
        <v>0.30083778513488701</v>
      </c>
    </row>
    <row r="69" spans="2:23" x14ac:dyDescent="0.35">
      <c r="B69" t="s">
        <v>64</v>
      </c>
      <c r="C69" s="17">
        <v>0.114893441169336</v>
      </c>
      <c r="D69" s="17">
        <v>0.155819360480416</v>
      </c>
      <c r="E69" s="17">
        <v>7.6134683782273699E-2</v>
      </c>
      <c r="F69" s="17"/>
      <c r="G69" s="17">
        <v>0.49455662715672999</v>
      </c>
      <c r="H69" s="17">
        <v>0.47712359252463998</v>
      </c>
      <c r="I69" s="17">
        <v>0.40678207893500601</v>
      </c>
      <c r="J69" s="17">
        <v>0.16917384784921899</v>
      </c>
      <c r="K69" s="17">
        <v>-0.20513927133699</v>
      </c>
      <c r="L69" s="17">
        <v>-0.43287187989586101</v>
      </c>
      <c r="M69" s="17"/>
      <c r="N69" s="17">
        <v>-3.7579921161328501E-2</v>
      </c>
      <c r="O69" s="17">
        <v>0.32996831845305902</v>
      </c>
      <c r="P69" s="17">
        <v>0.37944444909374397</v>
      </c>
      <c r="Q69" s="17">
        <v>0.28440444397361098</v>
      </c>
      <c r="R69" s="17">
        <v>0.33467517254470502</v>
      </c>
      <c r="S69" s="17"/>
      <c r="T69" s="17">
        <v>8.4995023954800894E-2</v>
      </c>
      <c r="U69" s="17">
        <v>6.91404632347037E-2</v>
      </c>
      <c r="V69" s="17">
        <v>0.17735182865072499</v>
      </c>
      <c r="W69" s="17">
        <v>0.29530866235539099</v>
      </c>
    </row>
    <row r="70" spans="2:23" x14ac:dyDescent="0.35"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</row>
    <row r="71" spans="2:23" x14ac:dyDescent="0.35">
      <c r="B71" s="6" t="s">
        <v>83</v>
      </c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</row>
    <row r="72" spans="2:23" x14ac:dyDescent="0.35">
      <c r="B72" s="24" t="s">
        <v>44</v>
      </c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</row>
    <row r="73" spans="2:23" x14ac:dyDescent="0.35">
      <c r="B73" t="s">
        <v>72</v>
      </c>
      <c r="C73" s="17">
        <v>0.28480908742248601</v>
      </c>
      <c r="D73" s="17">
        <v>0.28643092753980798</v>
      </c>
      <c r="E73" s="17">
        <v>0.28307729368059897</v>
      </c>
      <c r="F73" s="17"/>
      <c r="G73" s="17">
        <v>0.40682243138623497</v>
      </c>
      <c r="H73" s="17">
        <v>0.382148315086626</v>
      </c>
      <c r="I73" s="17">
        <v>0.34322187673747501</v>
      </c>
      <c r="J73" s="17">
        <v>0.25811119807895799</v>
      </c>
      <c r="K73" s="17">
        <v>0.21924285187609099</v>
      </c>
      <c r="L73" s="17">
        <v>0.156952703628774</v>
      </c>
      <c r="M73" s="17"/>
      <c r="N73" s="17">
        <v>0.24666631329244701</v>
      </c>
      <c r="O73" s="17">
        <v>0.31646820612116999</v>
      </c>
      <c r="P73" s="17">
        <v>0.39606321981318099</v>
      </c>
      <c r="Q73" s="17">
        <v>0.30323029963960402</v>
      </c>
      <c r="R73" s="17">
        <v>0.33117873887622101</v>
      </c>
      <c r="S73" s="17"/>
      <c r="T73" s="17">
        <v>0.22955155684883</v>
      </c>
      <c r="U73" s="17">
        <v>0.29021684896204297</v>
      </c>
      <c r="V73" s="17">
        <v>0.30086313910182699</v>
      </c>
      <c r="W73" s="17">
        <v>0.45032653191973798</v>
      </c>
    </row>
    <row r="74" spans="2:23" x14ac:dyDescent="0.35">
      <c r="B74" t="s">
        <v>73</v>
      </c>
      <c r="C74" s="17">
        <v>0.25346957454878799</v>
      </c>
      <c r="D74" s="17">
        <v>0.265809319794928</v>
      </c>
      <c r="E74" s="17">
        <v>0.24412284909770701</v>
      </c>
      <c r="F74" s="17"/>
      <c r="G74" s="17">
        <v>0.24658733869086899</v>
      </c>
      <c r="H74" s="17">
        <v>0.28641289373288298</v>
      </c>
      <c r="I74" s="17">
        <v>0.298491334028681</v>
      </c>
      <c r="J74" s="17">
        <v>0.22113671961060299</v>
      </c>
      <c r="K74" s="17">
        <v>0.25482140056605401</v>
      </c>
      <c r="L74" s="17">
        <v>0.217685068675885</v>
      </c>
      <c r="M74" s="17"/>
      <c r="N74" s="17">
        <v>0.24817730179626901</v>
      </c>
      <c r="O74" s="17">
        <v>0.28062296028251499</v>
      </c>
      <c r="P74" s="17">
        <v>0.227800961702677</v>
      </c>
      <c r="Q74" s="17">
        <v>0.323159629894542</v>
      </c>
      <c r="R74" s="17">
        <v>0.20512246428972</v>
      </c>
      <c r="S74" s="17"/>
      <c r="T74" s="17">
        <v>0.21489040525608999</v>
      </c>
      <c r="U74" s="17">
        <v>0.23443902650760401</v>
      </c>
      <c r="V74" s="17">
        <v>0.33287206594352298</v>
      </c>
      <c r="W74" s="17">
        <v>0.21048603756996301</v>
      </c>
    </row>
    <row r="75" spans="2:23" x14ac:dyDescent="0.35">
      <c r="B75" t="s">
        <v>74</v>
      </c>
      <c r="C75" s="17">
        <v>0.184145891364661</v>
      </c>
      <c r="D75" s="17">
        <v>0.19004013599015601</v>
      </c>
      <c r="E75" s="17">
        <v>0.17903106343839101</v>
      </c>
      <c r="F75" s="17"/>
      <c r="G75" s="17">
        <v>0.13164883663090199</v>
      </c>
      <c r="H75" s="17">
        <v>0.19859559842447699</v>
      </c>
      <c r="I75" s="17">
        <v>0.110604850561468</v>
      </c>
      <c r="J75" s="17">
        <v>0.237604348495663</v>
      </c>
      <c r="K75" s="17">
        <v>0.20628609986239399</v>
      </c>
      <c r="L75" s="17">
        <v>0.20197699745380099</v>
      </c>
      <c r="M75" s="17"/>
      <c r="N75" s="17">
        <v>0.17897307283283601</v>
      </c>
      <c r="O75" s="17">
        <v>0.19351108006937201</v>
      </c>
      <c r="P75" s="17">
        <v>0.19021892834121701</v>
      </c>
      <c r="Q75" s="17">
        <v>0.185683574009715</v>
      </c>
      <c r="R75" s="17">
        <v>0.201252599674206</v>
      </c>
      <c r="S75" s="17"/>
      <c r="T75" s="17">
        <v>0.193541307489391</v>
      </c>
      <c r="U75" s="17">
        <v>0.19282088913651901</v>
      </c>
      <c r="V75" s="17">
        <v>0.180752557772484</v>
      </c>
      <c r="W75" s="17">
        <v>0.128784649231937</v>
      </c>
    </row>
    <row r="76" spans="2:23" x14ac:dyDescent="0.35">
      <c r="B76" t="s">
        <v>75</v>
      </c>
      <c r="C76" s="17">
        <v>8.0426713213563997E-2</v>
      </c>
      <c r="D76" s="17">
        <v>8.0784343175219306E-2</v>
      </c>
      <c r="E76" s="17">
        <v>7.9776797403701E-2</v>
      </c>
      <c r="F76" s="17"/>
      <c r="G76" s="17">
        <v>0.102247315545742</v>
      </c>
      <c r="H76" s="17">
        <v>4.0570749881484097E-2</v>
      </c>
      <c r="I76" s="17">
        <v>5.3185349590754799E-2</v>
      </c>
      <c r="J76" s="17">
        <v>9.7254522716988201E-2</v>
      </c>
      <c r="K76" s="17">
        <v>9.7682266707335097E-2</v>
      </c>
      <c r="L76" s="17">
        <v>9.66339655927764E-2</v>
      </c>
      <c r="M76" s="17"/>
      <c r="N76" s="17">
        <v>8.7954797482366606E-2</v>
      </c>
      <c r="O76" s="17">
        <v>8.46841500416812E-2</v>
      </c>
      <c r="P76" s="17">
        <v>4.3899526477328997E-2</v>
      </c>
      <c r="Q76" s="17">
        <v>6.5300683680021995E-2</v>
      </c>
      <c r="R76" s="17">
        <v>0.12660157198524399</v>
      </c>
      <c r="S76" s="17"/>
      <c r="T76" s="17">
        <v>8.7304831144459E-2</v>
      </c>
      <c r="U76" s="17">
        <v>9.3357962676052703E-2</v>
      </c>
      <c r="V76" s="17">
        <v>6.3060175221591297E-2</v>
      </c>
      <c r="W76" s="17">
        <v>6.3029844250450301E-2</v>
      </c>
    </row>
    <row r="77" spans="2:23" x14ac:dyDescent="0.35">
      <c r="B77" t="s">
        <v>76</v>
      </c>
      <c r="C77" s="17">
        <v>0.15791441273902801</v>
      </c>
      <c r="D77" s="17">
        <v>0.161508596217012</v>
      </c>
      <c r="E77" s="17">
        <v>0.15331712263796399</v>
      </c>
      <c r="F77" s="17"/>
      <c r="G77" s="17">
        <v>6.4241702939035694E-2</v>
      </c>
      <c r="H77" s="17">
        <v>6.7540092769671406E-2</v>
      </c>
      <c r="I77" s="17">
        <v>0.111999255236278</v>
      </c>
      <c r="J77" s="17">
        <v>0.15372015328463501</v>
      </c>
      <c r="K77" s="17">
        <v>0.19885351003916901</v>
      </c>
      <c r="L77" s="17">
        <v>0.29637391086360199</v>
      </c>
      <c r="M77" s="17"/>
      <c r="N77" s="17">
        <v>0.19241825465524201</v>
      </c>
      <c r="O77" s="17">
        <v>0.100191316835443</v>
      </c>
      <c r="P77" s="17">
        <v>0.121580295010214</v>
      </c>
      <c r="Q77" s="17">
        <v>0.10518279786964201</v>
      </c>
      <c r="R77" s="17">
        <v>0.103925078935539</v>
      </c>
      <c r="S77" s="17"/>
      <c r="T77" s="17">
        <v>0.19805312029363401</v>
      </c>
      <c r="U77" s="17">
        <v>0.170237660102035</v>
      </c>
      <c r="V77" s="17">
        <v>0.107844565654739</v>
      </c>
      <c r="W77" s="17">
        <v>0.14737293702791199</v>
      </c>
    </row>
    <row r="78" spans="2:23" x14ac:dyDescent="0.35">
      <c r="B78" t="s">
        <v>77</v>
      </c>
      <c r="C78" s="17">
        <v>3.9234320711473099E-2</v>
      </c>
      <c r="D78" s="17">
        <v>1.54266772828768E-2</v>
      </c>
      <c r="E78" s="17">
        <v>6.0674873741638803E-2</v>
      </c>
      <c r="F78" s="17"/>
      <c r="G78" s="17">
        <v>4.8452374807216599E-2</v>
      </c>
      <c r="H78" s="17">
        <v>2.47323501048584E-2</v>
      </c>
      <c r="I78" s="17">
        <v>8.2497333845343607E-2</v>
      </c>
      <c r="J78" s="17">
        <v>3.2173057813153501E-2</v>
      </c>
      <c r="K78" s="17">
        <v>2.3113870948956901E-2</v>
      </c>
      <c r="L78" s="17">
        <v>3.0377353785160901E-2</v>
      </c>
      <c r="M78" s="17"/>
      <c r="N78" s="17">
        <v>4.58102599408391E-2</v>
      </c>
      <c r="O78" s="17">
        <v>2.4522286649817999E-2</v>
      </c>
      <c r="P78" s="17">
        <v>2.0437068655383001E-2</v>
      </c>
      <c r="Q78" s="17">
        <v>1.7443014906474399E-2</v>
      </c>
      <c r="R78" s="17">
        <v>3.1919546239070298E-2</v>
      </c>
      <c r="S78" s="17"/>
      <c r="T78" s="17">
        <v>7.6658778967595598E-2</v>
      </c>
      <c r="U78" s="17">
        <v>1.8927612615746599E-2</v>
      </c>
      <c r="V78" s="17">
        <v>1.46074963058358E-2</v>
      </c>
      <c r="W78" s="17">
        <v>0</v>
      </c>
    </row>
    <row r="79" spans="2:23" x14ac:dyDescent="0.35">
      <c r="B79" t="s">
        <v>78</v>
      </c>
      <c r="C79" s="17">
        <v>0.53827866197127305</v>
      </c>
      <c r="D79" s="17">
        <v>0.55224024733473598</v>
      </c>
      <c r="E79" s="17">
        <v>0.52720014277830596</v>
      </c>
      <c r="F79" s="17"/>
      <c r="G79" s="17">
        <v>0.65340977007710399</v>
      </c>
      <c r="H79" s="17">
        <v>0.66856120881950898</v>
      </c>
      <c r="I79" s="17">
        <v>0.64171321076615495</v>
      </c>
      <c r="J79" s="17">
        <v>0.47924791768956099</v>
      </c>
      <c r="K79" s="17">
        <v>0.47406425244214501</v>
      </c>
      <c r="L79" s="17">
        <v>0.374637772304659</v>
      </c>
      <c r="M79" s="17"/>
      <c r="N79" s="17">
        <v>0.49484361508871599</v>
      </c>
      <c r="O79" s="17">
        <v>0.59709116640368598</v>
      </c>
      <c r="P79" s="17">
        <v>0.62386418151585699</v>
      </c>
      <c r="Q79" s="17">
        <v>0.62638992953414596</v>
      </c>
      <c r="R79" s="17">
        <v>0.53630120316594099</v>
      </c>
      <c r="S79" s="17"/>
      <c r="T79" s="17">
        <v>0.44444196210491999</v>
      </c>
      <c r="U79" s="17">
        <v>0.52465587546964698</v>
      </c>
      <c r="V79" s="17">
        <v>0.63373520504534997</v>
      </c>
      <c r="W79" s="17">
        <v>0.66081256948970102</v>
      </c>
    </row>
    <row r="80" spans="2:23" x14ac:dyDescent="0.35">
      <c r="B80" t="s">
        <v>79</v>
      </c>
      <c r="C80" s="17">
        <v>0.23834112595259199</v>
      </c>
      <c r="D80" s="17">
        <v>0.24229293939223101</v>
      </c>
      <c r="E80" s="17">
        <v>0.23309392004166499</v>
      </c>
      <c r="F80" s="17"/>
      <c r="G80" s="17">
        <v>0.16648901848477801</v>
      </c>
      <c r="H80" s="17">
        <v>0.108110842651156</v>
      </c>
      <c r="I80" s="17">
        <v>0.16518460482703301</v>
      </c>
      <c r="J80" s="17">
        <v>0.25097467600162299</v>
      </c>
      <c r="K80" s="17">
        <v>0.296535776746504</v>
      </c>
      <c r="L80" s="17">
        <v>0.39300787645637902</v>
      </c>
      <c r="M80" s="17"/>
      <c r="N80" s="17">
        <v>0.28037305213760799</v>
      </c>
      <c r="O80" s="17">
        <v>0.184875466877124</v>
      </c>
      <c r="P80" s="17">
        <v>0.16547982148754301</v>
      </c>
      <c r="Q80" s="17">
        <v>0.170483481549664</v>
      </c>
      <c r="R80" s="17">
        <v>0.23052665092078301</v>
      </c>
      <c r="S80" s="17"/>
      <c r="T80" s="17">
        <v>0.285357951438093</v>
      </c>
      <c r="U80" s="17">
        <v>0.26359562277808701</v>
      </c>
      <c r="V80" s="17">
        <v>0.17090474087633001</v>
      </c>
      <c r="W80" s="17">
        <v>0.21040278127836201</v>
      </c>
    </row>
    <row r="81" spans="2:23" x14ac:dyDescent="0.35">
      <c r="B81" t="s">
        <v>64</v>
      </c>
      <c r="C81" s="17">
        <v>0.29993753601868101</v>
      </c>
      <c r="D81" s="17">
        <v>0.30994730794250502</v>
      </c>
      <c r="E81" s="17">
        <v>0.294106222736641</v>
      </c>
      <c r="F81" s="17"/>
      <c r="G81" s="17">
        <v>0.48692075159232601</v>
      </c>
      <c r="H81" s="17">
        <v>0.56045036616835398</v>
      </c>
      <c r="I81" s="17">
        <v>0.476528605939123</v>
      </c>
      <c r="J81" s="17">
        <v>0.228273241687938</v>
      </c>
      <c r="K81" s="17">
        <v>0.17752847569564201</v>
      </c>
      <c r="L81" s="17">
        <v>-1.8370104151719201E-2</v>
      </c>
      <c r="M81" s="17"/>
      <c r="N81" s="17">
        <v>0.214470562951108</v>
      </c>
      <c r="O81" s="17">
        <v>0.41221569952656101</v>
      </c>
      <c r="P81" s="17">
        <v>0.45838436002831401</v>
      </c>
      <c r="Q81" s="17">
        <v>0.45590644798448199</v>
      </c>
      <c r="R81" s="17">
        <v>0.30577455224515798</v>
      </c>
      <c r="S81" s="17"/>
      <c r="T81" s="17">
        <v>0.15908401066682601</v>
      </c>
      <c r="U81" s="17">
        <v>0.26106025269156002</v>
      </c>
      <c r="V81" s="17">
        <v>0.46283046416901902</v>
      </c>
      <c r="W81" s="17">
        <v>0.45040978821133898</v>
      </c>
    </row>
    <row r="82" spans="2:23" x14ac:dyDescent="0.35"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</row>
    <row r="83" spans="2:23" x14ac:dyDescent="0.35">
      <c r="B83" s="6" t="s">
        <v>84</v>
      </c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</row>
    <row r="84" spans="2:23" x14ac:dyDescent="0.35">
      <c r="B84" s="24" t="s">
        <v>44</v>
      </c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</row>
    <row r="85" spans="2:23" x14ac:dyDescent="0.35">
      <c r="B85" t="s">
        <v>72</v>
      </c>
      <c r="C85" s="17">
        <v>0.23648212748567299</v>
      </c>
      <c r="D85" s="17">
        <v>0.23347760014916299</v>
      </c>
      <c r="E85" s="17">
        <v>0.23975833558971299</v>
      </c>
      <c r="F85" s="17"/>
      <c r="G85" s="17">
        <v>0.32355873277764202</v>
      </c>
      <c r="H85" s="17">
        <v>0.28264075235580299</v>
      </c>
      <c r="I85" s="17">
        <v>0.24393290537641499</v>
      </c>
      <c r="J85" s="17">
        <v>0.21950192603221699</v>
      </c>
      <c r="K85" s="17">
        <v>0.22547058914296</v>
      </c>
      <c r="L85" s="17">
        <v>0.162189690017114</v>
      </c>
      <c r="M85" s="17"/>
      <c r="N85" s="17">
        <v>0.231452321022314</v>
      </c>
      <c r="O85" s="17">
        <v>0.233410124131882</v>
      </c>
      <c r="P85" s="17">
        <v>0.28192407641821399</v>
      </c>
      <c r="Q85" s="17">
        <v>0.17685223448560999</v>
      </c>
      <c r="R85" s="17">
        <v>0.31650034478712002</v>
      </c>
      <c r="S85" s="17"/>
      <c r="T85" s="17">
        <v>0.21984960952483201</v>
      </c>
      <c r="U85" s="17">
        <v>0.214343531041786</v>
      </c>
      <c r="V85" s="17">
        <v>0.26779554660428601</v>
      </c>
      <c r="W85" s="17">
        <v>0.35091464769132102</v>
      </c>
    </row>
    <row r="86" spans="2:23" x14ac:dyDescent="0.35">
      <c r="B86" t="s">
        <v>73</v>
      </c>
      <c r="C86" s="17">
        <v>0.30331018057097803</v>
      </c>
      <c r="D86" s="17">
        <v>0.36000860416512498</v>
      </c>
      <c r="E86" s="17">
        <v>0.25193559855219599</v>
      </c>
      <c r="F86" s="17"/>
      <c r="G86" s="17">
        <v>0.269823587308549</v>
      </c>
      <c r="H86" s="17">
        <v>0.317216968500172</v>
      </c>
      <c r="I86" s="17">
        <v>0.30280607543552501</v>
      </c>
      <c r="J86" s="17">
        <v>0.25968417224773899</v>
      </c>
      <c r="K86" s="17">
        <v>0.32222317502821901</v>
      </c>
      <c r="L86" s="17">
        <v>0.32964680408503599</v>
      </c>
      <c r="M86" s="17"/>
      <c r="N86" s="17">
        <v>0.29676460910233599</v>
      </c>
      <c r="O86" s="17">
        <v>0.33758773766750799</v>
      </c>
      <c r="P86" s="17">
        <v>0.26776051114992799</v>
      </c>
      <c r="Q86" s="17">
        <v>0.385002470278135</v>
      </c>
      <c r="R86" s="17">
        <v>0.19481855996564801</v>
      </c>
      <c r="S86" s="17"/>
      <c r="T86" s="17">
        <v>0.20259183862459401</v>
      </c>
      <c r="U86" s="17">
        <v>0.31835491276903299</v>
      </c>
      <c r="V86" s="17">
        <v>0.37345270786200202</v>
      </c>
      <c r="W86" s="17">
        <v>0.31434524160644201</v>
      </c>
    </row>
    <row r="87" spans="2:23" x14ac:dyDescent="0.35">
      <c r="B87" t="s">
        <v>74</v>
      </c>
      <c r="C87" s="17">
        <v>0.19253438548912999</v>
      </c>
      <c r="D87" s="17">
        <v>0.20331972672149701</v>
      </c>
      <c r="E87" s="17">
        <v>0.18290207881878601</v>
      </c>
      <c r="F87" s="17"/>
      <c r="G87" s="17">
        <v>0.13404573334639</v>
      </c>
      <c r="H87" s="17">
        <v>0.19438319393449899</v>
      </c>
      <c r="I87" s="17">
        <v>0.18057412880975501</v>
      </c>
      <c r="J87" s="17">
        <v>0.22991971574561201</v>
      </c>
      <c r="K87" s="17">
        <v>0.18565417437063</v>
      </c>
      <c r="L87" s="17">
        <v>0.211391703419649</v>
      </c>
      <c r="M87" s="17"/>
      <c r="N87" s="17">
        <v>0.18290389467086299</v>
      </c>
      <c r="O87" s="17">
        <v>0.20208475289153999</v>
      </c>
      <c r="P87" s="17">
        <v>0.19490823255961401</v>
      </c>
      <c r="Q87" s="17">
        <v>0.25279415419649198</v>
      </c>
      <c r="R87" s="17">
        <v>0.24148038661177801</v>
      </c>
      <c r="S87" s="17"/>
      <c r="T87" s="17">
        <v>0.199229950151941</v>
      </c>
      <c r="U87" s="17">
        <v>0.17995848210132401</v>
      </c>
      <c r="V87" s="17">
        <v>0.215417752441143</v>
      </c>
      <c r="W87" s="17">
        <v>0.148349412144447</v>
      </c>
    </row>
    <row r="88" spans="2:23" x14ac:dyDescent="0.35">
      <c r="B88" t="s">
        <v>75</v>
      </c>
      <c r="C88" s="17">
        <v>9.3885057190231894E-2</v>
      </c>
      <c r="D88" s="17">
        <v>6.9850922675289195E-2</v>
      </c>
      <c r="E88" s="17">
        <v>0.116851329163838</v>
      </c>
      <c r="F88" s="17"/>
      <c r="G88" s="17">
        <v>0.105032973082408</v>
      </c>
      <c r="H88" s="17">
        <v>8.6150979363517802E-2</v>
      </c>
      <c r="I88" s="17">
        <v>9.0900078706129706E-2</v>
      </c>
      <c r="J88" s="17">
        <v>9.5471898517044407E-2</v>
      </c>
      <c r="K88" s="17">
        <v>8.7963045480371704E-2</v>
      </c>
      <c r="L88" s="17">
        <v>9.9762614205690103E-2</v>
      </c>
      <c r="M88" s="17"/>
      <c r="N88" s="17">
        <v>9.8340404103332599E-2</v>
      </c>
      <c r="O88" s="17">
        <v>7.8723422802569096E-2</v>
      </c>
      <c r="P88" s="17">
        <v>0.100280490657692</v>
      </c>
      <c r="Q88" s="17">
        <v>8.6931571112130498E-2</v>
      </c>
      <c r="R88" s="17">
        <v>4.7275925115112097E-2</v>
      </c>
      <c r="S88" s="17"/>
      <c r="T88" s="17">
        <v>9.5543416612499904E-2</v>
      </c>
      <c r="U88" s="17">
        <v>0.121385751228792</v>
      </c>
      <c r="V88" s="17">
        <v>6.5636694366954906E-2</v>
      </c>
      <c r="W88" s="17">
        <v>3.70231635217486E-2</v>
      </c>
    </row>
    <row r="89" spans="2:23" x14ac:dyDescent="0.35">
      <c r="B89" t="s">
        <v>76</v>
      </c>
      <c r="C89" s="17">
        <v>0.13548041334671199</v>
      </c>
      <c r="D89" s="17">
        <v>0.118077851793278</v>
      </c>
      <c r="E89" s="17">
        <v>0.149543499720557</v>
      </c>
      <c r="F89" s="17"/>
      <c r="G89" s="17">
        <v>0.117893516132558</v>
      </c>
      <c r="H89" s="17">
        <v>8.7667583902987997E-2</v>
      </c>
      <c r="I89" s="17">
        <v>0.104683616919547</v>
      </c>
      <c r="J89" s="17">
        <v>0.165088266585523</v>
      </c>
      <c r="K89" s="17">
        <v>0.153157268724749</v>
      </c>
      <c r="L89" s="17">
        <v>0.174156128222026</v>
      </c>
      <c r="M89" s="17"/>
      <c r="N89" s="17">
        <v>0.147887193311352</v>
      </c>
      <c r="O89" s="17">
        <v>0.12470001246807499</v>
      </c>
      <c r="P89" s="17">
        <v>0.120522010938833</v>
      </c>
      <c r="Q89" s="17">
        <v>7.9236133468713194E-2</v>
      </c>
      <c r="R89" s="17">
        <v>0.16800523728127201</v>
      </c>
      <c r="S89" s="17"/>
      <c r="T89" s="17">
        <v>0.209408676335197</v>
      </c>
      <c r="U89" s="17">
        <v>0.14414650556126801</v>
      </c>
      <c r="V89" s="17">
        <v>6.5388416779169303E-2</v>
      </c>
      <c r="W89" s="17">
        <v>0.13531745683125301</v>
      </c>
    </row>
    <row r="90" spans="2:23" x14ac:dyDescent="0.35">
      <c r="B90" t="s">
        <v>77</v>
      </c>
      <c r="C90" s="17">
        <v>3.8307835917273499E-2</v>
      </c>
      <c r="D90" s="17">
        <v>1.5265294495647799E-2</v>
      </c>
      <c r="E90" s="17">
        <v>5.9009158154909799E-2</v>
      </c>
      <c r="F90" s="17"/>
      <c r="G90" s="17">
        <v>4.9645457352453397E-2</v>
      </c>
      <c r="H90" s="17">
        <v>3.1940521943019801E-2</v>
      </c>
      <c r="I90" s="17">
        <v>7.7103194752628196E-2</v>
      </c>
      <c r="J90" s="17">
        <v>3.0334020871864299E-2</v>
      </c>
      <c r="K90" s="17">
        <v>2.5531747253069701E-2</v>
      </c>
      <c r="L90" s="17">
        <v>2.2853060050485399E-2</v>
      </c>
      <c r="M90" s="17"/>
      <c r="N90" s="17">
        <v>4.2651577789802601E-2</v>
      </c>
      <c r="O90" s="17">
        <v>2.3493950038426099E-2</v>
      </c>
      <c r="P90" s="17">
        <v>3.4604678275718601E-2</v>
      </c>
      <c r="Q90" s="17">
        <v>1.9183436458919002E-2</v>
      </c>
      <c r="R90" s="17">
        <v>3.1919546239070298E-2</v>
      </c>
      <c r="S90" s="17"/>
      <c r="T90" s="17">
        <v>7.33765087509375E-2</v>
      </c>
      <c r="U90" s="17">
        <v>2.1810817297796999E-2</v>
      </c>
      <c r="V90" s="17">
        <v>1.23088819464451E-2</v>
      </c>
      <c r="W90" s="17">
        <v>1.4050078204788799E-2</v>
      </c>
    </row>
    <row r="91" spans="2:23" x14ac:dyDescent="0.35">
      <c r="B91" t="s">
        <v>78</v>
      </c>
      <c r="C91" s="17">
        <v>0.53979230805665201</v>
      </c>
      <c r="D91" s="17">
        <v>0.593486204314287</v>
      </c>
      <c r="E91" s="17">
        <v>0.49169393414190898</v>
      </c>
      <c r="F91" s="17"/>
      <c r="G91" s="17">
        <v>0.59338232008619196</v>
      </c>
      <c r="H91" s="17">
        <v>0.599857720855975</v>
      </c>
      <c r="I91" s="17">
        <v>0.54673898081193995</v>
      </c>
      <c r="J91" s="17">
        <v>0.47918609827995701</v>
      </c>
      <c r="K91" s="17">
        <v>0.54769376417117899</v>
      </c>
      <c r="L91" s="17">
        <v>0.49183649410215002</v>
      </c>
      <c r="M91" s="17"/>
      <c r="N91" s="17">
        <v>0.52821693012464999</v>
      </c>
      <c r="O91" s="17">
        <v>0.57099786179939005</v>
      </c>
      <c r="P91" s="17">
        <v>0.54968458756814198</v>
      </c>
      <c r="Q91" s="17">
        <v>0.56185470476374499</v>
      </c>
      <c r="R91" s="17">
        <v>0.51131890475276798</v>
      </c>
      <c r="S91" s="17"/>
      <c r="T91" s="17">
        <v>0.42244144814942503</v>
      </c>
      <c r="U91" s="17">
        <v>0.53269844381081899</v>
      </c>
      <c r="V91" s="17">
        <v>0.64124825446628797</v>
      </c>
      <c r="W91" s="17">
        <v>0.66525988929776303</v>
      </c>
    </row>
    <row r="92" spans="2:23" x14ac:dyDescent="0.35">
      <c r="B92" t="s">
        <v>79</v>
      </c>
      <c r="C92" s="17">
        <v>0.229365470536944</v>
      </c>
      <c r="D92" s="17">
        <v>0.18792877446856701</v>
      </c>
      <c r="E92" s="17">
        <v>0.26639482888439497</v>
      </c>
      <c r="F92" s="17"/>
      <c r="G92" s="17">
        <v>0.222926489214965</v>
      </c>
      <c r="H92" s="17">
        <v>0.17381856326650599</v>
      </c>
      <c r="I92" s="17">
        <v>0.19558369562567701</v>
      </c>
      <c r="J92" s="17">
        <v>0.26056016510256702</v>
      </c>
      <c r="K92" s="17">
        <v>0.24112031420512101</v>
      </c>
      <c r="L92" s="17">
        <v>0.27391874242771602</v>
      </c>
      <c r="M92" s="17"/>
      <c r="N92" s="17">
        <v>0.246227597414685</v>
      </c>
      <c r="O92" s="17">
        <v>0.20342343527064399</v>
      </c>
      <c r="P92" s="17">
        <v>0.22080250159652501</v>
      </c>
      <c r="Q92" s="17">
        <v>0.16616770458084401</v>
      </c>
      <c r="R92" s="17">
        <v>0.21528116239638501</v>
      </c>
      <c r="S92" s="17"/>
      <c r="T92" s="17">
        <v>0.30495209294769599</v>
      </c>
      <c r="U92" s="17">
        <v>0.26553225679005998</v>
      </c>
      <c r="V92" s="17">
        <v>0.131025111146124</v>
      </c>
      <c r="W92" s="17">
        <v>0.17234062035300199</v>
      </c>
    </row>
    <row r="93" spans="2:23" x14ac:dyDescent="0.35">
      <c r="B93" t="s">
        <v>64</v>
      </c>
      <c r="C93" s="17">
        <v>0.31042683751970701</v>
      </c>
      <c r="D93" s="17">
        <v>0.40555742984572002</v>
      </c>
      <c r="E93" s="17">
        <v>0.22529910525751401</v>
      </c>
      <c r="F93" s="17"/>
      <c r="G93" s="17">
        <v>0.37045583087122602</v>
      </c>
      <c r="H93" s="17">
        <v>0.42603915758946898</v>
      </c>
      <c r="I93" s="17">
        <v>0.35115528518626299</v>
      </c>
      <c r="J93" s="17">
        <v>0.21862593317738899</v>
      </c>
      <c r="K93" s="17">
        <v>0.30657344996605801</v>
      </c>
      <c r="L93" s="17">
        <v>0.217917751674434</v>
      </c>
      <c r="M93" s="17"/>
      <c r="N93" s="17">
        <v>0.28198933270996501</v>
      </c>
      <c r="O93" s="17">
        <v>0.367574426528746</v>
      </c>
      <c r="P93" s="17">
        <v>0.328882085971618</v>
      </c>
      <c r="Q93" s="17">
        <v>0.39568700018290098</v>
      </c>
      <c r="R93" s="17">
        <v>0.29603774235638303</v>
      </c>
      <c r="S93" s="17"/>
      <c r="T93" s="17">
        <v>0.117489355201729</v>
      </c>
      <c r="U93" s="17">
        <v>0.26716618702075901</v>
      </c>
      <c r="V93" s="17">
        <v>0.51022314332016405</v>
      </c>
      <c r="W93" s="17">
        <v>0.49291926894476101</v>
      </c>
    </row>
    <row r="94" spans="2:23" x14ac:dyDescent="0.35"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</row>
    <row r="95" spans="2:23" x14ac:dyDescent="0.35">
      <c r="B95" s="6" t="s">
        <v>85</v>
      </c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</row>
    <row r="96" spans="2:23" x14ac:dyDescent="0.35">
      <c r="B96" s="24" t="s">
        <v>44</v>
      </c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</row>
    <row r="97" spans="2:23" x14ac:dyDescent="0.35">
      <c r="B97" t="s">
        <v>72</v>
      </c>
      <c r="C97" s="17">
        <v>0.46540526750901601</v>
      </c>
      <c r="D97" s="17">
        <v>0.45590335716777902</v>
      </c>
      <c r="E97" s="17">
        <v>0.476918332021177</v>
      </c>
      <c r="F97" s="17"/>
      <c r="G97" s="17">
        <v>0.414795413075984</v>
      </c>
      <c r="H97" s="17">
        <v>0.48078092535931399</v>
      </c>
      <c r="I97" s="17">
        <v>0.47270211686857999</v>
      </c>
      <c r="J97" s="17">
        <v>0.48843719947330899</v>
      </c>
      <c r="K97" s="17">
        <v>0.52374746423399099</v>
      </c>
      <c r="L97" s="17">
        <v>0.41273065806721498</v>
      </c>
      <c r="M97" s="17"/>
      <c r="N97" s="17">
        <v>0.42745105909586201</v>
      </c>
      <c r="O97" s="17">
        <v>0.527550530534593</v>
      </c>
      <c r="P97" s="17">
        <v>0.56180388362209699</v>
      </c>
      <c r="Q97" s="17">
        <v>0.45262808804813998</v>
      </c>
      <c r="R97" s="17">
        <v>0.461645211080565</v>
      </c>
      <c r="S97" s="17"/>
      <c r="T97" s="17">
        <v>0.42557017514328599</v>
      </c>
      <c r="U97" s="17">
        <v>0.46805305586298801</v>
      </c>
      <c r="V97" s="17">
        <v>0.49342490668133698</v>
      </c>
      <c r="W97" s="17">
        <v>0.56071675022762901</v>
      </c>
    </row>
    <row r="98" spans="2:23" x14ac:dyDescent="0.35">
      <c r="B98" t="s">
        <v>73</v>
      </c>
      <c r="C98" s="17">
        <v>0.34233587479557198</v>
      </c>
      <c r="D98" s="17">
        <v>0.363755497876184</v>
      </c>
      <c r="E98" s="17">
        <v>0.32293557215364199</v>
      </c>
      <c r="F98" s="17"/>
      <c r="G98" s="17">
        <v>0.28442171181424802</v>
      </c>
      <c r="H98" s="17">
        <v>0.32046143285698703</v>
      </c>
      <c r="I98" s="17">
        <v>0.34978105626900802</v>
      </c>
      <c r="J98" s="17">
        <v>0.35020708287044</v>
      </c>
      <c r="K98" s="17">
        <v>0.32046821441490703</v>
      </c>
      <c r="L98" s="17">
        <v>0.40006546253320802</v>
      </c>
      <c r="M98" s="17"/>
      <c r="N98" s="17">
        <v>0.36383325533632299</v>
      </c>
      <c r="O98" s="17">
        <v>0.30582811590124198</v>
      </c>
      <c r="P98" s="17">
        <v>0.25992198937176397</v>
      </c>
      <c r="Q98" s="17">
        <v>0.43892390336784898</v>
      </c>
      <c r="R98" s="17">
        <v>0.36017671201380902</v>
      </c>
      <c r="S98" s="17"/>
      <c r="T98" s="17">
        <v>0.30962254870025802</v>
      </c>
      <c r="U98" s="17">
        <v>0.35729491152198101</v>
      </c>
      <c r="V98" s="17">
        <v>0.36576377024115497</v>
      </c>
      <c r="W98" s="17">
        <v>0.30207320092078599</v>
      </c>
    </row>
    <row r="99" spans="2:23" x14ac:dyDescent="0.35">
      <c r="B99" t="s">
        <v>74</v>
      </c>
      <c r="C99" s="17">
        <v>9.3235773430885793E-2</v>
      </c>
      <c r="D99" s="17">
        <v>9.5430538173405105E-2</v>
      </c>
      <c r="E99" s="17">
        <v>9.0000132843767594E-2</v>
      </c>
      <c r="F99" s="17"/>
      <c r="G99" s="17">
        <v>0.13186810732353901</v>
      </c>
      <c r="H99" s="17">
        <v>0.111170428773307</v>
      </c>
      <c r="I99" s="17">
        <v>3.1915135170376398E-2</v>
      </c>
      <c r="J99" s="17">
        <v>9.19784987331453E-2</v>
      </c>
      <c r="K99" s="17">
        <v>0.115682226264716</v>
      </c>
      <c r="L99" s="17">
        <v>8.6787126859574903E-2</v>
      </c>
      <c r="M99" s="17"/>
      <c r="N99" s="17">
        <v>0.10371083495592</v>
      </c>
      <c r="O99" s="17">
        <v>8.4954587486137906E-2</v>
      </c>
      <c r="P99" s="17">
        <v>8.0622709617511903E-2</v>
      </c>
      <c r="Q99" s="17">
        <v>4.5643332576452998E-2</v>
      </c>
      <c r="R99" s="17">
        <v>9.4920008236480696E-2</v>
      </c>
      <c r="S99" s="17"/>
      <c r="T99" s="17">
        <v>0.13062547909946501</v>
      </c>
      <c r="U99" s="17">
        <v>7.6113813090815802E-2</v>
      </c>
      <c r="V99" s="17">
        <v>9.2674461591345805E-2</v>
      </c>
      <c r="W99" s="17">
        <v>4.2852849909169301E-2</v>
      </c>
    </row>
    <row r="100" spans="2:23" x14ac:dyDescent="0.35">
      <c r="B100" t="s">
        <v>75</v>
      </c>
      <c r="C100" s="17">
        <v>3.2972593760671201E-2</v>
      </c>
      <c r="D100" s="17">
        <v>2.8558186537279699E-2</v>
      </c>
      <c r="E100" s="17">
        <v>3.5648615153710102E-2</v>
      </c>
      <c r="F100" s="17"/>
      <c r="G100" s="17">
        <v>7.6174138866441699E-2</v>
      </c>
      <c r="H100" s="17">
        <v>2.7465731872206401E-2</v>
      </c>
      <c r="I100" s="17">
        <v>3.7092431356529301E-2</v>
      </c>
      <c r="J100" s="17">
        <v>1.4542653878804299E-2</v>
      </c>
      <c r="K100" s="17">
        <v>2.0734380406586799E-2</v>
      </c>
      <c r="L100" s="17">
        <v>3.2894544950437997E-2</v>
      </c>
      <c r="M100" s="17"/>
      <c r="N100" s="17">
        <v>3.2004237371310799E-2</v>
      </c>
      <c r="O100" s="17">
        <v>4.35603795177315E-2</v>
      </c>
      <c r="P100" s="17">
        <v>3.2547843771011699E-2</v>
      </c>
      <c r="Q100" s="17">
        <v>2.1862013416709399E-2</v>
      </c>
      <c r="R100" s="17">
        <v>1.06797831701788E-2</v>
      </c>
      <c r="S100" s="17"/>
      <c r="T100" s="17">
        <v>3.5816283727390798E-2</v>
      </c>
      <c r="U100" s="17">
        <v>3.5164865312781103E-2</v>
      </c>
      <c r="V100" s="17">
        <v>2.51676640776403E-2</v>
      </c>
      <c r="W100" s="17">
        <v>4.19879473423184E-2</v>
      </c>
    </row>
    <row r="101" spans="2:23" x14ac:dyDescent="0.35">
      <c r="B101" t="s">
        <v>76</v>
      </c>
      <c r="C101" s="17">
        <v>3.6006865868616102E-2</v>
      </c>
      <c r="D101" s="17">
        <v>4.6661966019336198E-2</v>
      </c>
      <c r="E101" s="17">
        <v>2.6423693906475702E-2</v>
      </c>
      <c r="F101" s="17"/>
      <c r="G101" s="17">
        <v>5.0609643540656397E-2</v>
      </c>
      <c r="H101" s="17">
        <v>2.7948036881022799E-2</v>
      </c>
      <c r="I101" s="17">
        <v>4.4823911091468098E-2</v>
      </c>
      <c r="J101" s="17">
        <v>3.7054828009004698E-2</v>
      </c>
      <c r="K101" s="17">
        <v>1.7617494962366999E-2</v>
      </c>
      <c r="L101" s="17">
        <v>4.1116532047751599E-2</v>
      </c>
      <c r="M101" s="17"/>
      <c r="N101" s="17">
        <v>3.9933067878440698E-2</v>
      </c>
      <c r="O101" s="17">
        <v>2.2096448405342101E-2</v>
      </c>
      <c r="P101" s="17">
        <v>4.8988114443832803E-2</v>
      </c>
      <c r="Q101" s="17">
        <v>1.2144471462169199E-2</v>
      </c>
      <c r="R101" s="17">
        <v>4.0658739259896499E-2</v>
      </c>
      <c r="S101" s="17"/>
      <c r="T101" s="17">
        <v>4.0596589654207503E-2</v>
      </c>
      <c r="U101" s="17">
        <v>4.7807370160631003E-2</v>
      </c>
      <c r="V101" s="17">
        <v>1.3034835221129399E-2</v>
      </c>
      <c r="W101" s="17">
        <v>5.2369251600096797E-2</v>
      </c>
    </row>
    <row r="102" spans="2:23" x14ac:dyDescent="0.35">
      <c r="B102" t="s">
        <v>77</v>
      </c>
      <c r="C102" s="17">
        <v>3.0043624635239002E-2</v>
      </c>
      <c r="D102" s="17">
        <v>9.6904542260158894E-3</v>
      </c>
      <c r="E102" s="17">
        <v>4.8073653921227102E-2</v>
      </c>
      <c r="F102" s="17"/>
      <c r="G102" s="17">
        <v>4.2130985379130403E-2</v>
      </c>
      <c r="H102" s="17">
        <v>3.2173444257162301E-2</v>
      </c>
      <c r="I102" s="17">
        <v>6.3685349244037598E-2</v>
      </c>
      <c r="J102" s="17">
        <v>1.77797370352967E-2</v>
      </c>
      <c r="K102" s="17">
        <v>1.7502197174329799E-3</v>
      </c>
      <c r="L102" s="17">
        <v>2.6405675541812799E-2</v>
      </c>
      <c r="M102" s="17"/>
      <c r="N102" s="17">
        <v>3.30675453621425E-2</v>
      </c>
      <c r="O102" s="17">
        <v>1.6009938154953201E-2</v>
      </c>
      <c r="P102" s="17">
        <v>1.6115459173783001E-2</v>
      </c>
      <c r="Q102" s="17">
        <v>2.87981911286792E-2</v>
      </c>
      <c r="R102" s="17">
        <v>3.1919546239070298E-2</v>
      </c>
      <c r="S102" s="17"/>
      <c r="T102" s="17">
        <v>5.7768923675392603E-2</v>
      </c>
      <c r="U102" s="17">
        <v>1.55659840508037E-2</v>
      </c>
      <c r="V102" s="17">
        <v>9.9343621873927805E-3</v>
      </c>
      <c r="W102" s="17">
        <v>0</v>
      </c>
    </row>
    <row r="103" spans="2:23" x14ac:dyDescent="0.35">
      <c r="B103" t="s">
        <v>78</v>
      </c>
      <c r="C103" s="17">
        <v>0.80774114230458804</v>
      </c>
      <c r="D103" s="17">
        <v>0.81965885504396296</v>
      </c>
      <c r="E103" s="17">
        <v>0.79985390417481905</v>
      </c>
      <c r="F103" s="17"/>
      <c r="G103" s="17">
        <v>0.69921712489023302</v>
      </c>
      <c r="H103" s="17">
        <v>0.80124235821630096</v>
      </c>
      <c r="I103" s="17">
        <v>0.82248317313758901</v>
      </c>
      <c r="J103" s="17">
        <v>0.83864428234374899</v>
      </c>
      <c r="K103" s="17">
        <v>0.84421567864889702</v>
      </c>
      <c r="L103" s="17">
        <v>0.81279612060042306</v>
      </c>
      <c r="M103" s="17"/>
      <c r="N103" s="17">
        <v>0.79128431443218605</v>
      </c>
      <c r="O103" s="17">
        <v>0.83337864643583504</v>
      </c>
      <c r="P103" s="17">
        <v>0.82172587299386102</v>
      </c>
      <c r="Q103" s="17">
        <v>0.89155199141598895</v>
      </c>
      <c r="R103" s="17">
        <v>0.82182192309437396</v>
      </c>
      <c r="S103" s="17"/>
      <c r="T103" s="17">
        <v>0.73519272384354395</v>
      </c>
      <c r="U103" s="17">
        <v>0.82534796738496796</v>
      </c>
      <c r="V103" s="17">
        <v>0.85918867692249201</v>
      </c>
      <c r="W103" s="17">
        <v>0.86278995114841595</v>
      </c>
    </row>
    <row r="104" spans="2:23" x14ac:dyDescent="0.35">
      <c r="B104" t="s">
        <v>79</v>
      </c>
      <c r="C104" s="17">
        <v>6.8979459629287296E-2</v>
      </c>
      <c r="D104" s="17">
        <v>7.5220152556615905E-2</v>
      </c>
      <c r="E104" s="17">
        <v>6.20723090601858E-2</v>
      </c>
      <c r="F104" s="17"/>
      <c r="G104" s="17">
        <v>0.12678378240709801</v>
      </c>
      <c r="H104" s="17">
        <v>5.5413768753229203E-2</v>
      </c>
      <c r="I104" s="17">
        <v>8.1916342447997406E-2</v>
      </c>
      <c r="J104" s="17">
        <v>5.1597481887809001E-2</v>
      </c>
      <c r="K104" s="17">
        <v>3.8351875368953701E-2</v>
      </c>
      <c r="L104" s="17">
        <v>7.4011076998189596E-2</v>
      </c>
      <c r="M104" s="17"/>
      <c r="N104" s="17">
        <v>7.1937305249751504E-2</v>
      </c>
      <c r="O104" s="17">
        <v>6.5656827923073605E-2</v>
      </c>
      <c r="P104" s="17">
        <v>8.1535958214844495E-2</v>
      </c>
      <c r="Q104" s="17">
        <v>3.4006484878878702E-2</v>
      </c>
      <c r="R104" s="17">
        <v>5.1338522430075299E-2</v>
      </c>
      <c r="S104" s="17"/>
      <c r="T104" s="17">
        <v>7.6412873381598301E-2</v>
      </c>
      <c r="U104" s="17">
        <v>8.2972235473412106E-2</v>
      </c>
      <c r="V104" s="17">
        <v>3.8202499298769697E-2</v>
      </c>
      <c r="W104" s="17">
        <v>9.4357198942415205E-2</v>
      </c>
    </row>
    <row r="105" spans="2:23" x14ac:dyDescent="0.35">
      <c r="B105" t="s">
        <v>64</v>
      </c>
      <c r="C105" s="17">
        <v>0.73876168267530096</v>
      </c>
      <c r="D105" s="17">
        <v>0.744438702487347</v>
      </c>
      <c r="E105" s="17">
        <v>0.73778159511463404</v>
      </c>
      <c r="F105" s="17"/>
      <c r="G105" s="17">
        <v>0.57243334248313504</v>
      </c>
      <c r="H105" s="17">
        <v>0.74582858946307196</v>
      </c>
      <c r="I105" s="17">
        <v>0.74056683068959095</v>
      </c>
      <c r="J105" s="17">
        <v>0.78704680045594</v>
      </c>
      <c r="K105" s="17">
        <v>0.805863803279944</v>
      </c>
      <c r="L105" s="17">
        <v>0.73878504360223296</v>
      </c>
      <c r="M105" s="17"/>
      <c r="N105" s="17">
        <v>0.71934700918243399</v>
      </c>
      <c r="O105" s="17">
        <v>0.767721818512762</v>
      </c>
      <c r="P105" s="17">
        <v>0.74018991477901597</v>
      </c>
      <c r="Q105" s="17">
        <v>0.85754550653711004</v>
      </c>
      <c r="R105" s="17">
        <v>0.77048340066429799</v>
      </c>
      <c r="S105" s="17"/>
      <c r="T105" s="17">
        <v>0.65877985046194598</v>
      </c>
      <c r="U105" s="17">
        <v>0.74237573191155604</v>
      </c>
      <c r="V105" s="17">
        <v>0.82098617762372195</v>
      </c>
      <c r="W105" s="17">
        <v>0.76843275220600005</v>
      </c>
    </row>
    <row r="106" spans="2:23" x14ac:dyDescent="0.35"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</row>
    <row r="107" spans="2:23" x14ac:dyDescent="0.35">
      <c r="B107" s="6" t="s">
        <v>86</v>
      </c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</row>
    <row r="108" spans="2:23" x14ac:dyDescent="0.35">
      <c r="B108" s="24" t="s">
        <v>44</v>
      </c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</row>
    <row r="109" spans="2:23" x14ac:dyDescent="0.35">
      <c r="B109" t="s">
        <v>72</v>
      </c>
      <c r="C109" s="17">
        <v>0.49093160211031101</v>
      </c>
      <c r="D109" s="17">
        <v>0.490410888913558</v>
      </c>
      <c r="E109" s="17">
        <v>0.49043722082108099</v>
      </c>
      <c r="F109" s="17"/>
      <c r="G109" s="17">
        <v>0.57611224971191899</v>
      </c>
      <c r="H109" s="17">
        <v>0.50053684997472203</v>
      </c>
      <c r="I109" s="17">
        <v>0.51087196984356498</v>
      </c>
      <c r="J109" s="17">
        <v>0.51721877003956296</v>
      </c>
      <c r="K109" s="17">
        <v>0.48371785845490201</v>
      </c>
      <c r="L109" s="17">
        <v>0.40323301870889899</v>
      </c>
      <c r="M109" s="17"/>
      <c r="N109" s="17">
        <v>0.43976502819673502</v>
      </c>
      <c r="O109" s="17">
        <v>0.52246681388943395</v>
      </c>
      <c r="P109" s="17">
        <v>0.63927818592969199</v>
      </c>
      <c r="Q109" s="17">
        <v>0.530110146681252</v>
      </c>
      <c r="R109" s="17">
        <v>0.65247253616141998</v>
      </c>
      <c r="S109" s="17"/>
      <c r="T109" s="17">
        <v>0.46418030806910898</v>
      </c>
      <c r="U109" s="17">
        <v>0.50289014088571204</v>
      </c>
      <c r="V109" s="17">
        <v>0.513549516451966</v>
      </c>
      <c r="W109" s="17">
        <v>0.49688021986164699</v>
      </c>
    </row>
    <row r="110" spans="2:23" x14ac:dyDescent="0.35">
      <c r="B110" t="s">
        <v>73</v>
      </c>
      <c r="C110" s="17">
        <v>0.231132276266312</v>
      </c>
      <c r="D110" s="17">
        <v>0.245206829767778</v>
      </c>
      <c r="E110" s="17">
        <v>0.21785031676059599</v>
      </c>
      <c r="F110" s="17"/>
      <c r="G110" s="17">
        <v>0.222426877760558</v>
      </c>
      <c r="H110" s="17">
        <v>0.27638965773987501</v>
      </c>
      <c r="I110" s="17">
        <v>0.220958262731109</v>
      </c>
      <c r="J110" s="17">
        <v>0.25181829384102</v>
      </c>
      <c r="K110" s="17">
        <v>0.21286911929407101</v>
      </c>
      <c r="L110" s="17">
        <v>0.20427094165316301</v>
      </c>
      <c r="M110" s="17"/>
      <c r="N110" s="17">
        <v>0.230791409972184</v>
      </c>
      <c r="O110" s="17">
        <v>0.25796313663664999</v>
      </c>
      <c r="P110" s="17">
        <v>0.20496954983264701</v>
      </c>
      <c r="Q110" s="17">
        <v>0.263287339070024</v>
      </c>
      <c r="R110" s="17">
        <v>0.14625003522937399</v>
      </c>
      <c r="S110" s="17"/>
      <c r="T110" s="17">
        <v>0.19651625170515299</v>
      </c>
      <c r="U110" s="17">
        <v>0.242230226171263</v>
      </c>
      <c r="V110" s="17">
        <v>0.24649835853541599</v>
      </c>
      <c r="W110" s="17">
        <v>0.24474459901638301</v>
      </c>
    </row>
    <row r="111" spans="2:23" x14ac:dyDescent="0.35">
      <c r="B111" t="s">
        <v>74</v>
      </c>
      <c r="C111" s="17">
        <v>0.122604946226127</v>
      </c>
      <c r="D111" s="17">
        <v>0.13087185903903201</v>
      </c>
      <c r="E111" s="17">
        <v>0.11654713770775001</v>
      </c>
      <c r="F111" s="17"/>
      <c r="G111" s="17">
        <v>8.0551034428994195E-2</v>
      </c>
      <c r="H111" s="17">
        <v>0.105596487314007</v>
      </c>
      <c r="I111" s="17">
        <v>0.12014905301987</v>
      </c>
      <c r="J111" s="17">
        <v>0.134351434196815</v>
      </c>
      <c r="K111" s="17">
        <v>0.14926696576536799</v>
      </c>
      <c r="L111" s="17">
        <v>0.13362438106513999</v>
      </c>
      <c r="M111" s="17"/>
      <c r="N111" s="17">
        <v>0.13078399149234901</v>
      </c>
      <c r="O111" s="17">
        <v>0.15303053910016801</v>
      </c>
      <c r="P111" s="17">
        <v>4.7908863343007299E-2</v>
      </c>
      <c r="Q111" s="17">
        <v>0.12052494181944701</v>
      </c>
      <c r="R111" s="17">
        <v>0.10309142349479999</v>
      </c>
      <c r="S111" s="17"/>
      <c r="T111" s="17">
        <v>0.15377897670747301</v>
      </c>
      <c r="U111" s="17">
        <v>0.116351242120853</v>
      </c>
      <c r="V111" s="17">
        <v>0.103807287011385</v>
      </c>
      <c r="W111" s="17">
        <v>0.12057862506396901</v>
      </c>
    </row>
    <row r="112" spans="2:23" x14ac:dyDescent="0.35">
      <c r="B112" t="s">
        <v>75</v>
      </c>
      <c r="C112" s="17">
        <v>2.7200174605884898E-2</v>
      </c>
      <c r="D112" s="17">
        <v>2.4716306797181301E-2</v>
      </c>
      <c r="E112" s="17">
        <v>2.7960961269987799E-2</v>
      </c>
      <c r="F112" s="17"/>
      <c r="G112" s="17">
        <v>2.2286483803675601E-2</v>
      </c>
      <c r="H112" s="17">
        <v>2.3242211370126199E-2</v>
      </c>
      <c r="I112" s="17">
        <v>3.3033713742959603E-2</v>
      </c>
      <c r="J112" s="17">
        <v>8.34391802134332E-3</v>
      </c>
      <c r="K112" s="17">
        <v>2.9051041531300802E-2</v>
      </c>
      <c r="L112" s="17">
        <v>4.1735672191188601E-2</v>
      </c>
      <c r="M112" s="17"/>
      <c r="N112" s="17">
        <v>3.9076160005288497E-2</v>
      </c>
      <c r="O112" s="17">
        <v>1.22788718146217E-2</v>
      </c>
      <c r="P112" s="17">
        <v>9.0883916031463501E-3</v>
      </c>
      <c r="Q112" s="17">
        <v>6.6077879436301301E-3</v>
      </c>
      <c r="R112" s="17">
        <v>0</v>
      </c>
      <c r="S112" s="17"/>
      <c r="T112" s="17">
        <v>4.0942707772084301E-2</v>
      </c>
      <c r="U112" s="17">
        <v>2.76188450195189E-2</v>
      </c>
      <c r="V112" s="17">
        <v>1.9660562689301799E-2</v>
      </c>
      <c r="W112" s="17">
        <v>1.30089487193403E-2</v>
      </c>
    </row>
    <row r="113" spans="2:23" x14ac:dyDescent="0.35">
      <c r="B113" t="s">
        <v>76</v>
      </c>
      <c r="C113" s="17">
        <v>9.5190663938517994E-2</v>
      </c>
      <c r="D113" s="17">
        <v>9.1415161204461096E-2</v>
      </c>
      <c r="E113" s="17">
        <v>0.100157011426335</v>
      </c>
      <c r="F113" s="17"/>
      <c r="G113" s="17">
        <v>4.8769106694287301E-2</v>
      </c>
      <c r="H113" s="17">
        <v>5.8469568242834002E-2</v>
      </c>
      <c r="I113" s="17">
        <v>5.6564013926348002E-2</v>
      </c>
      <c r="J113" s="17">
        <v>6.46208541030793E-2</v>
      </c>
      <c r="K113" s="17">
        <v>0.116296743218571</v>
      </c>
      <c r="L113" s="17">
        <v>0.19036789371408999</v>
      </c>
      <c r="M113" s="17"/>
      <c r="N113" s="17">
        <v>0.126386104441263</v>
      </c>
      <c r="O113" s="17">
        <v>3.1758206913418803E-2</v>
      </c>
      <c r="P113" s="17">
        <v>5.8869483773774697E-2</v>
      </c>
      <c r="Q113" s="17">
        <v>6.9652023561493706E-2</v>
      </c>
      <c r="R113" s="17">
        <v>5.1380295913220103E-2</v>
      </c>
      <c r="S113" s="17"/>
      <c r="T113" s="17">
        <v>9.1448184086214898E-2</v>
      </c>
      <c r="U113" s="17">
        <v>9.5952187575256906E-2</v>
      </c>
      <c r="V113" s="17">
        <v>9.7657524296710499E-2</v>
      </c>
      <c r="W113" s="17">
        <v>9.2005652048756797E-2</v>
      </c>
    </row>
    <row r="114" spans="2:23" x14ac:dyDescent="0.35">
      <c r="B114" t="s">
        <v>77</v>
      </c>
      <c r="C114" s="17">
        <v>3.2940336852846801E-2</v>
      </c>
      <c r="D114" s="17">
        <v>1.73789542779898E-2</v>
      </c>
      <c r="E114" s="17">
        <v>4.7047352014250199E-2</v>
      </c>
      <c r="F114" s="17"/>
      <c r="G114" s="17">
        <v>4.98542476005654E-2</v>
      </c>
      <c r="H114" s="17">
        <v>3.5765225358436598E-2</v>
      </c>
      <c r="I114" s="17">
        <v>5.8422986736148701E-2</v>
      </c>
      <c r="J114" s="17">
        <v>2.36467297981801E-2</v>
      </c>
      <c r="K114" s="17">
        <v>8.7982717357872296E-3</v>
      </c>
      <c r="L114" s="17">
        <v>2.67680926675198E-2</v>
      </c>
      <c r="M114" s="17"/>
      <c r="N114" s="17">
        <v>3.3197305892180499E-2</v>
      </c>
      <c r="O114" s="17">
        <v>2.2502431645707002E-2</v>
      </c>
      <c r="P114" s="17">
        <v>3.9885525517732903E-2</v>
      </c>
      <c r="Q114" s="17">
        <v>9.8177609241529191E-3</v>
      </c>
      <c r="R114" s="17">
        <v>4.6805709201185999E-2</v>
      </c>
      <c r="S114" s="17"/>
      <c r="T114" s="17">
        <v>5.3133571659965899E-2</v>
      </c>
      <c r="U114" s="17">
        <v>1.4957358227396401E-2</v>
      </c>
      <c r="V114" s="17">
        <v>1.8826751015219901E-2</v>
      </c>
      <c r="W114" s="17">
        <v>3.2781955289902902E-2</v>
      </c>
    </row>
    <row r="115" spans="2:23" x14ac:dyDescent="0.35">
      <c r="B115" t="s">
        <v>78</v>
      </c>
      <c r="C115" s="17">
        <v>0.722063878376623</v>
      </c>
      <c r="D115" s="17">
        <v>0.73561771868133596</v>
      </c>
      <c r="E115" s="17">
        <v>0.70828753758167795</v>
      </c>
      <c r="F115" s="17"/>
      <c r="G115" s="17">
        <v>0.79853912747247702</v>
      </c>
      <c r="H115" s="17">
        <v>0.77692650771459604</v>
      </c>
      <c r="I115" s="17">
        <v>0.73183023257467394</v>
      </c>
      <c r="J115" s="17">
        <v>0.76903706388058302</v>
      </c>
      <c r="K115" s="17">
        <v>0.69658697774897305</v>
      </c>
      <c r="L115" s="17">
        <v>0.607503960362062</v>
      </c>
      <c r="M115" s="17"/>
      <c r="N115" s="17">
        <v>0.67055643816891797</v>
      </c>
      <c r="O115" s="17">
        <v>0.78042995052608499</v>
      </c>
      <c r="P115" s="17">
        <v>0.84424773576233902</v>
      </c>
      <c r="Q115" s="17">
        <v>0.793397485751276</v>
      </c>
      <c r="R115" s="17">
        <v>0.79872257139079395</v>
      </c>
      <c r="S115" s="17"/>
      <c r="T115" s="17">
        <v>0.660696559774262</v>
      </c>
      <c r="U115" s="17">
        <v>0.74512036705697504</v>
      </c>
      <c r="V115" s="17">
        <v>0.76004787498738302</v>
      </c>
      <c r="W115" s="17">
        <v>0.741624818878031</v>
      </c>
    </row>
    <row r="116" spans="2:23" x14ac:dyDescent="0.35">
      <c r="B116" t="s">
        <v>79</v>
      </c>
      <c r="C116" s="17">
        <v>0.122390838544403</v>
      </c>
      <c r="D116" s="17">
        <v>0.11613146800164199</v>
      </c>
      <c r="E116" s="17">
        <v>0.128117972696322</v>
      </c>
      <c r="F116" s="17"/>
      <c r="G116" s="17">
        <v>7.1055590497962895E-2</v>
      </c>
      <c r="H116" s="17">
        <v>8.1711779612960195E-2</v>
      </c>
      <c r="I116" s="17">
        <v>8.9597727669307597E-2</v>
      </c>
      <c r="J116" s="17">
        <v>7.2964772124422594E-2</v>
      </c>
      <c r="K116" s="17">
        <v>0.14534778474987201</v>
      </c>
      <c r="L116" s="17">
        <v>0.232103565905278</v>
      </c>
      <c r="M116" s="17"/>
      <c r="N116" s="17">
        <v>0.16546226444655199</v>
      </c>
      <c r="O116" s="17">
        <v>4.4037078728040503E-2</v>
      </c>
      <c r="P116" s="17">
        <v>6.7957875376920995E-2</v>
      </c>
      <c r="Q116" s="17">
        <v>7.6259811505123898E-2</v>
      </c>
      <c r="R116" s="17">
        <v>5.1380295913220103E-2</v>
      </c>
      <c r="S116" s="17"/>
      <c r="T116" s="17">
        <v>0.132390891858299</v>
      </c>
      <c r="U116" s="17">
        <v>0.123571032594776</v>
      </c>
      <c r="V116" s="17">
        <v>0.117318086986012</v>
      </c>
      <c r="W116" s="17">
        <v>0.105014600768097</v>
      </c>
    </row>
    <row r="117" spans="2:23" x14ac:dyDescent="0.35">
      <c r="B117" t="s">
        <v>64</v>
      </c>
      <c r="C117" s="17">
        <v>0.59967303983221998</v>
      </c>
      <c r="D117" s="17">
        <v>0.61948625067969298</v>
      </c>
      <c r="E117" s="17">
        <v>0.58016956488535498</v>
      </c>
      <c r="F117" s="17"/>
      <c r="G117" s="17">
        <v>0.72748353697451495</v>
      </c>
      <c r="H117" s="17">
        <v>0.69521472810163598</v>
      </c>
      <c r="I117" s="17">
        <v>0.64223250490536599</v>
      </c>
      <c r="J117" s="17">
        <v>0.69607229175616003</v>
      </c>
      <c r="K117" s="17">
        <v>0.55123919299910096</v>
      </c>
      <c r="L117" s="17">
        <v>0.37540039445678403</v>
      </c>
      <c r="M117" s="17"/>
      <c r="N117" s="17">
        <v>0.50509417372236598</v>
      </c>
      <c r="O117" s="17">
        <v>0.73639287179804402</v>
      </c>
      <c r="P117" s="17">
        <v>0.77628986038541803</v>
      </c>
      <c r="Q117" s="17">
        <v>0.71713767424615205</v>
      </c>
      <c r="R117" s="17">
        <v>0.74734227547757404</v>
      </c>
      <c r="S117" s="17"/>
      <c r="T117" s="17">
        <v>0.52830566791596301</v>
      </c>
      <c r="U117" s="17">
        <v>0.62154933446219895</v>
      </c>
      <c r="V117" s="17">
        <v>0.64272978800137004</v>
      </c>
      <c r="W117" s="17">
        <v>0.63661021810993401</v>
      </c>
    </row>
    <row r="118" spans="2:23" x14ac:dyDescent="0.35"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</row>
    <row r="119" spans="2:23" x14ac:dyDescent="0.35">
      <c r="B119" s="6" t="s">
        <v>219</v>
      </c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</row>
    <row r="120" spans="2:23" x14ac:dyDescent="0.35">
      <c r="B120" s="24" t="s">
        <v>199</v>
      </c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</row>
    <row r="121" spans="2:23" x14ac:dyDescent="0.35">
      <c r="B121" t="s">
        <v>87</v>
      </c>
      <c r="C121" s="17">
        <v>7.9644232430891193E-2</v>
      </c>
      <c r="D121" s="17">
        <v>7.92374840344304E-2</v>
      </c>
      <c r="E121" s="17">
        <v>8.1622740204715202E-2</v>
      </c>
      <c r="F121" s="17"/>
      <c r="G121" s="17">
        <v>0.141098191643731</v>
      </c>
      <c r="H121" s="17">
        <v>7.7389530705356299E-2</v>
      </c>
      <c r="I121" s="17">
        <v>9.4164840796066504E-2</v>
      </c>
      <c r="J121" s="17">
        <v>9.1437780458213005E-2</v>
      </c>
      <c r="K121" s="17">
        <v>8.2706345285651992E-3</v>
      </c>
      <c r="L121" s="17">
        <v>0</v>
      </c>
      <c r="M121" s="17"/>
      <c r="N121" s="17">
        <v>6.1301264789022203E-2</v>
      </c>
      <c r="O121" s="17">
        <v>6.6350615694494894E-2</v>
      </c>
      <c r="P121" s="17">
        <v>0.150548667622941</v>
      </c>
      <c r="Q121" s="17">
        <v>7.7820682729589405E-2</v>
      </c>
      <c r="R121" s="17">
        <v>0.17769052155710499</v>
      </c>
      <c r="S121" s="17"/>
      <c r="T121" s="17">
        <v>9.5618287541198499E-2</v>
      </c>
      <c r="U121" s="17">
        <v>7.9089129919819007E-2</v>
      </c>
      <c r="V121" s="17">
        <v>7.1176035753033398E-2</v>
      </c>
      <c r="W121" s="17">
        <v>7.4806559251091004E-2</v>
      </c>
    </row>
    <row r="122" spans="2:23" x14ac:dyDescent="0.35">
      <c r="B122" t="s">
        <v>88</v>
      </c>
      <c r="C122" s="17">
        <v>0.14494168428988799</v>
      </c>
      <c r="D122" s="17">
        <v>0.182013532885481</v>
      </c>
      <c r="E122" s="17">
        <v>0.1084595785361</v>
      </c>
      <c r="F122" s="17"/>
      <c r="G122" s="17">
        <v>0.225252745116962</v>
      </c>
      <c r="H122" s="17">
        <v>0.19726339479069099</v>
      </c>
      <c r="I122" s="17">
        <v>0.14029437936924299</v>
      </c>
      <c r="J122" s="17">
        <v>0.101004035214653</v>
      </c>
      <c r="K122" s="17">
        <v>9.1182232462419993E-2</v>
      </c>
      <c r="L122" s="17">
        <v>0</v>
      </c>
      <c r="M122" s="17"/>
      <c r="N122" s="17">
        <v>0.117258484179603</v>
      </c>
      <c r="O122" s="17">
        <v>0.160224497941096</v>
      </c>
      <c r="P122" s="17">
        <v>0.20954552000950599</v>
      </c>
      <c r="Q122" s="17">
        <v>0.179868307878881</v>
      </c>
      <c r="R122" s="17">
        <v>0.108449655753293</v>
      </c>
      <c r="S122" s="17"/>
      <c r="T122" s="17">
        <v>0.13047225946292201</v>
      </c>
      <c r="U122" s="17">
        <v>0.124524496577772</v>
      </c>
      <c r="V122" s="17">
        <v>0.16739457091189</v>
      </c>
      <c r="W122" s="17">
        <v>0.27554646353835999</v>
      </c>
    </row>
    <row r="123" spans="2:23" x14ac:dyDescent="0.35">
      <c r="B123" t="s">
        <v>89</v>
      </c>
      <c r="C123" s="17">
        <v>0.146951975160173</v>
      </c>
      <c r="D123" s="17">
        <v>0.16372922540156001</v>
      </c>
      <c r="E123" s="17">
        <v>0.13305094604544501</v>
      </c>
      <c r="F123" s="17"/>
      <c r="G123" s="17">
        <v>0.13484407660320999</v>
      </c>
      <c r="H123" s="17">
        <v>0.12536786034128</v>
      </c>
      <c r="I123" s="17">
        <v>0.157335913701763</v>
      </c>
      <c r="J123" s="17">
        <v>0.16432431667397401</v>
      </c>
      <c r="K123" s="17">
        <v>0.20804152785021199</v>
      </c>
      <c r="L123" s="17">
        <v>7.5292037372458398E-3</v>
      </c>
      <c r="M123" s="17"/>
      <c r="N123" s="17">
        <v>0.13596654576447201</v>
      </c>
      <c r="O123" s="17">
        <v>0.19438696851961099</v>
      </c>
      <c r="P123" s="17">
        <v>0.11907142106896799</v>
      </c>
      <c r="Q123" s="17">
        <v>0.18052450264997899</v>
      </c>
      <c r="R123" s="17">
        <v>5.9388246205518198E-2</v>
      </c>
      <c r="S123" s="17"/>
      <c r="T123" s="17">
        <v>9.0879234719372301E-2</v>
      </c>
      <c r="U123" s="17">
        <v>0.152422371501401</v>
      </c>
      <c r="V123" s="17">
        <v>0.209094343765684</v>
      </c>
      <c r="W123" s="17">
        <v>9.6979146903042601E-2</v>
      </c>
    </row>
    <row r="124" spans="2:23" x14ac:dyDescent="0.35">
      <c r="B124" t="s">
        <v>90</v>
      </c>
      <c r="C124" s="17">
        <v>0.19605748277301899</v>
      </c>
      <c r="D124" s="17">
        <v>0.19757497647833899</v>
      </c>
      <c r="E124" s="17">
        <v>0.19524517430046601</v>
      </c>
      <c r="F124" s="17"/>
      <c r="G124" s="17">
        <v>0.127573832357539</v>
      </c>
      <c r="H124" s="17">
        <v>0.211876055062271</v>
      </c>
      <c r="I124" s="17">
        <v>0.223531695972328</v>
      </c>
      <c r="J124" s="17">
        <v>0.18784908686463</v>
      </c>
      <c r="K124" s="17">
        <v>0.258638000797628</v>
      </c>
      <c r="L124" s="17">
        <v>8.1152570279540107E-2</v>
      </c>
      <c r="M124" s="17"/>
      <c r="N124" s="17">
        <v>0.193381338884381</v>
      </c>
      <c r="O124" s="17">
        <v>0.20830799829096799</v>
      </c>
      <c r="P124" s="17">
        <v>0.14870872211241401</v>
      </c>
      <c r="Q124" s="17">
        <v>0.29586069188570902</v>
      </c>
      <c r="R124" s="17">
        <v>0.184611465905824</v>
      </c>
      <c r="S124" s="17"/>
      <c r="T124" s="17">
        <v>0.133855782783286</v>
      </c>
      <c r="U124" s="17">
        <v>0.21581300153326999</v>
      </c>
      <c r="V124" s="17">
        <v>0.23021391612202399</v>
      </c>
      <c r="W124" s="17">
        <v>0.20387088412673601</v>
      </c>
    </row>
    <row r="125" spans="2:23" x14ac:dyDescent="0.35">
      <c r="B125" t="s">
        <v>91</v>
      </c>
      <c r="C125" s="17">
        <v>0.105058497070958</v>
      </c>
      <c r="D125" s="17">
        <v>0.11503287872637</v>
      </c>
      <c r="E125" s="17">
        <v>9.6512404706368196E-2</v>
      </c>
      <c r="F125" s="17"/>
      <c r="G125" s="17">
        <v>9.2323137130303795E-2</v>
      </c>
      <c r="H125" s="17">
        <v>0.102078818212607</v>
      </c>
      <c r="I125" s="17">
        <v>8.1698116867743503E-2</v>
      </c>
      <c r="J125" s="17">
        <v>0.11271388929347</v>
      </c>
      <c r="K125" s="17">
        <v>9.9115647054472594E-2</v>
      </c>
      <c r="L125" s="17">
        <v>0.23763132597860301</v>
      </c>
      <c r="M125" s="17"/>
      <c r="N125" s="17">
        <v>0.116612198784317</v>
      </c>
      <c r="O125" s="17">
        <v>9.0335166031521405E-2</v>
      </c>
      <c r="P125" s="17">
        <v>9.5200845919899996E-2</v>
      </c>
      <c r="Q125" s="17">
        <v>9.7528752058204396E-2</v>
      </c>
      <c r="R125" s="17">
        <v>9.5961307791184003E-2</v>
      </c>
      <c r="S125" s="17"/>
      <c r="T125" s="17">
        <v>6.3333283181921995E-2</v>
      </c>
      <c r="U125" s="17">
        <v>0.116876014524859</v>
      </c>
      <c r="V125" s="17">
        <v>0.12848737275785699</v>
      </c>
      <c r="W125" s="17">
        <v>0.124652580864498</v>
      </c>
    </row>
    <row r="126" spans="2:23" x14ac:dyDescent="0.35">
      <c r="B126" t="s">
        <v>92</v>
      </c>
      <c r="C126" s="17">
        <v>6.3125081877748498E-2</v>
      </c>
      <c r="D126" s="17">
        <v>6.0420328083977098E-2</v>
      </c>
      <c r="E126" s="17">
        <v>6.4011083554673096E-2</v>
      </c>
      <c r="F126" s="17"/>
      <c r="G126" s="17">
        <v>6.8121273185099196E-2</v>
      </c>
      <c r="H126" s="17">
        <v>4.35417470999339E-2</v>
      </c>
      <c r="I126" s="17">
        <v>6.8628927641141604E-2</v>
      </c>
      <c r="J126" s="17">
        <v>3.0660943613786001E-2</v>
      </c>
      <c r="K126" s="17">
        <v>7.9397223613716802E-2</v>
      </c>
      <c r="L126" s="17">
        <v>0.18430535595658301</v>
      </c>
      <c r="M126" s="17"/>
      <c r="N126" s="17">
        <v>6.3172979649040104E-2</v>
      </c>
      <c r="O126" s="17">
        <v>8.1383137044056197E-2</v>
      </c>
      <c r="P126" s="17">
        <v>5.3208233340759498E-2</v>
      </c>
      <c r="Q126" s="17">
        <v>5.8845638463914399E-2</v>
      </c>
      <c r="R126" s="17">
        <v>0</v>
      </c>
      <c r="S126" s="17"/>
      <c r="T126" s="17">
        <v>5.4620841838792497E-2</v>
      </c>
      <c r="U126" s="17">
        <v>7.1356801174898205E-2</v>
      </c>
      <c r="V126" s="17">
        <v>5.9964367179283599E-2</v>
      </c>
      <c r="W126" s="17">
        <v>7.41276747043393E-2</v>
      </c>
    </row>
    <row r="127" spans="2:23" x14ac:dyDescent="0.35">
      <c r="B127" t="s">
        <v>93</v>
      </c>
      <c r="C127" s="17">
        <v>2.5791175849219701E-2</v>
      </c>
      <c r="D127" s="17">
        <v>3.0089973523514099E-2</v>
      </c>
      <c r="E127" s="17">
        <v>2.1302993776617301E-2</v>
      </c>
      <c r="F127" s="17"/>
      <c r="G127" s="17">
        <v>2.28134162398228E-2</v>
      </c>
      <c r="H127" s="17">
        <v>1.12920674059593E-2</v>
      </c>
      <c r="I127" s="17">
        <v>1.5593390087203099E-2</v>
      </c>
      <c r="J127" s="17">
        <v>2.4219059100129201E-2</v>
      </c>
      <c r="K127" s="17">
        <v>1.0281560249222299E-2</v>
      </c>
      <c r="L127" s="17">
        <v>0.18627273126560201</v>
      </c>
      <c r="M127" s="17"/>
      <c r="N127" s="17">
        <v>3.3099253822299397E-2</v>
      </c>
      <c r="O127" s="17">
        <v>2.24165698718789E-2</v>
      </c>
      <c r="P127" s="17">
        <v>1.0865613203154999E-2</v>
      </c>
      <c r="Q127" s="17">
        <v>9.5320998631903704E-3</v>
      </c>
      <c r="R127" s="17">
        <v>4.2950046926688502E-2</v>
      </c>
      <c r="S127" s="17"/>
      <c r="T127" s="17">
        <v>2.4182764320253E-2</v>
      </c>
      <c r="U127" s="17">
        <v>2.6201694565408599E-2</v>
      </c>
      <c r="V127" s="17">
        <v>2.9779475083255201E-2</v>
      </c>
      <c r="W127" s="17">
        <v>2.2646957364189799E-2</v>
      </c>
    </row>
    <row r="128" spans="2:23" x14ac:dyDescent="0.35">
      <c r="B128" t="s">
        <v>94</v>
      </c>
      <c r="C128" s="17">
        <v>1.0184071789906801E-2</v>
      </c>
      <c r="D128" s="17">
        <v>1.0373972226167901E-2</v>
      </c>
      <c r="E128" s="17">
        <v>1.0194822479673999E-2</v>
      </c>
      <c r="F128" s="17"/>
      <c r="G128" s="17">
        <v>3.9549173179321204E-3</v>
      </c>
      <c r="H128" s="17">
        <v>4.3010275000823998E-3</v>
      </c>
      <c r="I128" s="17">
        <v>1.6878356329919401E-2</v>
      </c>
      <c r="J128" s="17">
        <v>8.9357739927626006E-3</v>
      </c>
      <c r="K128" s="17">
        <v>0</v>
      </c>
      <c r="L128" s="17">
        <v>5.9853378621866703E-2</v>
      </c>
      <c r="M128" s="17"/>
      <c r="N128" s="17">
        <v>1.0754291435879399E-2</v>
      </c>
      <c r="O128" s="17">
        <v>2.1077148872254099E-2</v>
      </c>
      <c r="P128" s="17">
        <v>0</v>
      </c>
      <c r="Q128" s="17">
        <v>0</v>
      </c>
      <c r="R128" s="17">
        <v>0</v>
      </c>
      <c r="S128" s="17"/>
      <c r="T128" s="17">
        <v>1.2498017496339499E-2</v>
      </c>
      <c r="U128" s="17">
        <v>1.2730251011756901E-2</v>
      </c>
      <c r="V128" s="17">
        <v>5.4963731485033196E-3</v>
      </c>
      <c r="W128" s="17">
        <v>0</v>
      </c>
    </row>
    <row r="129" spans="2:23" x14ac:dyDescent="0.35">
      <c r="B129" t="s">
        <v>220</v>
      </c>
      <c r="C129" s="17">
        <v>9.8628923250574096E-2</v>
      </c>
      <c r="D129" s="17">
        <v>8.0413813038601595E-2</v>
      </c>
      <c r="E129" s="17">
        <v>0.114853927832964</v>
      </c>
      <c r="F129" s="17"/>
      <c r="G129" s="17">
        <v>6.0197442586936101E-2</v>
      </c>
      <c r="H129" s="17">
        <v>8.5406472117455695E-2</v>
      </c>
      <c r="I129" s="17">
        <v>8.4067654119698701E-2</v>
      </c>
      <c r="J129" s="17">
        <v>0.143141628181674</v>
      </c>
      <c r="K129" s="17">
        <v>0.10373687000461</v>
      </c>
      <c r="L129" s="17">
        <v>0.15482744369208301</v>
      </c>
      <c r="M129" s="17"/>
      <c r="N129" s="17">
        <v>0.13181760058738001</v>
      </c>
      <c r="O129" s="17">
        <v>6.6648495864994106E-2</v>
      </c>
      <c r="P129" s="17">
        <v>6.2007545086282097E-2</v>
      </c>
      <c r="Q129" s="17">
        <v>2.8585917807425299E-2</v>
      </c>
      <c r="R129" s="17">
        <v>9.5308738660480202E-2</v>
      </c>
      <c r="S129" s="17"/>
      <c r="T129" s="17">
        <v>0.18925073328368</v>
      </c>
      <c r="U129" s="17">
        <v>9.4218377972572598E-2</v>
      </c>
      <c r="V129" s="17">
        <v>4.1688590674874501E-2</v>
      </c>
      <c r="W129" s="17">
        <v>3.7401810792530001E-2</v>
      </c>
    </row>
    <row r="130" spans="2:23" x14ac:dyDescent="0.35">
      <c r="B130" t="s">
        <v>51</v>
      </c>
      <c r="C130" s="17">
        <v>0.12961687550762199</v>
      </c>
      <c r="D130" s="17">
        <v>8.1113815601558906E-2</v>
      </c>
      <c r="E130" s="17">
        <v>0.174746328562978</v>
      </c>
      <c r="F130" s="17"/>
      <c r="G130" s="17">
        <v>0.123820967818463</v>
      </c>
      <c r="H130" s="17">
        <v>0.141483026764364</v>
      </c>
      <c r="I130" s="17">
        <v>0.117806725114893</v>
      </c>
      <c r="J130" s="17">
        <v>0.13571348660670901</v>
      </c>
      <c r="K130" s="17">
        <v>0.14133630343915299</v>
      </c>
      <c r="L130" s="17">
        <v>8.8427990468476506E-2</v>
      </c>
      <c r="M130" s="17"/>
      <c r="N130" s="17">
        <v>0.136636042103606</v>
      </c>
      <c r="O130" s="17">
        <v>8.8869401869125703E-2</v>
      </c>
      <c r="P130" s="17">
        <v>0.150843431636075</v>
      </c>
      <c r="Q130" s="17">
        <v>7.1433406663108004E-2</v>
      </c>
      <c r="R130" s="17">
        <v>0.23564001719990699</v>
      </c>
      <c r="S130" s="17"/>
      <c r="T130" s="17">
        <v>0.20528879537223299</v>
      </c>
      <c r="U130" s="17">
        <v>0.106767861218243</v>
      </c>
      <c r="V130" s="17">
        <v>5.6704954603595002E-2</v>
      </c>
      <c r="W130" s="17">
        <v>8.9967922455213303E-2</v>
      </c>
    </row>
    <row r="131" spans="2:23" x14ac:dyDescent="0.35"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</row>
    <row r="132" spans="2:23" x14ac:dyDescent="0.35">
      <c r="B132" s="6" t="s">
        <v>99</v>
      </c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</row>
    <row r="133" spans="2:23" x14ac:dyDescent="0.35">
      <c r="B133" s="24" t="s">
        <v>218</v>
      </c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</row>
    <row r="134" spans="2:23" x14ac:dyDescent="0.35">
      <c r="B134" t="s">
        <v>97</v>
      </c>
      <c r="C134" s="17">
        <v>0.16302165627826801</v>
      </c>
      <c r="D134" s="17">
        <v>0.188072042356449</v>
      </c>
      <c r="E134" s="17">
        <v>0.1398651091816</v>
      </c>
      <c r="F134" s="17"/>
      <c r="G134" s="17">
        <v>6.2803929627078398E-2</v>
      </c>
      <c r="H134" s="17">
        <v>6.3945811241693906E-2</v>
      </c>
      <c r="I134" s="17">
        <v>6.1872653468774803E-2</v>
      </c>
      <c r="J134" s="17">
        <v>0.123053166904585</v>
      </c>
      <c r="K134" s="17">
        <v>0.49837878168129601</v>
      </c>
      <c r="L134" s="17">
        <v>0.57959947038151804</v>
      </c>
      <c r="M134" s="17"/>
      <c r="N134" s="17">
        <v>0.19530878575161301</v>
      </c>
      <c r="O134" s="17">
        <v>0.123050402309791</v>
      </c>
      <c r="P134" s="17">
        <v>0.15914929634046601</v>
      </c>
      <c r="Q134" s="17">
        <v>0.117715985721608</v>
      </c>
      <c r="R134" s="17">
        <v>6.6959096847273705E-2</v>
      </c>
      <c r="S134" s="17"/>
      <c r="T134" s="17">
        <v>0.13937369558440499</v>
      </c>
      <c r="U134" s="17">
        <v>0.13689827707268201</v>
      </c>
      <c r="V134" s="17">
        <v>0.20510790905097501</v>
      </c>
      <c r="W134" s="17">
        <v>0.25795737395410601</v>
      </c>
    </row>
    <row r="135" spans="2:23" x14ac:dyDescent="0.35">
      <c r="B135" t="s">
        <v>98</v>
      </c>
      <c r="C135" s="17">
        <v>0.73788641469462402</v>
      </c>
      <c r="D135" s="17">
        <v>0.75401936629493405</v>
      </c>
      <c r="E135" s="17">
        <v>0.71732259139505195</v>
      </c>
      <c r="F135" s="17"/>
      <c r="G135" s="17">
        <v>0.85931261030642803</v>
      </c>
      <c r="H135" s="17">
        <v>0.90830372588649899</v>
      </c>
      <c r="I135" s="17">
        <v>0.85727779838568297</v>
      </c>
      <c r="J135" s="17">
        <v>0.72957263562449903</v>
      </c>
      <c r="K135" s="17">
        <v>0.34092359273300599</v>
      </c>
      <c r="L135" s="17">
        <v>0.188876831561094</v>
      </c>
      <c r="M135" s="17"/>
      <c r="N135" s="17">
        <v>0.70679362197348405</v>
      </c>
      <c r="O135" s="17">
        <v>0.79413347382101696</v>
      </c>
      <c r="P135" s="17">
        <v>0.75048899249600798</v>
      </c>
      <c r="Q135" s="17">
        <v>0.76598838219320298</v>
      </c>
      <c r="R135" s="17">
        <v>0.80236673348304</v>
      </c>
      <c r="S135" s="17"/>
      <c r="T135" s="17">
        <v>0.70574087659009599</v>
      </c>
      <c r="U135" s="17">
        <v>0.79675750227909503</v>
      </c>
      <c r="V135" s="17">
        <v>0.72740198729594197</v>
      </c>
      <c r="W135" s="17">
        <v>0.67193075045627804</v>
      </c>
    </row>
    <row r="136" spans="2:23" x14ac:dyDescent="0.35">
      <c r="B136" t="s">
        <v>77</v>
      </c>
      <c r="C136" s="17">
        <v>9.9091929027108006E-2</v>
      </c>
      <c r="D136" s="17">
        <v>5.7908591348616797E-2</v>
      </c>
      <c r="E136" s="17">
        <v>0.142812299423348</v>
      </c>
      <c r="F136" s="17"/>
      <c r="G136" s="17">
        <v>7.7883460066493396E-2</v>
      </c>
      <c r="H136" s="17">
        <v>2.7750462871806901E-2</v>
      </c>
      <c r="I136" s="17">
        <v>8.0849548145542197E-2</v>
      </c>
      <c r="J136" s="17">
        <v>0.14737419747091601</v>
      </c>
      <c r="K136" s="17">
        <v>0.160697625585698</v>
      </c>
      <c r="L136" s="17">
        <v>0.23152369805738801</v>
      </c>
      <c r="M136" s="17"/>
      <c r="N136" s="17">
        <v>9.7897592274903494E-2</v>
      </c>
      <c r="O136" s="17">
        <v>8.2816123869191599E-2</v>
      </c>
      <c r="P136" s="17">
        <v>9.0361711163526301E-2</v>
      </c>
      <c r="Q136" s="17">
        <v>0.11629563208519</v>
      </c>
      <c r="R136" s="17">
        <v>0.13067416966968701</v>
      </c>
      <c r="S136" s="17"/>
      <c r="T136" s="17">
        <v>0.15488542782549899</v>
      </c>
      <c r="U136" s="17">
        <v>6.6344220648222693E-2</v>
      </c>
      <c r="V136" s="17">
        <v>6.7490103653082903E-2</v>
      </c>
      <c r="W136" s="17">
        <v>7.0111875589616304E-2</v>
      </c>
    </row>
    <row r="137" spans="2:23" x14ac:dyDescent="0.35"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</row>
    <row r="138" spans="2:23" x14ac:dyDescent="0.35">
      <c r="B138" s="6" t="s">
        <v>104</v>
      </c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</row>
    <row r="139" spans="2:23" x14ac:dyDescent="0.35">
      <c r="B139" s="24" t="s">
        <v>218</v>
      </c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</row>
    <row r="140" spans="2:23" x14ac:dyDescent="0.35">
      <c r="B140" t="s">
        <v>100</v>
      </c>
      <c r="C140" s="17">
        <v>0.18986210099678999</v>
      </c>
      <c r="D140" s="17">
        <v>0.134889246500177</v>
      </c>
      <c r="E140" s="17">
        <v>0.246309593087192</v>
      </c>
      <c r="F140" s="17"/>
      <c r="G140" s="17">
        <v>0.18301762343632</v>
      </c>
      <c r="H140" s="17">
        <v>0.19100036734030301</v>
      </c>
      <c r="I140" s="17">
        <v>0.193576370225749</v>
      </c>
      <c r="J140" s="17">
        <v>0.166301057494851</v>
      </c>
      <c r="K140" s="17">
        <v>0.22710449084728601</v>
      </c>
      <c r="L140" s="17">
        <v>0.16980184252972499</v>
      </c>
      <c r="M140" s="17"/>
      <c r="N140" s="17">
        <v>0.190790253371729</v>
      </c>
      <c r="O140" s="17">
        <v>0.185415043431855</v>
      </c>
      <c r="P140" s="17">
        <v>0.21842880992531399</v>
      </c>
      <c r="Q140" s="17">
        <v>0.14599626013571801</v>
      </c>
      <c r="R140" s="17">
        <v>0.22050195813899601</v>
      </c>
      <c r="S140" s="17"/>
      <c r="T140" s="17">
        <v>0.30488009523484499</v>
      </c>
      <c r="U140" s="17">
        <v>0.22581962157563701</v>
      </c>
      <c r="V140" s="17">
        <v>8.8866648785706603E-2</v>
      </c>
      <c r="W140" s="17">
        <v>1.9534717010132201E-2</v>
      </c>
    </row>
    <row r="141" spans="2:23" x14ac:dyDescent="0.35">
      <c r="B141" t="s">
        <v>101</v>
      </c>
      <c r="C141" s="17">
        <v>0.26908519053366903</v>
      </c>
      <c r="D141" s="17">
        <v>0.26507418178086201</v>
      </c>
      <c r="E141" s="17">
        <v>0.27483793280980601</v>
      </c>
      <c r="F141" s="17"/>
      <c r="G141" s="17">
        <v>0.200970548398334</v>
      </c>
      <c r="H141" s="17">
        <v>0.29665571592142598</v>
      </c>
      <c r="I141" s="17">
        <v>0.23632612508990999</v>
      </c>
      <c r="J141" s="17">
        <v>0.34716762805175599</v>
      </c>
      <c r="K141" s="17">
        <v>0.26065669494907601</v>
      </c>
      <c r="L141" s="17">
        <v>0.24549476807173001</v>
      </c>
      <c r="M141" s="17"/>
      <c r="N141" s="17">
        <v>0.237045577126278</v>
      </c>
      <c r="O141" s="17">
        <v>0.31039617005383902</v>
      </c>
      <c r="P141" s="17">
        <v>0.290597464748381</v>
      </c>
      <c r="Q141" s="17">
        <v>0.34575892407249598</v>
      </c>
      <c r="R141" s="17">
        <v>0.25885174028701902</v>
      </c>
      <c r="S141" s="17"/>
      <c r="T141" s="17">
        <v>0.28658657454186698</v>
      </c>
      <c r="U141" s="17">
        <v>0.31391920276881002</v>
      </c>
      <c r="V141" s="17">
        <v>0.234656764663527</v>
      </c>
      <c r="W141" s="17">
        <v>0.172952794611656</v>
      </c>
    </row>
    <row r="142" spans="2:23" x14ac:dyDescent="0.35">
      <c r="B142" t="s">
        <v>102</v>
      </c>
      <c r="C142" s="17">
        <v>0.29076107246478899</v>
      </c>
      <c r="D142" s="17">
        <v>0.34260473430639199</v>
      </c>
      <c r="E142" s="17">
        <v>0.24122414876974499</v>
      </c>
      <c r="F142" s="17"/>
      <c r="G142" s="17">
        <v>0.37417834909116698</v>
      </c>
      <c r="H142" s="17">
        <v>0.261721145285154</v>
      </c>
      <c r="I142" s="17">
        <v>0.30874072243009298</v>
      </c>
      <c r="J142" s="17">
        <v>0.21835100686855199</v>
      </c>
      <c r="K142" s="17">
        <v>0.27856926335029703</v>
      </c>
      <c r="L142" s="17">
        <v>0.37310530577444601</v>
      </c>
      <c r="M142" s="17"/>
      <c r="N142" s="17">
        <v>0.30886409602333798</v>
      </c>
      <c r="O142" s="17">
        <v>0.29356874452118198</v>
      </c>
      <c r="P142" s="17">
        <v>0.26014271437778602</v>
      </c>
      <c r="Q142" s="17">
        <v>0.26308516296784201</v>
      </c>
      <c r="R142" s="17">
        <v>0.19876939462545101</v>
      </c>
      <c r="S142" s="17"/>
      <c r="T142" s="17">
        <v>0.18076230080484801</v>
      </c>
      <c r="U142" s="17">
        <v>0.284537499226659</v>
      </c>
      <c r="V142" s="17">
        <v>0.38411991394439499</v>
      </c>
      <c r="W142" s="17">
        <v>0.36656762280280702</v>
      </c>
    </row>
    <row r="143" spans="2:23" x14ac:dyDescent="0.35">
      <c r="B143" t="s">
        <v>103</v>
      </c>
      <c r="C143" s="17">
        <v>0.14064093682068499</v>
      </c>
      <c r="D143" s="17">
        <v>0.19086106402344299</v>
      </c>
      <c r="E143" s="17">
        <v>9.0901083948217901E-2</v>
      </c>
      <c r="F143" s="17"/>
      <c r="G143" s="17">
        <v>9.5979162211895702E-2</v>
      </c>
      <c r="H143" s="17">
        <v>0.15020578828390599</v>
      </c>
      <c r="I143" s="17">
        <v>0.158999410936596</v>
      </c>
      <c r="J143" s="17">
        <v>0.13469327827795399</v>
      </c>
      <c r="K143" s="17">
        <v>0.14393198619292499</v>
      </c>
      <c r="L143" s="17">
        <v>0.17629045794415801</v>
      </c>
      <c r="M143" s="17"/>
      <c r="N143" s="17">
        <v>0.15257695029179399</v>
      </c>
      <c r="O143" s="17">
        <v>0.12946393808614001</v>
      </c>
      <c r="P143" s="17">
        <v>0.128693980217362</v>
      </c>
      <c r="Q143" s="17">
        <v>0.142536900104801</v>
      </c>
      <c r="R143" s="17">
        <v>0.10718601004995899</v>
      </c>
      <c r="S143" s="17"/>
      <c r="T143" s="17">
        <v>4.5793100114271797E-2</v>
      </c>
      <c r="U143" s="17">
        <v>8.40331824884024E-2</v>
      </c>
      <c r="V143" s="17">
        <v>0.23283290502568399</v>
      </c>
      <c r="W143" s="17">
        <v>0.40287501099946998</v>
      </c>
    </row>
    <row r="144" spans="2:23" x14ac:dyDescent="0.35">
      <c r="B144" t="s">
        <v>51</v>
      </c>
      <c r="C144" s="17">
        <v>0.109650699184068</v>
      </c>
      <c r="D144" s="17">
        <v>6.6570773389126398E-2</v>
      </c>
      <c r="E144" s="17">
        <v>0.14672724138504001</v>
      </c>
      <c r="F144" s="17"/>
      <c r="G144" s="17">
        <v>0.14585431686228301</v>
      </c>
      <c r="H144" s="17">
        <v>0.10041698316921201</v>
      </c>
      <c r="I144" s="17">
        <v>0.102357371317652</v>
      </c>
      <c r="J144" s="17">
        <v>0.133487029306887</v>
      </c>
      <c r="K144" s="17">
        <v>8.9737564660415298E-2</v>
      </c>
      <c r="L144" s="17">
        <v>3.5307625679941598E-2</v>
      </c>
      <c r="M144" s="17"/>
      <c r="N144" s="17">
        <v>0.11072312318686101</v>
      </c>
      <c r="O144" s="17">
        <v>8.1156103906983704E-2</v>
      </c>
      <c r="P144" s="17">
        <v>0.102137030731157</v>
      </c>
      <c r="Q144" s="17">
        <v>0.10262275271914401</v>
      </c>
      <c r="R144" s="17">
        <v>0.21469089689857501</v>
      </c>
      <c r="S144" s="17"/>
      <c r="T144" s="17">
        <v>0.18197792930416901</v>
      </c>
      <c r="U144" s="17">
        <v>9.1690493940492598E-2</v>
      </c>
      <c r="V144" s="17">
        <v>5.9523767580687698E-2</v>
      </c>
      <c r="W144" s="17">
        <v>3.80698545759353E-2</v>
      </c>
    </row>
    <row r="145" spans="2:23" x14ac:dyDescent="0.35"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</row>
    <row r="146" spans="2:23" x14ac:dyDescent="0.35">
      <c r="B146" s="6" t="s">
        <v>121</v>
      </c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</row>
    <row r="147" spans="2:23" x14ac:dyDescent="0.35">
      <c r="B147" s="24" t="s">
        <v>199</v>
      </c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</row>
    <row r="148" spans="2:23" x14ac:dyDescent="0.35">
      <c r="B148" t="s">
        <v>115</v>
      </c>
      <c r="C148" s="17">
        <v>0.106168580834403</v>
      </c>
      <c r="D148" s="17">
        <v>9.8555121177884203E-2</v>
      </c>
      <c r="E148" s="17">
        <v>0.113860486817997</v>
      </c>
      <c r="F148" s="17"/>
      <c r="G148" s="17">
        <v>0.11659807519870399</v>
      </c>
      <c r="H148" s="17">
        <v>0.12272573323359701</v>
      </c>
      <c r="I148" s="17">
        <v>0.124620016698445</v>
      </c>
      <c r="J148" s="17">
        <v>9.6350825545005001E-2</v>
      </c>
      <c r="K148" s="17">
        <v>7.3039670881175897E-2</v>
      </c>
      <c r="L148" s="17">
        <v>5.4604939504208298E-2</v>
      </c>
      <c r="M148" s="17"/>
      <c r="N148" s="17">
        <v>0.11744496214036</v>
      </c>
      <c r="O148" s="17">
        <v>0.12009545152003399</v>
      </c>
      <c r="P148" s="17">
        <v>6.1155394911222898E-2</v>
      </c>
      <c r="Q148" s="17">
        <v>5.9986783608903901E-2</v>
      </c>
      <c r="R148" s="17">
        <v>0.14471799927634199</v>
      </c>
      <c r="S148" s="17"/>
      <c r="T148" s="17">
        <v>0.12395290328656</v>
      </c>
      <c r="U148" s="17">
        <v>0.109802677854026</v>
      </c>
      <c r="V148" s="17">
        <v>9.48851153916761E-2</v>
      </c>
      <c r="W148" s="17">
        <v>8.5202055621116393E-2</v>
      </c>
    </row>
    <row r="149" spans="2:23" x14ac:dyDescent="0.35">
      <c r="B149" t="s">
        <v>116</v>
      </c>
      <c r="C149" s="17">
        <v>0.13874041138262899</v>
      </c>
      <c r="D149" s="17">
        <v>0.146207335210016</v>
      </c>
      <c r="E149" s="17">
        <v>0.13273819099049</v>
      </c>
      <c r="F149" s="17"/>
      <c r="G149" s="17">
        <v>0.17002051922195899</v>
      </c>
      <c r="H149" s="17">
        <v>0.17822635695132599</v>
      </c>
      <c r="I149" s="17">
        <v>9.8549662574934194E-2</v>
      </c>
      <c r="J149" s="17">
        <v>0.15873139655377499</v>
      </c>
      <c r="K149" s="17">
        <v>8.98102904270731E-2</v>
      </c>
      <c r="L149" s="17">
        <v>9.4398424778098705E-2</v>
      </c>
      <c r="M149" s="17"/>
      <c r="N149" s="17">
        <v>0.116024710309286</v>
      </c>
      <c r="O149" s="17">
        <v>0.18455248137921601</v>
      </c>
      <c r="P149" s="17">
        <v>0.17392209777297901</v>
      </c>
      <c r="Q149" s="17">
        <v>0.11321027971441799</v>
      </c>
      <c r="R149" s="17">
        <v>9.0738743622652995E-2</v>
      </c>
      <c r="S149" s="17"/>
      <c r="T149" s="17">
        <v>0.11607571226181899</v>
      </c>
      <c r="U149" s="17">
        <v>0.15367178610155</v>
      </c>
      <c r="V149" s="17">
        <v>0.14518165045272799</v>
      </c>
      <c r="W149" s="17">
        <v>0.108933472151655</v>
      </c>
    </row>
    <row r="150" spans="2:23" x14ac:dyDescent="0.35">
      <c r="B150" t="s">
        <v>117</v>
      </c>
      <c r="C150" s="17">
        <v>0.23460311959876101</v>
      </c>
      <c r="D150" s="17">
        <v>0.26234656352449598</v>
      </c>
      <c r="E150" s="17">
        <v>0.206770400562164</v>
      </c>
      <c r="F150" s="17"/>
      <c r="G150" s="17">
        <v>0.23611283946954201</v>
      </c>
      <c r="H150" s="17">
        <v>0.27423539974472</v>
      </c>
      <c r="I150" s="17">
        <v>0.219899676786734</v>
      </c>
      <c r="J150" s="17">
        <v>0.229820867202366</v>
      </c>
      <c r="K150" s="17">
        <v>0.18608993957311201</v>
      </c>
      <c r="L150" s="17">
        <v>0.264656466906453</v>
      </c>
      <c r="M150" s="17"/>
      <c r="N150" s="17">
        <v>0.220208142892654</v>
      </c>
      <c r="O150" s="17">
        <v>0.194986560805643</v>
      </c>
      <c r="P150" s="17">
        <v>0.325393988974224</v>
      </c>
      <c r="Q150" s="17">
        <v>0.245306449154786</v>
      </c>
      <c r="R150" s="17">
        <v>0.29647769171377603</v>
      </c>
      <c r="S150" s="17"/>
      <c r="T150" s="17">
        <v>0.27111435267996498</v>
      </c>
      <c r="U150" s="17">
        <v>0.19125020044430999</v>
      </c>
      <c r="V150" s="17">
        <v>0.25982996388088297</v>
      </c>
      <c r="W150" s="17">
        <v>0.28320468552635603</v>
      </c>
    </row>
    <row r="151" spans="2:23" x14ac:dyDescent="0.35">
      <c r="B151" t="s">
        <v>118</v>
      </c>
      <c r="C151" s="17">
        <v>0.23820292911034599</v>
      </c>
      <c r="D151" s="17">
        <v>0.25110844779973102</v>
      </c>
      <c r="E151" s="17">
        <v>0.22346874473091699</v>
      </c>
      <c r="F151" s="17"/>
      <c r="G151" s="17">
        <v>0.24374571941210199</v>
      </c>
      <c r="H151" s="17">
        <v>0.16507343814707201</v>
      </c>
      <c r="I151" s="17">
        <v>0.24774142336988</v>
      </c>
      <c r="J151" s="17">
        <v>0.245295207483296</v>
      </c>
      <c r="K151" s="17">
        <v>0.32122395438271201</v>
      </c>
      <c r="L151" s="17">
        <v>0.25188811522271898</v>
      </c>
      <c r="M151" s="17"/>
      <c r="N151" s="17">
        <v>0.23258670132488701</v>
      </c>
      <c r="O151" s="17">
        <v>0.26095167048252899</v>
      </c>
      <c r="P151" s="17">
        <v>0.17202246643361699</v>
      </c>
      <c r="Q151" s="17">
        <v>0.37764553054128103</v>
      </c>
      <c r="R151" s="17">
        <v>0.220726250529441</v>
      </c>
      <c r="S151" s="17"/>
      <c r="T151" s="17">
        <v>0.16164819546814099</v>
      </c>
      <c r="U151" s="17">
        <v>0.25140270153762401</v>
      </c>
      <c r="V151" s="17">
        <v>0.28959559444592903</v>
      </c>
      <c r="W151" s="17">
        <v>0.25308767630539403</v>
      </c>
    </row>
    <row r="152" spans="2:23" x14ac:dyDescent="0.35">
      <c r="B152" t="s">
        <v>119</v>
      </c>
      <c r="C152" s="17">
        <v>0.161809484051676</v>
      </c>
      <c r="D152" s="17">
        <v>0.16586507073254</v>
      </c>
      <c r="E152" s="17">
        <v>0.15673273465773699</v>
      </c>
      <c r="F152" s="17"/>
      <c r="G152" s="17">
        <v>0.145284805453884</v>
      </c>
      <c r="H152" s="17">
        <v>0.12952465681512901</v>
      </c>
      <c r="I152" s="17">
        <v>0.160384016042737</v>
      </c>
      <c r="J152" s="17">
        <v>0.180607184510619</v>
      </c>
      <c r="K152" s="17">
        <v>0.19575777296805499</v>
      </c>
      <c r="L152" s="17">
        <v>0.197795257907531</v>
      </c>
      <c r="M152" s="17"/>
      <c r="N152" s="17">
        <v>0.16004221467844501</v>
      </c>
      <c r="O152" s="17">
        <v>0.164141660166673</v>
      </c>
      <c r="P152" s="17">
        <v>0.186536361141382</v>
      </c>
      <c r="Q152" s="17">
        <v>0.13871801342453399</v>
      </c>
      <c r="R152" s="17">
        <v>0.14283879050508599</v>
      </c>
      <c r="S152" s="17"/>
      <c r="T152" s="17">
        <v>0.125851955408945</v>
      </c>
      <c r="U152" s="17">
        <v>0.19286139543009201</v>
      </c>
      <c r="V152" s="17">
        <v>0.14561885712995001</v>
      </c>
      <c r="W152" s="17">
        <v>0.239012988893852</v>
      </c>
    </row>
    <row r="153" spans="2:23" x14ac:dyDescent="0.35">
      <c r="B153" t="s">
        <v>51</v>
      </c>
      <c r="C153" s="17">
        <v>0.120475475022184</v>
      </c>
      <c r="D153" s="17">
        <v>7.5917461555332993E-2</v>
      </c>
      <c r="E153" s="17">
        <v>0.166429442240696</v>
      </c>
      <c r="F153" s="17"/>
      <c r="G153" s="17">
        <v>8.8238041243808601E-2</v>
      </c>
      <c r="H153" s="17">
        <v>0.13021441510815601</v>
      </c>
      <c r="I153" s="17">
        <v>0.14880520452727</v>
      </c>
      <c r="J153" s="17">
        <v>8.9194518704938802E-2</v>
      </c>
      <c r="K153" s="17">
        <v>0.13407837176787199</v>
      </c>
      <c r="L153" s="17">
        <v>0.13665679568099001</v>
      </c>
      <c r="M153" s="17"/>
      <c r="N153" s="17">
        <v>0.153693268654368</v>
      </c>
      <c r="O153" s="17">
        <v>7.5272175645905298E-2</v>
      </c>
      <c r="P153" s="17">
        <v>8.0969690766574801E-2</v>
      </c>
      <c r="Q153" s="17">
        <v>6.5132943556076794E-2</v>
      </c>
      <c r="R153" s="17">
        <v>0.104500524352702</v>
      </c>
      <c r="S153" s="17"/>
      <c r="T153" s="17">
        <v>0.20135688089457099</v>
      </c>
      <c r="U153" s="17">
        <v>0.101011238632398</v>
      </c>
      <c r="V153" s="17">
        <v>6.4888818698833894E-2</v>
      </c>
      <c r="W153" s="17">
        <v>3.0559121501627502E-2</v>
      </c>
    </row>
    <row r="154" spans="2:23" x14ac:dyDescent="0.35"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</row>
    <row r="155" spans="2:23" x14ac:dyDescent="0.35">
      <c r="B155" s="6" t="s">
        <v>122</v>
      </c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</row>
    <row r="156" spans="2:23" x14ac:dyDescent="0.35">
      <c r="B156" s="24" t="s">
        <v>199</v>
      </c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</row>
    <row r="157" spans="2:23" x14ac:dyDescent="0.35">
      <c r="B157" t="s">
        <v>115</v>
      </c>
      <c r="C157" s="17">
        <v>9.1354082931534394E-2</v>
      </c>
      <c r="D157" s="17">
        <v>9.9748796888663005E-2</v>
      </c>
      <c r="E157" s="17">
        <v>8.2947348418289005E-2</v>
      </c>
      <c r="F157" s="17"/>
      <c r="G157" s="17">
        <v>7.7200565862225595E-2</v>
      </c>
      <c r="H157" s="17">
        <v>0.103815721504494</v>
      </c>
      <c r="I157" s="17">
        <v>0.108907468901027</v>
      </c>
      <c r="J157" s="17">
        <v>8.0452290712435107E-2</v>
      </c>
      <c r="K157" s="17">
        <v>8.1282839611488605E-2</v>
      </c>
      <c r="L157" s="17">
        <v>7.5734809078135096E-2</v>
      </c>
      <c r="M157" s="17"/>
      <c r="N157" s="17">
        <v>9.0877958923948302E-2</v>
      </c>
      <c r="O157" s="17">
        <v>9.1411246368105895E-2</v>
      </c>
      <c r="P157" s="17">
        <v>8.9514953070810505E-2</v>
      </c>
      <c r="Q157" s="17">
        <v>0.11263004784932901</v>
      </c>
      <c r="R157" s="17">
        <v>7.8544112015241294E-2</v>
      </c>
      <c r="S157" s="17"/>
      <c r="T157" s="17">
        <v>0.110895933557593</v>
      </c>
      <c r="U157" s="17">
        <v>9.8736304700900696E-2</v>
      </c>
      <c r="V157" s="17">
        <v>7.1151361568786195E-2</v>
      </c>
      <c r="W157" s="17">
        <v>8.6571106488950597E-2</v>
      </c>
    </row>
    <row r="158" spans="2:23" x14ac:dyDescent="0.35">
      <c r="B158" t="s">
        <v>116</v>
      </c>
      <c r="C158" s="17">
        <v>0.12862860090012801</v>
      </c>
      <c r="D158" s="17">
        <v>0.122331403089116</v>
      </c>
      <c r="E158" s="17">
        <v>0.13351010371418801</v>
      </c>
      <c r="F158" s="17"/>
      <c r="G158" s="17">
        <v>0.14625514095894299</v>
      </c>
      <c r="H158" s="17">
        <v>0.103632194764641</v>
      </c>
      <c r="I158" s="17">
        <v>8.6636098782019E-2</v>
      </c>
      <c r="J158" s="17">
        <v>0.18682127742268501</v>
      </c>
      <c r="K158" s="17">
        <v>0.109443423935563</v>
      </c>
      <c r="L158" s="17">
        <v>0.19532262745696299</v>
      </c>
      <c r="M158" s="17"/>
      <c r="N158" s="17">
        <v>0.12644123050241399</v>
      </c>
      <c r="O158" s="17">
        <v>0.142294403408154</v>
      </c>
      <c r="P158" s="17">
        <v>0.12987910354233201</v>
      </c>
      <c r="Q158" s="17">
        <v>0.104397094536799</v>
      </c>
      <c r="R158" s="17">
        <v>0.157822787800975</v>
      </c>
      <c r="S158" s="17"/>
      <c r="T158" s="17">
        <v>0.125156956642022</v>
      </c>
      <c r="U158" s="17">
        <v>0.118464465409513</v>
      </c>
      <c r="V158" s="17">
        <v>0.15605347551110099</v>
      </c>
      <c r="W158" s="17">
        <v>8.8387039265503897E-2</v>
      </c>
    </row>
    <row r="159" spans="2:23" x14ac:dyDescent="0.35">
      <c r="B159" t="s">
        <v>117</v>
      </c>
      <c r="C159" s="17">
        <v>0.32091723113224602</v>
      </c>
      <c r="D159" s="17">
        <v>0.33424205662552098</v>
      </c>
      <c r="E159" s="17">
        <v>0.30858164962407902</v>
      </c>
      <c r="F159" s="17"/>
      <c r="G159" s="17">
        <v>0.294954139594656</v>
      </c>
      <c r="H159" s="17">
        <v>0.34149902973403801</v>
      </c>
      <c r="I159" s="17">
        <v>0.30583076439055801</v>
      </c>
      <c r="J159" s="17">
        <v>0.28847121191695002</v>
      </c>
      <c r="K159" s="17">
        <v>0.38050637489568001</v>
      </c>
      <c r="L159" s="17">
        <v>0.323445600480113</v>
      </c>
      <c r="M159" s="17"/>
      <c r="N159" s="17">
        <v>0.333638720625</v>
      </c>
      <c r="O159" s="17">
        <v>0.279452600966003</v>
      </c>
      <c r="P159" s="17">
        <v>0.32437400374621</v>
      </c>
      <c r="Q159" s="17">
        <v>0.321178525579565</v>
      </c>
      <c r="R159" s="17">
        <v>0.34947471009588199</v>
      </c>
      <c r="S159" s="17"/>
      <c r="T159" s="17">
        <v>0.32373846797764499</v>
      </c>
      <c r="U159" s="17">
        <v>0.30648595296805597</v>
      </c>
      <c r="V159" s="17">
        <v>0.33415589804377199</v>
      </c>
      <c r="W159" s="17">
        <v>0.394480692849005</v>
      </c>
    </row>
    <row r="160" spans="2:23" x14ac:dyDescent="0.35">
      <c r="B160" t="s">
        <v>118</v>
      </c>
      <c r="C160" s="17">
        <v>0.21540951671620101</v>
      </c>
      <c r="D160" s="17">
        <v>0.22254797037976701</v>
      </c>
      <c r="E160" s="17">
        <v>0.207851892013665</v>
      </c>
      <c r="F160" s="17"/>
      <c r="G160" s="17">
        <v>0.21263031318773701</v>
      </c>
      <c r="H160" s="17">
        <v>0.226689076552373</v>
      </c>
      <c r="I160" s="17">
        <v>0.22946797082395201</v>
      </c>
      <c r="J160" s="17">
        <v>0.21509998945214201</v>
      </c>
      <c r="K160" s="17">
        <v>0.17723081938527699</v>
      </c>
      <c r="L160" s="17">
        <v>0.223211039701004</v>
      </c>
      <c r="M160" s="17"/>
      <c r="N160" s="17">
        <v>0.199598607895074</v>
      </c>
      <c r="O160" s="17">
        <v>0.26926770973148401</v>
      </c>
      <c r="P160" s="17">
        <v>0.182277484616746</v>
      </c>
      <c r="Q160" s="17">
        <v>0.25475025860421602</v>
      </c>
      <c r="R160" s="17">
        <v>0.204314721580794</v>
      </c>
      <c r="S160" s="17"/>
      <c r="T160" s="17">
        <v>0.13885159608462599</v>
      </c>
      <c r="U160" s="17">
        <v>0.23134227967486801</v>
      </c>
      <c r="V160" s="17">
        <v>0.25121766083097502</v>
      </c>
      <c r="W160" s="17">
        <v>0.27521954486804601</v>
      </c>
    </row>
    <row r="161" spans="2:23" x14ac:dyDescent="0.35">
      <c r="B161" t="s">
        <v>119</v>
      </c>
      <c r="C161" s="17">
        <v>0.143012295031303</v>
      </c>
      <c r="D161" s="17">
        <v>0.16382612623727599</v>
      </c>
      <c r="E161" s="17">
        <v>0.121010949576417</v>
      </c>
      <c r="F161" s="17"/>
      <c r="G161" s="17">
        <v>0.214772612726923</v>
      </c>
      <c r="H161" s="17">
        <v>0.12642919447419501</v>
      </c>
      <c r="I161" s="17">
        <v>0.15908045573933599</v>
      </c>
      <c r="J161" s="17">
        <v>0.11405196431945799</v>
      </c>
      <c r="K161" s="17">
        <v>0.133745661120454</v>
      </c>
      <c r="L161" s="17">
        <v>6.6980811993405401E-2</v>
      </c>
      <c r="M161" s="17"/>
      <c r="N161" s="17">
        <v>0.1168513685478</v>
      </c>
      <c r="O161" s="17">
        <v>0.16192195127030801</v>
      </c>
      <c r="P161" s="17">
        <v>0.22094488846530599</v>
      </c>
      <c r="Q161" s="17">
        <v>0.14365246548454999</v>
      </c>
      <c r="R161" s="17">
        <v>0.106907245181456</v>
      </c>
      <c r="S161" s="17"/>
      <c r="T161" s="17">
        <v>0.10242583424827099</v>
      </c>
      <c r="U161" s="17">
        <v>0.16238029569423301</v>
      </c>
      <c r="V161" s="17">
        <v>0.15671985934587301</v>
      </c>
      <c r="W161" s="17">
        <v>0.133723675909554</v>
      </c>
    </row>
    <row r="162" spans="2:23" x14ac:dyDescent="0.35">
      <c r="B162" t="s">
        <v>51</v>
      </c>
      <c r="C162" s="17">
        <v>0.100678273288588</v>
      </c>
      <c r="D162" s="17">
        <v>5.7303646779656499E-2</v>
      </c>
      <c r="E162" s="17">
        <v>0.14609805665336101</v>
      </c>
      <c r="F162" s="17"/>
      <c r="G162" s="17">
        <v>5.4187227669516003E-2</v>
      </c>
      <c r="H162" s="17">
        <v>9.7934782970258399E-2</v>
      </c>
      <c r="I162" s="17">
        <v>0.11007724136310899</v>
      </c>
      <c r="J162" s="17">
        <v>0.115103266176329</v>
      </c>
      <c r="K162" s="17">
        <v>0.117790881051537</v>
      </c>
      <c r="L162" s="17">
        <v>0.11530511129038</v>
      </c>
      <c r="M162" s="17"/>
      <c r="N162" s="17">
        <v>0.132592113505764</v>
      </c>
      <c r="O162" s="17">
        <v>5.5652088255944303E-2</v>
      </c>
      <c r="P162" s="17">
        <v>5.3009566558595803E-2</v>
      </c>
      <c r="Q162" s="17">
        <v>6.3391607945539705E-2</v>
      </c>
      <c r="R162" s="17">
        <v>0.102936423325652</v>
      </c>
      <c r="S162" s="17"/>
      <c r="T162" s="17">
        <v>0.198931211489843</v>
      </c>
      <c r="U162" s="17">
        <v>8.2590701552429993E-2</v>
      </c>
      <c r="V162" s="17">
        <v>3.0701744699493601E-2</v>
      </c>
      <c r="W162" s="17">
        <v>2.16179406189408E-2</v>
      </c>
    </row>
    <row r="163" spans="2:23" x14ac:dyDescent="0.35"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</row>
    <row r="164" spans="2:23" x14ac:dyDescent="0.35">
      <c r="B164" s="6" t="s">
        <v>123</v>
      </c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</row>
    <row r="165" spans="2:23" x14ac:dyDescent="0.35">
      <c r="B165" s="24" t="s">
        <v>199</v>
      </c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</row>
    <row r="166" spans="2:23" x14ac:dyDescent="0.35">
      <c r="B166" t="s">
        <v>115</v>
      </c>
      <c r="C166" s="17">
        <v>5.50465652810836E-2</v>
      </c>
      <c r="D166" s="17">
        <v>4.9075493787108598E-2</v>
      </c>
      <c r="E166" s="17">
        <v>6.21117063010296E-2</v>
      </c>
      <c r="F166" s="17"/>
      <c r="G166" s="17">
        <v>5.8934619855727899E-2</v>
      </c>
      <c r="H166" s="17">
        <v>5.6868888873752202E-2</v>
      </c>
      <c r="I166" s="17">
        <v>5.8088703353724097E-2</v>
      </c>
      <c r="J166" s="17">
        <v>6.1944760328960902E-2</v>
      </c>
      <c r="K166" s="17">
        <v>4.7551522581304899E-2</v>
      </c>
      <c r="L166" s="17">
        <v>1.89457419920427E-2</v>
      </c>
      <c r="M166" s="17"/>
      <c r="N166" s="17">
        <v>5.9174852069610998E-2</v>
      </c>
      <c r="O166" s="17">
        <v>4.6967874926375698E-2</v>
      </c>
      <c r="P166" s="17">
        <v>5.01569124076763E-2</v>
      </c>
      <c r="Q166" s="17">
        <v>5.3826662475586602E-2</v>
      </c>
      <c r="R166" s="17">
        <v>4.61877537162406E-2</v>
      </c>
      <c r="S166" s="17"/>
      <c r="T166" s="17">
        <v>6.5437798589335197E-2</v>
      </c>
      <c r="U166" s="17">
        <v>4.3307979362739502E-2</v>
      </c>
      <c r="V166" s="17">
        <v>6.2490553728078803E-2</v>
      </c>
      <c r="W166" s="17">
        <v>7.5334647931355997E-2</v>
      </c>
    </row>
    <row r="167" spans="2:23" x14ac:dyDescent="0.35">
      <c r="B167" t="s">
        <v>116</v>
      </c>
      <c r="C167" s="17">
        <v>0.111548400833763</v>
      </c>
      <c r="D167" s="17">
        <v>0.13308602776433201</v>
      </c>
      <c r="E167" s="17">
        <v>9.0558115464414099E-2</v>
      </c>
      <c r="F167" s="17"/>
      <c r="G167" s="17">
        <v>0.1052729390374</v>
      </c>
      <c r="H167" s="17">
        <v>0.14284091154133299</v>
      </c>
      <c r="I167" s="17">
        <v>9.3269157484687198E-2</v>
      </c>
      <c r="J167" s="17">
        <v>0.13193930905413601</v>
      </c>
      <c r="K167" s="17">
        <v>8.6145512445550201E-2</v>
      </c>
      <c r="L167" s="17">
        <v>6.2176249986882599E-2</v>
      </c>
      <c r="M167" s="17"/>
      <c r="N167" s="17">
        <v>0.11547342408863601</v>
      </c>
      <c r="O167" s="17">
        <v>0.103119142899452</v>
      </c>
      <c r="P167" s="17">
        <v>0.133273653010229</v>
      </c>
      <c r="Q167" s="17">
        <v>0.100909341928603</v>
      </c>
      <c r="R167" s="17">
        <v>1.29305386560891E-2</v>
      </c>
      <c r="S167" s="17"/>
      <c r="T167" s="17">
        <v>7.0208278354406697E-2</v>
      </c>
      <c r="U167" s="17">
        <v>0.133012708133776</v>
      </c>
      <c r="V167" s="17">
        <v>0.125219134572815</v>
      </c>
      <c r="W167" s="17">
        <v>0.11747632138409</v>
      </c>
    </row>
    <row r="168" spans="2:23" x14ac:dyDescent="0.35">
      <c r="B168" t="s">
        <v>117</v>
      </c>
      <c r="C168" s="17">
        <v>0.50638437495075606</v>
      </c>
      <c r="D168" s="17">
        <v>0.54050243675975096</v>
      </c>
      <c r="E168" s="17">
        <v>0.467999538134241</v>
      </c>
      <c r="F168" s="17"/>
      <c r="G168" s="17">
        <v>0.45105724541433601</v>
      </c>
      <c r="H168" s="17">
        <v>0.46760045102370601</v>
      </c>
      <c r="I168" s="17">
        <v>0.455569140265636</v>
      </c>
      <c r="J168" s="17">
        <v>0.49779125031489402</v>
      </c>
      <c r="K168" s="17">
        <v>0.65264030150204</v>
      </c>
      <c r="L168" s="17">
        <v>0.67664303088714095</v>
      </c>
      <c r="M168" s="17"/>
      <c r="N168" s="17">
        <v>0.49821775682681202</v>
      </c>
      <c r="O168" s="17">
        <v>0.51101159388838202</v>
      </c>
      <c r="P168" s="17">
        <v>0.49508726078868898</v>
      </c>
      <c r="Q168" s="17">
        <v>0.57489443446050603</v>
      </c>
      <c r="R168" s="17">
        <v>0.56429765521255304</v>
      </c>
      <c r="S168" s="17"/>
      <c r="T168" s="17">
        <v>0.49877101978788402</v>
      </c>
      <c r="U168" s="17">
        <v>0.49882941342533199</v>
      </c>
      <c r="V168" s="17">
        <v>0.55244584968764698</v>
      </c>
      <c r="W168" s="17">
        <v>0.47972715119674703</v>
      </c>
    </row>
    <row r="169" spans="2:23" x14ac:dyDescent="0.35">
      <c r="B169" t="s">
        <v>118</v>
      </c>
      <c r="C169" s="17">
        <v>0.12540107766863101</v>
      </c>
      <c r="D169" s="17">
        <v>0.12703463377829899</v>
      </c>
      <c r="E169" s="17">
        <v>0.1245673152141</v>
      </c>
      <c r="F169" s="17"/>
      <c r="G169" s="17">
        <v>0.186086366952287</v>
      </c>
      <c r="H169" s="17">
        <v>0.11865646727799301</v>
      </c>
      <c r="I169" s="17">
        <v>0.138699012567644</v>
      </c>
      <c r="J169" s="17">
        <v>0.128551121037208</v>
      </c>
      <c r="K169" s="17">
        <v>6.6263310379861398E-2</v>
      </c>
      <c r="L169" s="17">
        <v>7.0367901369500399E-2</v>
      </c>
      <c r="M169" s="17"/>
      <c r="N169" s="17">
        <v>0.12313868360854099</v>
      </c>
      <c r="O169" s="17">
        <v>0.14480610363213101</v>
      </c>
      <c r="P169" s="17">
        <v>0.102114359801382</v>
      </c>
      <c r="Q169" s="17">
        <v>0.12711873297696799</v>
      </c>
      <c r="R169" s="17">
        <v>0.18128803509573399</v>
      </c>
      <c r="S169" s="17"/>
      <c r="T169" s="17">
        <v>7.9412519698520895E-2</v>
      </c>
      <c r="U169" s="17">
        <v>0.13570718351658301</v>
      </c>
      <c r="V169" s="17">
        <v>0.14448843452957599</v>
      </c>
      <c r="W169" s="17">
        <v>0.18795520128745599</v>
      </c>
    </row>
    <row r="170" spans="2:23" x14ac:dyDescent="0.35">
      <c r="B170" t="s">
        <v>119</v>
      </c>
      <c r="C170" s="17">
        <v>5.3268687594490001E-2</v>
      </c>
      <c r="D170" s="17">
        <v>7.0987103400500101E-2</v>
      </c>
      <c r="E170" s="17">
        <v>3.6577046872479799E-2</v>
      </c>
      <c r="F170" s="17"/>
      <c r="G170" s="17">
        <v>7.2072812971938405E-2</v>
      </c>
      <c r="H170" s="17">
        <v>5.6345169148293503E-2</v>
      </c>
      <c r="I170" s="17">
        <v>6.9867622862382198E-2</v>
      </c>
      <c r="J170" s="17">
        <v>3.5078655814923802E-2</v>
      </c>
      <c r="K170" s="17">
        <v>4.4284020680087098E-2</v>
      </c>
      <c r="L170" s="17">
        <v>7.5292037372458398E-3</v>
      </c>
      <c r="M170" s="17"/>
      <c r="N170" s="17">
        <v>3.9720599251702099E-2</v>
      </c>
      <c r="O170" s="17">
        <v>6.4111076474631407E-2</v>
      </c>
      <c r="P170" s="17">
        <v>0.105838142155876</v>
      </c>
      <c r="Q170" s="17">
        <v>2.66826533801886E-2</v>
      </c>
      <c r="R170" s="17">
        <v>2.2365848989794702E-2</v>
      </c>
      <c r="S170" s="17"/>
      <c r="T170" s="17">
        <v>3.5952421524452501E-2</v>
      </c>
      <c r="U170" s="17">
        <v>7.0244102691676497E-2</v>
      </c>
      <c r="V170" s="17">
        <v>4.0489105840350398E-2</v>
      </c>
      <c r="W170" s="17">
        <v>9.5015092718831906E-2</v>
      </c>
    </row>
    <row r="171" spans="2:23" x14ac:dyDescent="0.35">
      <c r="B171" t="s">
        <v>51</v>
      </c>
      <c r="C171" s="17">
        <v>0.14835089367127599</v>
      </c>
      <c r="D171" s="17">
        <v>7.9314304510008607E-2</v>
      </c>
      <c r="E171" s="17">
        <v>0.218186278013736</v>
      </c>
      <c r="F171" s="17"/>
      <c r="G171" s="17">
        <v>0.12657601576831101</v>
      </c>
      <c r="H171" s="17">
        <v>0.15768811213492201</v>
      </c>
      <c r="I171" s="17">
        <v>0.184506363465927</v>
      </c>
      <c r="J171" s="17">
        <v>0.14469490344987701</v>
      </c>
      <c r="K171" s="17">
        <v>0.103115332411157</v>
      </c>
      <c r="L171" s="17">
        <v>0.164337872027188</v>
      </c>
      <c r="M171" s="17"/>
      <c r="N171" s="17">
        <v>0.16427468415469801</v>
      </c>
      <c r="O171" s="17">
        <v>0.129984208179028</v>
      </c>
      <c r="P171" s="17">
        <v>0.113529671836148</v>
      </c>
      <c r="Q171" s="17">
        <v>0.116568174778147</v>
      </c>
      <c r="R171" s="17">
        <v>0.17293016832958799</v>
      </c>
      <c r="S171" s="17"/>
      <c r="T171" s="17">
        <v>0.25021796204540098</v>
      </c>
      <c r="U171" s="17">
        <v>0.11889861286989301</v>
      </c>
      <c r="V171" s="17">
        <v>7.4866921641532705E-2</v>
      </c>
      <c r="W171" s="17">
        <v>4.4491585481519401E-2</v>
      </c>
    </row>
    <row r="172" spans="2:23" x14ac:dyDescent="0.35"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</row>
    <row r="173" spans="2:23" x14ac:dyDescent="0.35">
      <c r="B173" s="6" t="s">
        <v>124</v>
      </c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</row>
    <row r="174" spans="2:23" x14ac:dyDescent="0.35">
      <c r="B174" s="24" t="s">
        <v>199</v>
      </c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</row>
    <row r="175" spans="2:23" x14ac:dyDescent="0.35">
      <c r="B175" t="s">
        <v>115</v>
      </c>
      <c r="C175" s="17">
        <v>9.9398829825027804E-2</v>
      </c>
      <c r="D175" s="17">
        <v>8.7579974391490997E-2</v>
      </c>
      <c r="E175" s="17">
        <v>0.112233917353793</v>
      </c>
      <c r="F175" s="17"/>
      <c r="G175" s="17">
        <v>0.113535391274194</v>
      </c>
      <c r="H175" s="17">
        <v>9.3368902276724494E-2</v>
      </c>
      <c r="I175" s="17">
        <v>0.122126374732292</v>
      </c>
      <c r="J175" s="17">
        <v>8.9606371015129596E-2</v>
      </c>
      <c r="K175" s="17">
        <v>7.6064583359124499E-2</v>
      </c>
      <c r="L175" s="17">
        <v>9.1620532133684401E-2</v>
      </c>
      <c r="M175" s="17"/>
      <c r="N175" s="17">
        <v>9.7955144244355793E-2</v>
      </c>
      <c r="O175" s="17">
        <v>8.2544009657898404E-2</v>
      </c>
      <c r="P175" s="17">
        <v>0.12530727238296199</v>
      </c>
      <c r="Q175" s="17">
        <v>6.7080757057049994E-2</v>
      </c>
      <c r="R175" s="17">
        <v>0.15190192071466599</v>
      </c>
      <c r="S175" s="17"/>
      <c r="T175" s="17">
        <v>0.11697213962594299</v>
      </c>
      <c r="U175" s="17">
        <v>0.10450933404476601</v>
      </c>
      <c r="V175" s="17">
        <v>7.7582503461873398E-2</v>
      </c>
      <c r="W175" s="17">
        <v>0.110772825039054</v>
      </c>
    </row>
    <row r="176" spans="2:23" x14ac:dyDescent="0.35">
      <c r="B176" t="s">
        <v>116</v>
      </c>
      <c r="C176" s="17">
        <v>0.14879754693951799</v>
      </c>
      <c r="D176" s="17">
        <v>0.14825906975695599</v>
      </c>
      <c r="E176" s="17">
        <v>0.146133704350671</v>
      </c>
      <c r="F176" s="17"/>
      <c r="G176" s="17">
        <v>0.155717812228369</v>
      </c>
      <c r="H176" s="17">
        <v>0.15975814585707099</v>
      </c>
      <c r="I176" s="17">
        <v>0.13390952762745201</v>
      </c>
      <c r="J176" s="17">
        <v>0.17703951184703501</v>
      </c>
      <c r="K176" s="17">
        <v>0.117121389298592</v>
      </c>
      <c r="L176" s="17">
        <v>0.124124304503622</v>
      </c>
      <c r="M176" s="17"/>
      <c r="N176" s="17">
        <v>0.12452352257304</v>
      </c>
      <c r="O176" s="17">
        <v>0.18810102235182799</v>
      </c>
      <c r="P176" s="17">
        <v>0.16201740954131699</v>
      </c>
      <c r="Q176" s="17">
        <v>0.174533401409983</v>
      </c>
      <c r="R176" s="17">
        <v>0.18208144181567401</v>
      </c>
      <c r="S176" s="17"/>
      <c r="T176" s="17">
        <v>0.122902928719067</v>
      </c>
      <c r="U176" s="17">
        <v>0.17174475157750499</v>
      </c>
      <c r="V176" s="17">
        <v>0.156268792858687</v>
      </c>
      <c r="W176" s="17">
        <v>9.4886404251672399E-2</v>
      </c>
    </row>
    <row r="177" spans="2:23" x14ac:dyDescent="0.35">
      <c r="B177" t="s">
        <v>117</v>
      </c>
      <c r="C177" s="17">
        <v>0.389839683365995</v>
      </c>
      <c r="D177" s="17">
        <v>0.42621217287212099</v>
      </c>
      <c r="E177" s="17">
        <v>0.354918885825385</v>
      </c>
      <c r="F177" s="17"/>
      <c r="G177" s="17">
        <v>0.30903450645637298</v>
      </c>
      <c r="H177" s="17">
        <v>0.34455620928633002</v>
      </c>
      <c r="I177" s="17">
        <v>0.40708901476371701</v>
      </c>
      <c r="J177" s="17">
        <v>0.41801845731263398</v>
      </c>
      <c r="K177" s="17">
        <v>0.46005559132287799</v>
      </c>
      <c r="L177" s="17">
        <v>0.467343266231661</v>
      </c>
      <c r="M177" s="17"/>
      <c r="N177" s="17">
        <v>0.40129883488806301</v>
      </c>
      <c r="O177" s="17">
        <v>0.38373571744767399</v>
      </c>
      <c r="P177" s="17">
        <v>0.33770142338845799</v>
      </c>
      <c r="Q177" s="17">
        <v>0.45465530503301999</v>
      </c>
      <c r="R177" s="17">
        <v>0.39929148379600199</v>
      </c>
      <c r="S177" s="17"/>
      <c r="T177" s="17">
        <v>0.36069125204597502</v>
      </c>
      <c r="U177" s="17">
        <v>0.38057836270379303</v>
      </c>
      <c r="V177" s="17">
        <v>0.425229077282542</v>
      </c>
      <c r="W177" s="17">
        <v>0.47569808694876797</v>
      </c>
    </row>
    <row r="178" spans="2:23" x14ac:dyDescent="0.35">
      <c r="B178" t="s">
        <v>118</v>
      </c>
      <c r="C178" s="17">
        <v>0.16224390079781001</v>
      </c>
      <c r="D178" s="17">
        <v>0.17472909368637299</v>
      </c>
      <c r="E178" s="17">
        <v>0.15127057006447001</v>
      </c>
      <c r="F178" s="17"/>
      <c r="G178" s="17">
        <v>0.212017803096955</v>
      </c>
      <c r="H178" s="17">
        <v>0.20560225348126401</v>
      </c>
      <c r="I178" s="17">
        <v>0.13596221549904</v>
      </c>
      <c r="J178" s="17">
        <v>0.14269024310430201</v>
      </c>
      <c r="K178" s="17">
        <v>0.103274299163075</v>
      </c>
      <c r="L178" s="17">
        <v>0.15996658466294</v>
      </c>
      <c r="M178" s="17"/>
      <c r="N178" s="17">
        <v>0.153593762935542</v>
      </c>
      <c r="O178" s="17">
        <v>0.194615488981147</v>
      </c>
      <c r="P178" s="17">
        <v>0.170682728358238</v>
      </c>
      <c r="Q178" s="17">
        <v>0.15045189119755001</v>
      </c>
      <c r="R178" s="17">
        <v>0.103484783434385</v>
      </c>
      <c r="S178" s="17"/>
      <c r="T178" s="17">
        <v>0.119678664904972</v>
      </c>
      <c r="U178" s="17">
        <v>0.17364100038421501</v>
      </c>
      <c r="V178" s="17">
        <v>0.180533634460536</v>
      </c>
      <c r="W178" s="17">
        <v>0.21276713586874199</v>
      </c>
    </row>
    <row r="179" spans="2:23" x14ac:dyDescent="0.35">
      <c r="B179" t="s">
        <v>119</v>
      </c>
      <c r="C179" s="17">
        <v>9.9716105598659496E-2</v>
      </c>
      <c r="D179" s="17">
        <v>0.111038474362287</v>
      </c>
      <c r="E179" s="17">
        <v>8.6364993297372003E-2</v>
      </c>
      <c r="F179" s="17"/>
      <c r="G179" s="17">
        <v>0.13419550404927999</v>
      </c>
      <c r="H179" s="17">
        <v>0.10570341947961601</v>
      </c>
      <c r="I179" s="17">
        <v>8.0801664004309506E-2</v>
      </c>
      <c r="J179" s="17">
        <v>7.0124373736723103E-2</v>
      </c>
      <c r="K179" s="17">
        <v>0.13821084690638699</v>
      </c>
      <c r="L179" s="17">
        <v>4.82078584777808E-2</v>
      </c>
      <c r="M179" s="17"/>
      <c r="N179" s="17">
        <v>9.3602987351877595E-2</v>
      </c>
      <c r="O179" s="17">
        <v>8.7102952103364495E-2</v>
      </c>
      <c r="P179" s="17">
        <v>0.15887478396375401</v>
      </c>
      <c r="Q179" s="17">
        <v>8.2315513052708206E-2</v>
      </c>
      <c r="R179" s="17">
        <v>5.66554395579697E-2</v>
      </c>
      <c r="S179" s="17"/>
      <c r="T179" s="17">
        <v>9.4056483705764096E-2</v>
      </c>
      <c r="U179" s="17">
        <v>9.2282865727877195E-2</v>
      </c>
      <c r="V179" s="17">
        <v>0.11741474663999001</v>
      </c>
      <c r="W179" s="17">
        <v>8.6035919177078202E-2</v>
      </c>
    </row>
    <row r="180" spans="2:23" x14ac:dyDescent="0.35">
      <c r="B180" t="s">
        <v>51</v>
      </c>
      <c r="C180" s="17">
        <v>0.10000393347299</v>
      </c>
      <c r="D180" s="17">
        <v>5.2181214930771602E-2</v>
      </c>
      <c r="E180" s="17">
        <v>0.14907792910831</v>
      </c>
      <c r="F180" s="17"/>
      <c r="G180" s="17">
        <v>7.5498982894828204E-2</v>
      </c>
      <c r="H180" s="17">
        <v>9.1011069618993606E-2</v>
      </c>
      <c r="I180" s="17">
        <v>0.12011120337319001</v>
      </c>
      <c r="J180" s="17">
        <v>0.102521042984177</v>
      </c>
      <c r="K180" s="17">
        <v>0.10527328994994301</v>
      </c>
      <c r="L180" s="17">
        <v>0.108737453990312</v>
      </c>
      <c r="M180" s="17"/>
      <c r="N180" s="17">
        <v>0.12902574800712199</v>
      </c>
      <c r="O180" s="17">
        <v>6.3900809458087196E-2</v>
      </c>
      <c r="P180" s="17">
        <v>4.5416382365270402E-2</v>
      </c>
      <c r="Q180" s="17">
        <v>7.0963132249688393E-2</v>
      </c>
      <c r="R180" s="17">
        <v>0.10658493068130299</v>
      </c>
      <c r="S180" s="17"/>
      <c r="T180" s="17">
        <v>0.18569853099827799</v>
      </c>
      <c r="U180" s="17">
        <v>7.7243685561843495E-2</v>
      </c>
      <c r="V180" s="17">
        <v>4.2971245296371301E-2</v>
      </c>
      <c r="W180" s="17">
        <v>1.9839628714685899E-2</v>
      </c>
    </row>
    <row r="181" spans="2:23" x14ac:dyDescent="0.35"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</row>
    <row r="182" spans="2:23" x14ac:dyDescent="0.35">
      <c r="B182" s="6" t="s">
        <v>125</v>
      </c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</row>
    <row r="183" spans="2:23" x14ac:dyDescent="0.35">
      <c r="B183" s="24" t="s">
        <v>199</v>
      </c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</row>
    <row r="184" spans="2:23" x14ac:dyDescent="0.35">
      <c r="B184" t="s">
        <v>115</v>
      </c>
      <c r="C184" s="17">
        <v>0.13814637658455101</v>
      </c>
      <c r="D184" s="17">
        <v>0.140909575113283</v>
      </c>
      <c r="E184" s="17">
        <v>0.135117472905741</v>
      </c>
      <c r="F184" s="17"/>
      <c r="G184" s="17">
        <v>0.185348641372931</v>
      </c>
      <c r="H184" s="17">
        <v>0.17380504394051699</v>
      </c>
      <c r="I184" s="17">
        <v>0.119095289954869</v>
      </c>
      <c r="J184" s="17">
        <v>0.121043795368188</v>
      </c>
      <c r="K184" s="17">
        <v>0.110574058072542</v>
      </c>
      <c r="L184" s="17">
        <v>5.4283162662782498E-2</v>
      </c>
      <c r="M184" s="17"/>
      <c r="N184" s="17">
        <v>0.12501784221377801</v>
      </c>
      <c r="O184" s="17">
        <v>0.13913588160996199</v>
      </c>
      <c r="P184" s="17">
        <v>0.17375506912053501</v>
      </c>
      <c r="Q184" s="17">
        <v>0.139412334561202</v>
      </c>
      <c r="R184" s="17">
        <v>0.22736993386851501</v>
      </c>
      <c r="S184" s="17"/>
      <c r="T184" s="17">
        <v>0.16448126729314499</v>
      </c>
      <c r="U184" s="17">
        <v>0.147927148772592</v>
      </c>
      <c r="V184" s="17">
        <v>0.10682832108073</v>
      </c>
      <c r="W184" s="17">
        <v>0.128117752795679</v>
      </c>
    </row>
    <row r="185" spans="2:23" x14ac:dyDescent="0.35">
      <c r="B185" t="s">
        <v>116</v>
      </c>
      <c r="C185" s="17">
        <v>0.23595853472103601</v>
      </c>
      <c r="D185" s="17">
        <v>0.22946293546685201</v>
      </c>
      <c r="E185" s="17">
        <v>0.23764103403817299</v>
      </c>
      <c r="F185" s="17"/>
      <c r="G185" s="17">
        <v>0.28987620616890902</v>
      </c>
      <c r="H185" s="17">
        <v>0.21946709997913799</v>
      </c>
      <c r="I185" s="17">
        <v>0.230514996972318</v>
      </c>
      <c r="J185" s="17">
        <v>0.28558631162749898</v>
      </c>
      <c r="K185" s="17">
        <v>0.169887319972162</v>
      </c>
      <c r="L185" s="17">
        <v>0.16996629978813499</v>
      </c>
      <c r="M185" s="17"/>
      <c r="N185" s="17">
        <v>0.23146123359683299</v>
      </c>
      <c r="O185" s="17">
        <v>0.239381819137132</v>
      </c>
      <c r="P185" s="17">
        <v>0.243173810091938</v>
      </c>
      <c r="Q185" s="17">
        <v>0.27261111401483801</v>
      </c>
      <c r="R185" s="17">
        <v>0.15214124806232801</v>
      </c>
      <c r="S185" s="17"/>
      <c r="T185" s="17">
        <v>0.18439771642407801</v>
      </c>
      <c r="U185" s="17">
        <v>0.249755395114335</v>
      </c>
      <c r="V185" s="17">
        <v>0.28059932086599598</v>
      </c>
      <c r="W185" s="17">
        <v>0.22950722859501099</v>
      </c>
    </row>
    <row r="186" spans="2:23" x14ac:dyDescent="0.35">
      <c r="B186" t="s">
        <v>117</v>
      </c>
      <c r="C186" s="17">
        <v>0.36317572907763201</v>
      </c>
      <c r="D186" s="17">
        <v>0.38033934113951401</v>
      </c>
      <c r="E186" s="17">
        <v>0.34685054089586798</v>
      </c>
      <c r="F186" s="17"/>
      <c r="G186" s="17">
        <v>0.25083006845542999</v>
      </c>
      <c r="H186" s="17">
        <v>0.35870938912069</v>
      </c>
      <c r="I186" s="17">
        <v>0.32305565588171298</v>
      </c>
      <c r="J186" s="17">
        <v>0.38973051438048001</v>
      </c>
      <c r="K186" s="17">
        <v>0.47567284972157797</v>
      </c>
      <c r="L186" s="17">
        <v>0.47613592823019801</v>
      </c>
      <c r="M186" s="17"/>
      <c r="N186" s="17">
        <v>0.36043728673325498</v>
      </c>
      <c r="O186" s="17">
        <v>0.372680248868687</v>
      </c>
      <c r="P186" s="17">
        <v>0.34540037100131898</v>
      </c>
      <c r="Q186" s="17">
        <v>0.38469365032325697</v>
      </c>
      <c r="R186" s="17">
        <v>0.38548010580234399</v>
      </c>
      <c r="S186" s="17"/>
      <c r="T186" s="17">
        <v>0.35586572799900001</v>
      </c>
      <c r="U186" s="17">
        <v>0.34828216760907499</v>
      </c>
      <c r="V186" s="17">
        <v>0.378273672216907</v>
      </c>
      <c r="W186" s="17">
        <v>0.47719007158014998</v>
      </c>
    </row>
    <row r="187" spans="2:23" x14ac:dyDescent="0.35">
      <c r="B187" t="s">
        <v>118</v>
      </c>
      <c r="C187" s="17">
        <v>0.11997174400836901</v>
      </c>
      <c r="D187" s="17">
        <v>0.13689543309867699</v>
      </c>
      <c r="E187" s="17">
        <v>0.105391816041777</v>
      </c>
      <c r="F187" s="17"/>
      <c r="G187" s="17">
        <v>0.14607714990107701</v>
      </c>
      <c r="H187" s="17">
        <v>0.117306060090867</v>
      </c>
      <c r="I187" s="17">
        <v>0.13327208397266699</v>
      </c>
      <c r="J187" s="17">
        <v>0.10558096312663</v>
      </c>
      <c r="K187" s="17">
        <v>9.1034943327103005E-2</v>
      </c>
      <c r="L187" s="17">
        <v>0.13117676878371101</v>
      </c>
      <c r="M187" s="17"/>
      <c r="N187" s="17">
        <v>0.10425258365529901</v>
      </c>
      <c r="O187" s="17">
        <v>0.150560372930715</v>
      </c>
      <c r="P187" s="17">
        <v>0.15099359369944701</v>
      </c>
      <c r="Q187" s="17">
        <v>0.10185857548675099</v>
      </c>
      <c r="R187" s="17">
        <v>7.6330130774508897E-2</v>
      </c>
      <c r="S187" s="17"/>
      <c r="T187" s="17">
        <v>8.34286953261245E-2</v>
      </c>
      <c r="U187" s="17">
        <v>0.12961731244956701</v>
      </c>
      <c r="V187" s="17">
        <v>0.143100540362639</v>
      </c>
      <c r="W187" s="17">
        <v>0.104629350879496</v>
      </c>
    </row>
    <row r="188" spans="2:23" x14ac:dyDescent="0.35">
      <c r="B188" t="s">
        <v>119</v>
      </c>
      <c r="C188" s="17">
        <v>4.1268977857112497E-2</v>
      </c>
      <c r="D188" s="17">
        <v>4.78580997196301E-2</v>
      </c>
      <c r="E188" s="17">
        <v>3.5485040406190702E-2</v>
      </c>
      <c r="F188" s="17"/>
      <c r="G188" s="17">
        <v>3.4686253867731498E-2</v>
      </c>
      <c r="H188" s="17">
        <v>3.11024501790957E-2</v>
      </c>
      <c r="I188" s="17">
        <v>7.3661987656327602E-2</v>
      </c>
      <c r="J188" s="17">
        <v>2.0105870082084702E-2</v>
      </c>
      <c r="K188" s="17">
        <v>4.0316080844635199E-2</v>
      </c>
      <c r="L188" s="17">
        <v>5.48508490767535E-2</v>
      </c>
      <c r="M188" s="17"/>
      <c r="N188" s="17">
        <v>4.6965868167308002E-2</v>
      </c>
      <c r="O188" s="17">
        <v>3.8110270299748901E-2</v>
      </c>
      <c r="P188" s="17">
        <v>4.0709454369884802E-2</v>
      </c>
      <c r="Q188" s="17">
        <v>2.3933887284949301E-2</v>
      </c>
      <c r="R188" s="17">
        <v>1.2247846683924099E-2</v>
      </c>
      <c r="S188" s="17"/>
      <c r="T188" s="17">
        <v>3.1133953784219001E-2</v>
      </c>
      <c r="U188" s="17">
        <v>4.5662937075869499E-2</v>
      </c>
      <c r="V188" s="17">
        <v>4.7762651669426698E-2</v>
      </c>
      <c r="W188" s="17">
        <v>3.2069578281182398E-2</v>
      </c>
    </row>
    <row r="189" spans="2:23" x14ac:dyDescent="0.35">
      <c r="B189" t="s">
        <v>51</v>
      </c>
      <c r="C189" s="17">
        <v>0.10147863775129901</v>
      </c>
      <c r="D189" s="17">
        <v>6.4534615462044906E-2</v>
      </c>
      <c r="E189" s="17">
        <v>0.13951409571225101</v>
      </c>
      <c r="F189" s="17"/>
      <c r="G189" s="17">
        <v>9.3181680233922801E-2</v>
      </c>
      <c r="H189" s="17">
        <v>9.9609956689693094E-2</v>
      </c>
      <c r="I189" s="17">
        <v>0.120399985562106</v>
      </c>
      <c r="J189" s="17">
        <v>7.7952545415118299E-2</v>
      </c>
      <c r="K189" s="17">
        <v>0.11251474806198</v>
      </c>
      <c r="L189" s="17">
        <v>0.11358699145841999</v>
      </c>
      <c r="M189" s="17"/>
      <c r="N189" s="17">
        <v>0.13186518563352601</v>
      </c>
      <c r="O189" s="17">
        <v>6.0131407153756103E-2</v>
      </c>
      <c r="P189" s="17">
        <v>4.5967701716876898E-2</v>
      </c>
      <c r="Q189" s="17">
        <v>7.7490438329003E-2</v>
      </c>
      <c r="R189" s="17">
        <v>0.14643073480838001</v>
      </c>
      <c r="S189" s="17"/>
      <c r="T189" s="17">
        <v>0.18069263917343301</v>
      </c>
      <c r="U189" s="17">
        <v>7.8755038978561107E-2</v>
      </c>
      <c r="V189" s="17">
        <v>4.3435493804300999E-2</v>
      </c>
      <c r="W189" s="17">
        <v>2.8486017868482701E-2</v>
      </c>
    </row>
    <row r="190" spans="2:23" x14ac:dyDescent="0.35"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</row>
    <row r="191" spans="2:23" x14ac:dyDescent="0.35">
      <c r="B191" s="6" t="s">
        <v>126</v>
      </c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</row>
    <row r="192" spans="2:23" x14ac:dyDescent="0.35">
      <c r="B192" s="24" t="s">
        <v>199</v>
      </c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</row>
    <row r="193" spans="2:23" x14ac:dyDescent="0.35">
      <c r="B193" t="s">
        <v>115</v>
      </c>
      <c r="C193" s="17">
        <v>8.6111576402882598E-2</v>
      </c>
      <c r="D193" s="17">
        <v>7.9535869624994801E-2</v>
      </c>
      <c r="E193" s="17">
        <v>9.4395019672990896E-2</v>
      </c>
      <c r="F193" s="17"/>
      <c r="G193" s="17">
        <v>0.10824133618434401</v>
      </c>
      <c r="H193" s="17">
        <v>0.143293233260155</v>
      </c>
      <c r="I193" s="17">
        <v>8.2776953915896595E-2</v>
      </c>
      <c r="J193" s="17">
        <v>4.78960134499695E-2</v>
      </c>
      <c r="K193" s="17">
        <v>3.4894697688972701E-2</v>
      </c>
      <c r="L193" s="17">
        <v>6.0475496760124203E-2</v>
      </c>
      <c r="M193" s="17"/>
      <c r="N193" s="17">
        <v>8.0353085499608207E-2</v>
      </c>
      <c r="O193" s="17">
        <v>6.5486856140175895E-2</v>
      </c>
      <c r="P193" s="17">
        <v>0.13343649100428401</v>
      </c>
      <c r="Q193" s="17">
        <v>6.1453005102520997E-2</v>
      </c>
      <c r="R193" s="17">
        <v>0.18848400617469899</v>
      </c>
      <c r="S193" s="17"/>
      <c r="T193" s="17">
        <v>0.124954734132385</v>
      </c>
      <c r="U193" s="17">
        <v>7.6853881661355206E-2</v>
      </c>
      <c r="V193" s="17">
        <v>6.5215409318121698E-2</v>
      </c>
      <c r="W193" s="17">
        <v>8.8847650421383706E-2</v>
      </c>
    </row>
    <row r="194" spans="2:23" x14ac:dyDescent="0.35">
      <c r="B194" t="s">
        <v>116</v>
      </c>
      <c r="C194" s="17">
        <v>0.16112885967875301</v>
      </c>
      <c r="D194" s="17">
        <v>0.18547353311786299</v>
      </c>
      <c r="E194" s="17">
        <v>0.133941590766774</v>
      </c>
      <c r="F194" s="17"/>
      <c r="G194" s="17">
        <v>0.21827413213250499</v>
      </c>
      <c r="H194" s="17">
        <v>0.18078552351275701</v>
      </c>
      <c r="I194" s="17">
        <v>0.153226397533157</v>
      </c>
      <c r="J194" s="17">
        <v>0.19115710464935301</v>
      </c>
      <c r="K194" s="17">
        <v>9.0604506287466899E-2</v>
      </c>
      <c r="L194" s="17">
        <v>2.0188359906191E-2</v>
      </c>
      <c r="M194" s="17"/>
      <c r="N194" s="17">
        <v>0.13440036464320701</v>
      </c>
      <c r="O194" s="17">
        <v>0.20246938534780301</v>
      </c>
      <c r="P194" s="17">
        <v>0.218732016807479</v>
      </c>
      <c r="Q194" s="17">
        <v>0.13979884822719801</v>
      </c>
      <c r="R194" s="17">
        <v>0.10050812269602601</v>
      </c>
      <c r="S194" s="17"/>
      <c r="T194" s="17">
        <v>0.124330724509675</v>
      </c>
      <c r="U194" s="17">
        <v>0.16512173764864699</v>
      </c>
      <c r="V194" s="17">
        <v>0.207577907717925</v>
      </c>
      <c r="W194" s="17">
        <v>0.11108427138474899</v>
      </c>
    </row>
    <row r="195" spans="2:23" x14ac:dyDescent="0.35">
      <c r="B195" t="s">
        <v>117</v>
      </c>
      <c r="C195" s="17">
        <v>0.40631223120153398</v>
      </c>
      <c r="D195" s="17">
        <v>0.41228664246104701</v>
      </c>
      <c r="E195" s="17">
        <v>0.39850510071823297</v>
      </c>
      <c r="F195" s="17"/>
      <c r="G195" s="17">
        <v>0.378615288672419</v>
      </c>
      <c r="H195" s="17">
        <v>0.37151917977308502</v>
      </c>
      <c r="I195" s="17">
        <v>0.38541838785288102</v>
      </c>
      <c r="J195" s="17">
        <v>0.43309200685963301</v>
      </c>
      <c r="K195" s="17">
        <v>0.45934199739709197</v>
      </c>
      <c r="L195" s="17">
        <v>0.48356496314320202</v>
      </c>
      <c r="M195" s="17"/>
      <c r="N195" s="17">
        <v>0.38573043504865501</v>
      </c>
      <c r="O195" s="17">
        <v>0.41297630742513802</v>
      </c>
      <c r="P195" s="17">
        <v>0.39852745773564902</v>
      </c>
      <c r="Q195" s="17">
        <v>0.55747071493945599</v>
      </c>
      <c r="R195" s="17">
        <v>0.414390472638001</v>
      </c>
      <c r="S195" s="17"/>
      <c r="T195" s="17">
        <v>0.41581321823004003</v>
      </c>
      <c r="U195" s="17">
        <v>0.42066572575587702</v>
      </c>
      <c r="V195" s="17">
        <v>0.38361928282365398</v>
      </c>
      <c r="W195" s="17">
        <v>0.43529491743677301</v>
      </c>
    </row>
    <row r="196" spans="2:23" x14ac:dyDescent="0.35">
      <c r="B196" t="s">
        <v>118</v>
      </c>
      <c r="C196" s="17">
        <v>0.18686975000023001</v>
      </c>
      <c r="D196" s="17">
        <v>0.20016690274627399</v>
      </c>
      <c r="E196" s="17">
        <v>0.17397218436561401</v>
      </c>
      <c r="F196" s="17"/>
      <c r="G196" s="17">
        <v>0.18321044821080901</v>
      </c>
      <c r="H196" s="17">
        <v>0.161084457837187</v>
      </c>
      <c r="I196" s="17">
        <v>0.17421172721095801</v>
      </c>
      <c r="J196" s="17">
        <v>0.18824193665625799</v>
      </c>
      <c r="K196" s="17">
        <v>0.222150926556137</v>
      </c>
      <c r="L196" s="17">
        <v>0.25997784096691201</v>
      </c>
      <c r="M196" s="17"/>
      <c r="N196" s="17">
        <v>0.18581656039293901</v>
      </c>
      <c r="O196" s="17">
        <v>0.23876434840838201</v>
      </c>
      <c r="P196" s="17">
        <v>0.15141114922044699</v>
      </c>
      <c r="Q196" s="17">
        <v>0.14816509271034001</v>
      </c>
      <c r="R196" s="17">
        <v>0.13225299714559499</v>
      </c>
      <c r="S196" s="17"/>
      <c r="T196" s="17">
        <v>0.10574974392216099</v>
      </c>
      <c r="U196" s="17">
        <v>0.190971058116127</v>
      </c>
      <c r="V196" s="17">
        <v>0.25007522312087699</v>
      </c>
      <c r="W196" s="17">
        <v>0.23477361329544599</v>
      </c>
    </row>
    <row r="197" spans="2:23" x14ac:dyDescent="0.35">
      <c r="B197" t="s">
        <v>119</v>
      </c>
      <c r="C197" s="17">
        <v>4.9729855796884298E-2</v>
      </c>
      <c r="D197" s="17">
        <v>5.72932691301851E-2</v>
      </c>
      <c r="E197" s="17">
        <v>4.3137216288588E-2</v>
      </c>
      <c r="F197" s="17"/>
      <c r="G197" s="17">
        <v>3.3168917183095101E-2</v>
      </c>
      <c r="H197" s="17">
        <v>5.44860398078462E-2</v>
      </c>
      <c r="I197" s="17">
        <v>4.5154660369930398E-2</v>
      </c>
      <c r="J197" s="17">
        <v>2.9866086084549302E-2</v>
      </c>
      <c r="K197" s="17">
        <v>9.7424416558756194E-2</v>
      </c>
      <c r="L197" s="17">
        <v>3.8478006632318699E-2</v>
      </c>
      <c r="M197" s="17"/>
      <c r="N197" s="17">
        <v>6.2582068241895994E-2</v>
      </c>
      <c r="O197" s="17">
        <v>2.76796682804516E-2</v>
      </c>
      <c r="P197" s="17">
        <v>4.4469777369682099E-2</v>
      </c>
      <c r="Q197" s="17">
        <v>3.6250560308485898E-2</v>
      </c>
      <c r="R197" s="17">
        <v>4.76772792147147E-2</v>
      </c>
      <c r="S197" s="17"/>
      <c r="T197" s="17">
        <v>3.4169864928384197E-2</v>
      </c>
      <c r="U197" s="17">
        <v>5.3205258784390197E-2</v>
      </c>
      <c r="V197" s="17">
        <v>4.9782959498883297E-2</v>
      </c>
      <c r="W197" s="17">
        <v>0.112330744185813</v>
      </c>
    </row>
    <row r="198" spans="2:23" x14ac:dyDescent="0.35">
      <c r="B198" t="s">
        <v>51</v>
      </c>
      <c r="C198" s="17">
        <v>0.109847726919716</v>
      </c>
      <c r="D198" s="17">
        <v>6.5243782919636395E-2</v>
      </c>
      <c r="E198" s="17">
        <v>0.15604888818779999</v>
      </c>
      <c r="F198" s="17"/>
      <c r="G198" s="17">
        <v>7.84898776168277E-2</v>
      </c>
      <c r="H198" s="17">
        <v>8.88315658089701E-2</v>
      </c>
      <c r="I198" s="17">
        <v>0.15921187311717699</v>
      </c>
      <c r="J198" s="17">
        <v>0.10974685230023699</v>
      </c>
      <c r="K198" s="17">
        <v>9.5583455511575197E-2</v>
      </c>
      <c r="L198" s="17">
        <v>0.137315332591253</v>
      </c>
      <c r="M198" s="17"/>
      <c r="N198" s="17">
        <v>0.151117486173695</v>
      </c>
      <c r="O198" s="17">
        <v>5.2623434398049902E-2</v>
      </c>
      <c r="P198" s="17">
        <v>5.3423107862459199E-2</v>
      </c>
      <c r="Q198" s="17">
        <v>5.6861778711999302E-2</v>
      </c>
      <c r="R198" s="17">
        <v>0.11668712213096499</v>
      </c>
      <c r="S198" s="17"/>
      <c r="T198" s="17">
        <v>0.194981714277355</v>
      </c>
      <c r="U198" s="17">
        <v>9.3182338033603498E-2</v>
      </c>
      <c r="V198" s="17">
        <v>4.3729217520539099E-2</v>
      </c>
      <c r="W198" s="17">
        <v>1.7668803275836101E-2</v>
      </c>
    </row>
    <row r="199" spans="2:23" x14ac:dyDescent="0.35"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</row>
    <row r="200" spans="2:23" x14ac:dyDescent="0.35">
      <c r="B200" s="6" t="s">
        <v>127</v>
      </c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</row>
    <row r="201" spans="2:23" x14ac:dyDescent="0.35">
      <c r="B201" s="24" t="s">
        <v>199</v>
      </c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</row>
    <row r="202" spans="2:23" x14ac:dyDescent="0.35">
      <c r="B202" t="s">
        <v>115</v>
      </c>
      <c r="C202" s="17">
        <v>6.8962458767238499E-2</v>
      </c>
      <c r="D202" s="17">
        <v>8.4346513047920693E-2</v>
      </c>
      <c r="E202" s="17">
        <v>5.4917958317128E-2</v>
      </c>
      <c r="F202" s="17"/>
      <c r="G202" s="17">
        <v>8.5253212282618798E-2</v>
      </c>
      <c r="H202" s="17">
        <v>0.101229370313612</v>
      </c>
      <c r="I202" s="17">
        <v>8.3967417441136699E-2</v>
      </c>
      <c r="J202" s="17">
        <v>4.63876200636665E-2</v>
      </c>
      <c r="K202" s="17">
        <v>2.2135255788995001E-2</v>
      </c>
      <c r="L202" s="17">
        <v>2.8192019797074901E-2</v>
      </c>
      <c r="M202" s="17"/>
      <c r="N202" s="17">
        <v>6.5650902777965495E-2</v>
      </c>
      <c r="O202" s="17">
        <v>0.10356425882562401</v>
      </c>
      <c r="P202" s="17">
        <v>5.0978344592294098E-2</v>
      </c>
      <c r="Q202" s="17">
        <v>2.72819193314786E-2</v>
      </c>
      <c r="R202" s="17">
        <v>9.4233331684304505E-2</v>
      </c>
      <c r="S202" s="17"/>
      <c r="T202" s="17">
        <v>7.7500445948896296E-2</v>
      </c>
      <c r="U202" s="17">
        <v>6.5552187354369407E-2</v>
      </c>
      <c r="V202" s="17">
        <v>6.0441825888367003E-2</v>
      </c>
      <c r="W202" s="17">
        <v>9.3716393554363495E-2</v>
      </c>
    </row>
    <row r="203" spans="2:23" x14ac:dyDescent="0.35">
      <c r="B203" t="s">
        <v>116</v>
      </c>
      <c r="C203" s="17">
        <v>0.10911057341619999</v>
      </c>
      <c r="D203" s="17">
        <v>0.119529981853097</v>
      </c>
      <c r="E203" s="17">
        <v>9.83964278687528E-2</v>
      </c>
      <c r="F203" s="17"/>
      <c r="G203" s="17">
        <v>0.127483375356468</v>
      </c>
      <c r="H203" s="17">
        <v>0.13192526462308601</v>
      </c>
      <c r="I203" s="17">
        <v>8.0710031417200498E-2</v>
      </c>
      <c r="J203" s="17">
        <v>0.12608985099247599</v>
      </c>
      <c r="K203" s="17">
        <v>8.0493147434533396E-2</v>
      </c>
      <c r="L203" s="17">
        <v>8.4649413503708096E-2</v>
      </c>
      <c r="M203" s="17"/>
      <c r="N203" s="17">
        <v>9.7353970187847305E-2</v>
      </c>
      <c r="O203" s="17">
        <v>0.11879952099219999</v>
      </c>
      <c r="P203" s="17">
        <v>0.15262403803289501</v>
      </c>
      <c r="Q203" s="17">
        <v>9.4213246644773999E-2</v>
      </c>
      <c r="R203" s="17">
        <v>8.7660077278167006E-2</v>
      </c>
      <c r="S203" s="17"/>
      <c r="T203" s="17">
        <v>9.5665456099399096E-2</v>
      </c>
      <c r="U203" s="17">
        <v>0.103415664437466</v>
      </c>
      <c r="V203" s="17">
        <v>0.14318585192062</v>
      </c>
      <c r="W203" s="17">
        <v>5.8276489744319197E-2</v>
      </c>
    </row>
    <row r="204" spans="2:23" x14ac:dyDescent="0.35">
      <c r="B204" t="s">
        <v>117</v>
      </c>
      <c r="C204" s="17">
        <v>0.39040846894214498</v>
      </c>
      <c r="D204" s="17">
        <v>0.38099856885481598</v>
      </c>
      <c r="E204" s="17">
        <v>0.40579361431782401</v>
      </c>
      <c r="F204" s="17"/>
      <c r="G204" s="17">
        <v>0.29201215674026798</v>
      </c>
      <c r="H204" s="17">
        <v>0.32060993606624499</v>
      </c>
      <c r="I204" s="17">
        <v>0.35999381010210302</v>
      </c>
      <c r="J204" s="17">
        <v>0.45746243572932699</v>
      </c>
      <c r="K204" s="17">
        <v>0.53619630813552699</v>
      </c>
      <c r="L204" s="17">
        <v>0.47221548726823298</v>
      </c>
      <c r="M204" s="17"/>
      <c r="N204" s="17">
        <v>0.41949871885023698</v>
      </c>
      <c r="O204" s="17">
        <v>0.34448228989109497</v>
      </c>
      <c r="P204" s="17">
        <v>0.35995476231170898</v>
      </c>
      <c r="Q204" s="17">
        <v>0.40001917211430099</v>
      </c>
      <c r="R204" s="17">
        <v>0.39280843856332998</v>
      </c>
      <c r="S204" s="17"/>
      <c r="T204" s="17">
        <v>0.41055415794661299</v>
      </c>
      <c r="U204" s="17">
        <v>0.40239873097939099</v>
      </c>
      <c r="V204" s="17">
        <v>0.36352849170816698</v>
      </c>
      <c r="W204" s="17">
        <v>0.44969457796517498</v>
      </c>
    </row>
    <row r="205" spans="2:23" x14ac:dyDescent="0.35">
      <c r="B205" t="s">
        <v>118</v>
      </c>
      <c r="C205" s="17">
        <v>0.215882533971684</v>
      </c>
      <c r="D205" s="17">
        <v>0.23299780907474499</v>
      </c>
      <c r="E205" s="17">
        <v>0.194430894087158</v>
      </c>
      <c r="F205" s="17"/>
      <c r="G205" s="17">
        <v>0.236562240735149</v>
      </c>
      <c r="H205" s="17">
        <v>0.20805815184047599</v>
      </c>
      <c r="I205" s="17">
        <v>0.26502113986126102</v>
      </c>
      <c r="J205" s="17">
        <v>0.20144487368396</v>
      </c>
      <c r="K205" s="17">
        <v>0.15790111138204299</v>
      </c>
      <c r="L205" s="17">
        <v>0.201981293814675</v>
      </c>
      <c r="M205" s="17"/>
      <c r="N205" s="17">
        <v>0.206068632340772</v>
      </c>
      <c r="O205" s="17">
        <v>0.23164097625271801</v>
      </c>
      <c r="P205" s="17">
        <v>0.209820070611933</v>
      </c>
      <c r="Q205" s="17">
        <v>0.262342194150603</v>
      </c>
      <c r="R205" s="17">
        <v>0.21370356509781999</v>
      </c>
      <c r="S205" s="17"/>
      <c r="T205" s="17">
        <v>0.152021679343954</v>
      </c>
      <c r="U205" s="17">
        <v>0.222608569606807</v>
      </c>
      <c r="V205" s="17">
        <v>0.27633323860079101</v>
      </c>
      <c r="W205" s="17">
        <v>0.23284552501087</v>
      </c>
    </row>
    <row r="206" spans="2:23" x14ac:dyDescent="0.35">
      <c r="B206" t="s">
        <v>119</v>
      </c>
      <c r="C206" s="17">
        <v>0.10640381803134</v>
      </c>
      <c r="D206" s="17">
        <v>0.114638379743941</v>
      </c>
      <c r="E206" s="17">
        <v>9.7900616414921898E-2</v>
      </c>
      <c r="F206" s="17"/>
      <c r="G206" s="17">
        <v>0.14729681847832601</v>
      </c>
      <c r="H206" s="17">
        <v>0.142595097288229</v>
      </c>
      <c r="I206" s="17">
        <v>8.4149316028181306E-2</v>
      </c>
      <c r="J206" s="17">
        <v>7.80857350128209E-2</v>
      </c>
      <c r="K206" s="17">
        <v>8.7658966955452999E-2</v>
      </c>
      <c r="L206" s="17">
        <v>6.8124541194155203E-2</v>
      </c>
      <c r="M206" s="17"/>
      <c r="N206" s="17">
        <v>8.2282008321508102E-2</v>
      </c>
      <c r="O206" s="17">
        <v>0.11081254585214</v>
      </c>
      <c r="P206" s="17">
        <v>0.17566949190605799</v>
      </c>
      <c r="Q206" s="17">
        <v>0.10935098400533801</v>
      </c>
      <c r="R206" s="17">
        <v>0.101108952652172</v>
      </c>
      <c r="S206" s="17"/>
      <c r="T206" s="17">
        <v>7.9838210156076894E-2</v>
      </c>
      <c r="U206" s="17">
        <v>0.109364260418327</v>
      </c>
      <c r="V206" s="17">
        <v>0.123780356745591</v>
      </c>
      <c r="W206" s="17">
        <v>0.121674573895247</v>
      </c>
    </row>
    <row r="207" spans="2:23" x14ac:dyDescent="0.35">
      <c r="B207" t="s">
        <v>51</v>
      </c>
      <c r="C207" s="17">
        <v>0.109232146871392</v>
      </c>
      <c r="D207" s="17">
        <v>6.7488747425480805E-2</v>
      </c>
      <c r="E207" s="17">
        <v>0.14856048899421601</v>
      </c>
      <c r="F207" s="17"/>
      <c r="G207" s="17">
        <v>0.11139219640716901</v>
      </c>
      <c r="H207" s="17">
        <v>9.5582179868353101E-2</v>
      </c>
      <c r="I207" s="17">
        <v>0.12615828515011701</v>
      </c>
      <c r="J207" s="17">
        <v>9.0529484517750003E-2</v>
      </c>
      <c r="K207" s="17">
        <v>0.115615210303448</v>
      </c>
      <c r="L207" s="17">
        <v>0.14483724442215401</v>
      </c>
      <c r="M207" s="17"/>
      <c r="N207" s="17">
        <v>0.12914576752166901</v>
      </c>
      <c r="O207" s="17">
        <v>9.0700408186224005E-2</v>
      </c>
      <c r="P207" s="17">
        <v>5.0953292545110301E-2</v>
      </c>
      <c r="Q207" s="17">
        <v>0.106792483753505</v>
      </c>
      <c r="R207" s="17">
        <v>0.110485634724207</v>
      </c>
      <c r="S207" s="17"/>
      <c r="T207" s="17">
        <v>0.18442005050506</v>
      </c>
      <c r="U207" s="17">
        <v>9.6660587203639903E-2</v>
      </c>
      <c r="V207" s="17">
        <v>3.2730235136464697E-2</v>
      </c>
      <c r="W207" s="17">
        <v>4.3792439830025398E-2</v>
      </c>
    </row>
    <row r="208" spans="2:23" x14ac:dyDescent="0.35"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</row>
    <row r="209" spans="2:23" x14ac:dyDescent="0.35">
      <c r="B209" s="6" t="s">
        <v>128</v>
      </c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</row>
    <row r="210" spans="2:23" x14ac:dyDescent="0.35">
      <c r="B210" s="24" t="s">
        <v>199</v>
      </c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</row>
    <row r="211" spans="2:23" x14ac:dyDescent="0.35">
      <c r="B211" t="s">
        <v>115</v>
      </c>
      <c r="C211" s="17">
        <v>0.17189290306434099</v>
      </c>
      <c r="D211" s="17">
        <v>0.16543180632878399</v>
      </c>
      <c r="E211" s="17">
        <v>0.17788212203812001</v>
      </c>
      <c r="F211" s="17"/>
      <c r="G211" s="17">
        <v>0.19747940778075301</v>
      </c>
      <c r="H211" s="17">
        <v>0.199686700673741</v>
      </c>
      <c r="I211" s="17">
        <v>0.17878768470365</v>
      </c>
      <c r="J211" s="17">
        <v>0.157636581439245</v>
      </c>
      <c r="K211" s="17">
        <v>0.13629433746769801</v>
      </c>
      <c r="L211" s="17">
        <v>9.4885583292083006E-2</v>
      </c>
      <c r="M211" s="17"/>
      <c r="N211" s="17">
        <v>0.17648706864254801</v>
      </c>
      <c r="O211" s="17">
        <v>0.182119484546305</v>
      </c>
      <c r="P211" s="17">
        <v>0.15718711694208901</v>
      </c>
      <c r="Q211" s="17">
        <v>0.138521639522698</v>
      </c>
      <c r="R211" s="17">
        <v>0.22101999543811601</v>
      </c>
      <c r="S211" s="17"/>
      <c r="T211" s="17">
        <v>0.19380784283521299</v>
      </c>
      <c r="U211" s="17">
        <v>0.19226535260831801</v>
      </c>
      <c r="V211" s="17">
        <v>0.153173469047787</v>
      </c>
      <c r="W211" s="17">
        <v>0.102689660290674</v>
      </c>
    </row>
    <row r="212" spans="2:23" x14ac:dyDescent="0.35">
      <c r="B212" t="s">
        <v>116</v>
      </c>
      <c r="C212" s="17">
        <v>0.25462595441430402</v>
      </c>
      <c r="D212" s="17">
        <v>0.26780639308027798</v>
      </c>
      <c r="E212" s="17">
        <v>0.24120905381524399</v>
      </c>
      <c r="F212" s="17"/>
      <c r="G212" s="17">
        <v>0.22895985574580999</v>
      </c>
      <c r="H212" s="17">
        <v>0.22444897404566899</v>
      </c>
      <c r="I212" s="17">
        <v>0.26649658474665799</v>
      </c>
      <c r="J212" s="17">
        <v>0.29642892201572302</v>
      </c>
      <c r="K212" s="17">
        <v>0.23178458149603101</v>
      </c>
      <c r="L212" s="17">
        <v>0.32708916256513199</v>
      </c>
      <c r="M212" s="17"/>
      <c r="N212" s="17">
        <v>0.24724304662229099</v>
      </c>
      <c r="O212" s="17">
        <v>0.27312386307091402</v>
      </c>
      <c r="P212" s="17">
        <v>0.25116636336187398</v>
      </c>
      <c r="Q212" s="17">
        <v>0.28072211209127101</v>
      </c>
      <c r="R212" s="17">
        <v>0.21800062218649099</v>
      </c>
      <c r="S212" s="17"/>
      <c r="T212" s="17">
        <v>0.15679806943112201</v>
      </c>
      <c r="U212" s="17">
        <v>0.29485942146238198</v>
      </c>
      <c r="V212" s="17">
        <v>0.31784957190908703</v>
      </c>
      <c r="W212" s="17">
        <v>0.21020042794961699</v>
      </c>
    </row>
    <row r="213" spans="2:23" x14ac:dyDescent="0.35">
      <c r="B213" t="s">
        <v>117</v>
      </c>
      <c r="C213" s="17">
        <v>0.33305749349950398</v>
      </c>
      <c r="D213" s="17">
        <v>0.35038312919294501</v>
      </c>
      <c r="E213" s="17">
        <v>0.31766872336655799</v>
      </c>
      <c r="F213" s="17"/>
      <c r="G213" s="17">
        <v>0.298387679726206</v>
      </c>
      <c r="H213" s="17">
        <v>0.29750576120994998</v>
      </c>
      <c r="I213" s="17">
        <v>0.29102205018008698</v>
      </c>
      <c r="J213" s="17">
        <v>0.366964356964739</v>
      </c>
      <c r="K213" s="17">
        <v>0.42149176488040502</v>
      </c>
      <c r="L213" s="17">
        <v>0.39688079314056401</v>
      </c>
      <c r="M213" s="17"/>
      <c r="N213" s="17">
        <v>0.33166719391190702</v>
      </c>
      <c r="O213" s="17">
        <v>0.30101617274853698</v>
      </c>
      <c r="P213" s="17">
        <v>0.37242356484622802</v>
      </c>
      <c r="Q213" s="17">
        <v>0.35431117445063298</v>
      </c>
      <c r="R213" s="17">
        <v>0.39113847854223299</v>
      </c>
      <c r="S213" s="17"/>
      <c r="T213" s="17">
        <v>0.32168970234192101</v>
      </c>
      <c r="U213" s="17">
        <v>0.315613071809623</v>
      </c>
      <c r="V213" s="17">
        <v>0.33720521844013701</v>
      </c>
      <c r="W213" s="17">
        <v>0.50122099335616499</v>
      </c>
    </row>
    <row r="214" spans="2:23" x14ac:dyDescent="0.35">
      <c r="B214" t="s">
        <v>118</v>
      </c>
      <c r="C214" s="17">
        <v>8.3330437989698899E-2</v>
      </c>
      <c r="D214" s="17">
        <v>9.8321240837893994E-2</v>
      </c>
      <c r="E214" s="17">
        <v>6.9270831743629899E-2</v>
      </c>
      <c r="F214" s="17"/>
      <c r="G214" s="17">
        <v>0.108647165125138</v>
      </c>
      <c r="H214" s="17">
        <v>0.129460816371325</v>
      </c>
      <c r="I214" s="17">
        <v>7.0756392764548107E-2</v>
      </c>
      <c r="J214" s="17">
        <v>6.9370141758243506E-2</v>
      </c>
      <c r="K214" s="17">
        <v>3.4584473392550802E-2</v>
      </c>
      <c r="L214" s="17">
        <v>3.9310089879352597E-2</v>
      </c>
      <c r="M214" s="17"/>
      <c r="N214" s="17">
        <v>6.0330339709590598E-2</v>
      </c>
      <c r="O214" s="17">
        <v>0.120932909617582</v>
      </c>
      <c r="P214" s="17">
        <v>9.1643775841758202E-2</v>
      </c>
      <c r="Q214" s="17">
        <v>0.114960465763334</v>
      </c>
      <c r="R214" s="17">
        <v>5.58727506198907E-2</v>
      </c>
      <c r="S214" s="17"/>
      <c r="T214" s="17">
        <v>8.0778324480514599E-2</v>
      </c>
      <c r="U214" s="17">
        <v>6.8286804076913094E-2</v>
      </c>
      <c r="V214" s="17">
        <v>0.10152440785143201</v>
      </c>
      <c r="W214" s="17">
        <v>0.12114532710665001</v>
      </c>
    </row>
    <row r="215" spans="2:23" x14ac:dyDescent="0.35">
      <c r="B215" t="s">
        <v>119</v>
      </c>
      <c r="C215" s="17">
        <v>3.1774911466942002E-2</v>
      </c>
      <c r="D215" s="17">
        <v>4.3570326161580297E-2</v>
      </c>
      <c r="E215" s="17">
        <v>2.05903028210223E-2</v>
      </c>
      <c r="F215" s="17"/>
      <c r="G215" s="17">
        <v>4.4463596725680801E-2</v>
      </c>
      <c r="H215" s="17">
        <v>4.4902221869931501E-2</v>
      </c>
      <c r="I215" s="17">
        <v>3.4155994566795397E-2</v>
      </c>
      <c r="J215" s="17">
        <v>2.4644252234522001E-2</v>
      </c>
      <c r="K215" s="17">
        <v>1.4416372953019899E-2</v>
      </c>
      <c r="L215" s="17">
        <v>0</v>
      </c>
      <c r="M215" s="17"/>
      <c r="N215" s="17">
        <v>2.8640564667126299E-2</v>
      </c>
      <c r="O215" s="17">
        <v>3.50743977925487E-2</v>
      </c>
      <c r="P215" s="17">
        <v>4.15772709444137E-2</v>
      </c>
      <c r="Q215" s="17">
        <v>3.4750541110664099E-2</v>
      </c>
      <c r="R215" s="17">
        <v>1.2247846683924099E-2</v>
      </c>
      <c r="S215" s="17"/>
      <c r="T215" s="17">
        <v>2.7351326183354101E-2</v>
      </c>
      <c r="U215" s="17">
        <v>3.0135640346806099E-2</v>
      </c>
      <c r="V215" s="17">
        <v>3.2691366487455499E-2</v>
      </c>
      <c r="W215" s="17">
        <v>4.2599458233707303E-2</v>
      </c>
    </row>
    <row r="216" spans="2:23" x14ac:dyDescent="0.35">
      <c r="B216" t="s">
        <v>51</v>
      </c>
      <c r="C216" s="17">
        <v>0.12531829956520901</v>
      </c>
      <c r="D216" s="17">
        <v>7.4487104398518703E-2</v>
      </c>
      <c r="E216" s="17">
        <v>0.17337896621542601</v>
      </c>
      <c r="F216" s="17"/>
      <c r="G216" s="17">
        <v>0.122062294896413</v>
      </c>
      <c r="H216" s="17">
        <v>0.103995525829384</v>
      </c>
      <c r="I216" s="17">
        <v>0.158781293038261</v>
      </c>
      <c r="J216" s="17">
        <v>8.4955745587527595E-2</v>
      </c>
      <c r="K216" s="17">
        <v>0.16142846981029599</v>
      </c>
      <c r="L216" s="17">
        <v>0.14183437112286801</v>
      </c>
      <c r="M216" s="17"/>
      <c r="N216" s="17">
        <v>0.155631786446538</v>
      </c>
      <c r="O216" s="17">
        <v>8.7733172224112796E-2</v>
      </c>
      <c r="P216" s="17">
        <v>8.6001908063636695E-2</v>
      </c>
      <c r="Q216" s="17">
        <v>7.6734067061399805E-2</v>
      </c>
      <c r="R216" s="17">
        <v>0.10172030652934499</v>
      </c>
      <c r="S216" s="17"/>
      <c r="T216" s="17">
        <v>0.219574734727875</v>
      </c>
      <c r="U216" s="17">
        <v>9.8839709695956901E-2</v>
      </c>
      <c r="V216" s="17">
        <v>5.7555966264102303E-2</v>
      </c>
      <c r="W216" s="17">
        <v>2.21441330631863E-2</v>
      </c>
    </row>
    <row r="217" spans="2:23" x14ac:dyDescent="0.35"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</row>
    <row r="218" spans="2:23" x14ac:dyDescent="0.35">
      <c r="B218" s="6" t="s">
        <v>129</v>
      </c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</row>
    <row r="219" spans="2:23" x14ac:dyDescent="0.35">
      <c r="B219" s="24" t="s">
        <v>199</v>
      </c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</row>
    <row r="220" spans="2:23" x14ac:dyDescent="0.35">
      <c r="B220" t="s">
        <v>115</v>
      </c>
      <c r="C220" s="17">
        <v>0.151940844214178</v>
      </c>
      <c r="D220" s="17">
        <v>0.12512675210757401</v>
      </c>
      <c r="E220" s="17">
        <v>0.17784083062518</v>
      </c>
      <c r="F220" s="17"/>
      <c r="G220" s="17">
        <v>0.187815030317633</v>
      </c>
      <c r="H220" s="17">
        <v>0.172925122901567</v>
      </c>
      <c r="I220" s="17">
        <v>0.13553082025172</v>
      </c>
      <c r="J220" s="17">
        <v>0.115875828923068</v>
      </c>
      <c r="K220" s="17">
        <v>0.15157659691400799</v>
      </c>
      <c r="L220" s="17">
        <v>0.14962321995648201</v>
      </c>
      <c r="M220" s="17"/>
      <c r="N220" s="17">
        <v>0.171072911308393</v>
      </c>
      <c r="O220" s="17">
        <v>0.111900381804966</v>
      </c>
      <c r="P220" s="17">
        <v>0.170172741343739</v>
      </c>
      <c r="Q220" s="17">
        <v>0.13151517798866999</v>
      </c>
      <c r="R220" s="17">
        <v>7.6993495688162703E-2</v>
      </c>
      <c r="S220" s="17"/>
      <c r="T220" s="17">
        <v>0.15520808062829</v>
      </c>
      <c r="U220" s="17">
        <v>0.19102606637517899</v>
      </c>
      <c r="V220" s="17">
        <v>0.113307929682726</v>
      </c>
      <c r="W220" s="17">
        <v>9.8433291012782601E-2</v>
      </c>
    </row>
    <row r="221" spans="2:23" x14ac:dyDescent="0.35">
      <c r="B221" t="s">
        <v>116</v>
      </c>
      <c r="C221" s="17">
        <v>0.23307120669498099</v>
      </c>
      <c r="D221" s="17">
        <v>0.26432466577939601</v>
      </c>
      <c r="E221" s="17">
        <v>0.20463951397348101</v>
      </c>
      <c r="F221" s="17"/>
      <c r="G221" s="17">
        <v>0.26550494529668101</v>
      </c>
      <c r="H221" s="17">
        <v>0.22721608264267501</v>
      </c>
      <c r="I221" s="17">
        <v>0.243110484610182</v>
      </c>
      <c r="J221" s="17">
        <v>0.27589001040806999</v>
      </c>
      <c r="K221" s="17">
        <v>0.19595424099599301</v>
      </c>
      <c r="L221" s="17">
        <v>6.8860460084838995E-2</v>
      </c>
      <c r="M221" s="17"/>
      <c r="N221" s="17">
        <v>0.20488254502955699</v>
      </c>
      <c r="O221" s="17">
        <v>0.31739653237511301</v>
      </c>
      <c r="P221" s="17">
        <v>0.19758474301675499</v>
      </c>
      <c r="Q221" s="17">
        <v>0.27942000038624298</v>
      </c>
      <c r="R221" s="17">
        <v>0.21336113695357001</v>
      </c>
      <c r="S221" s="17"/>
      <c r="T221" s="17">
        <v>0.15091055196516301</v>
      </c>
      <c r="U221" s="17">
        <v>0.25958531009612801</v>
      </c>
      <c r="V221" s="17">
        <v>0.29375932028732998</v>
      </c>
      <c r="W221" s="17">
        <v>0.15737210835873</v>
      </c>
    </row>
    <row r="222" spans="2:23" x14ac:dyDescent="0.35">
      <c r="B222" t="s">
        <v>117</v>
      </c>
      <c r="C222" s="17">
        <v>0.33092571209789301</v>
      </c>
      <c r="D222" s="17">
        <v>0.35442762710704601</v>
      </c>
      <c r="E222" s="17">
        <v>0.30957069620567401</v>
      </c>
      <c r="F222" s="17"/>
      <c r="G222" s="17">
        <v>0.24846862406419401</v>
      </c>
      <c r="H222" s="17">
        <v>0.30243932070401602</v>
      </c>
      <c r="I222" s="17">
        <v>0.30756154101691202</v>
      </c>
      <c r="J222" s="17">
        <v>0.32789341002961803</v>
      </c>
      <c r="K222" s="17">
        <v>0.39409508695662099</v>
      </c>
      <c r="L222" s="17">
        <v>0.63319188145682503</v>
      </c>
      <c r="M222" s="17"/>
      <c r="N222" s="17">
        <v>0.33740959845930701</v>
      </c>
      <c r="O222" s="17">
        <v>0.27872915192104802</v>
      </c>
      <c r="P222" s="17">
        <v>0.34581376403721797</v>
      </c>
      <c r="Q222" s="17">
        <v>0.36595672182893402</v>
      </c>
      <c r="R222" s="17">
        <v>0.473119300287699</v>
      </c>
      <c r="S222" s="17"/>
      <c r="T222" s="17">
        <v>0.34953178838300403</v>
      </c>
      <c r="U222" s="17">
        <v>0.27591112316966399</v>
      </c>
      <c r="V222" s="17">
        <v>0.38042009239994501</v>
      </c>
      <c r="W222" s="17">
        <v>0.414904186304909</v>
      </c>
    </row>
    <row r="223" spans="2:23" x14ac:dyDescent="0.35">
      <c r="B223" t="s">
        <v>118</v>
      </c>
      <c r="C223" s="17">
        <v>9.6886065066094998E-2</v>
      </c>
      <c r="D223" s="17">
        <v>0.110869482825628</v>
      </c>
      <c r="E223" s="17">
        <v>8.31710078350891E-2</v>
      </c>
      <c r="F223" s="17"/>
      <c r="G223" s="17">
        <v>0.121072410823915</v>
      </c>
      <c r="H223" s="17">
        <v>0.11699248681366101</v>
      </c>
      <c r="I223" s="17">
        <v>8.3921078586181599E-2</v>
      </c>
      <c r="J223" s="17">
        <v>9.9310845344553006E-2</v>
      </c>
      <c r="K223" s="17">
        <v>7.7888055548004695E-2</v>
      </c>
      <c r="L223" s="17">
        <v>3.1663942008941202E-2</v>
      </c>
      <c r="M223" s="17"/>
      <c r="N223" s="17">
        <v>8.1449846509783694E-2</v>
      </c>
      <c r="O223" s="17">
        <v>0.12416568529436101</v>
      </c>
      <c r="P223" s="17">
        <v>0.110383445669096</v>
      </c>
      <c r="Q223" s="17">
        <v>0.11619287786688701</v>
      </c>
      <c r="R223" s="17">
        <v>8.6113422297333098E-2</v>
      </c>
      <c r="S223" s="17"/>
      <c r="T223" s="17">
        <v>7.3240616120701901E-2</v>
      </c>
      <c r="U223" s="17">
        <v>0.10282733660342901</v>
      </c>
      <c r="V223" s="17">
        <v>9.6113672198286204E-2</v>
      </c>
      <c r="W223" s="17">
        <v>0.18183170717934</v>
      </c>
    </row>
    <row r="224" spans="2:23" x14ac:dyDescent="0.35">
      <c r="B224" t="s">
        <v>119</v>
      </c>
      <c r="C224" s="17">
        <v>7.5220173199851498E-2</v>
      </c>
      <c r="D224" s="17">
        <v>8.1171408535908096E-2</v>
      </c>
      <c r="E224" s="17">
        <v>6.6873036622903795E-2</v>
      </c>
      <c r="F224" s="17"/>
      <c r="G224" s="17">
        <v>6.7390520148329205E-2</v>
      </c>
      <c r="H224" s="17">
        <v>7.9077070042328501E-2</v>
      </c>
      <c r="I224" s="17">
        <v>9.3151843457016006E-2</v>
      </c>
      <c r="J224" s="17">
        <v>7.4340337632197107E-2</v>
      </c>
      <c r="K224" s="17">
        <v>6.8926999129294203E-2</v>
      </c>
      <c r="L224" s="17">
        <v>3.0518237691620501E-2</v>
      </c>
      <c r="M224" s="17"/>
      <c r="N224" s="17">
        <v>6.3238983948967903E-2</v>
      </c>
      <c r="O224" s="17">
        <v>0.10391605195220099</v>
      </c>
      <c r="P224" s="17">
        <v>9.9801132762970104E-2</v>
      </c>
      <c r="Q224" s="17">
        <v>3.3334831443899801E-2</v>
      </c>
      <c r="R224" s="17">
        <v>3.58431474468619E-2</v>
      </c>
      <c r="S224" s="17"/>
      <c r="T224" s="17">
        <v>7.8604748960208207E-2</v>
      </c>
      <c r="U224" s="17">
        <v>7.3394000186752198E-2</v>
      </c>
      <c r="V224" s="17">
        <v>7.3907147072141605E-2</v>
      </c>
      <c r="W224" s="17">
        <v>8.0616397204902102E-2</v>
      </c>
    </row>
    <row r="225" spans="2:23" x14ac:dyDescent="0.35">
      <c r="B225" t="s">
        <v>51</v>
      </c>
      <c r="C225" s="17">
        <v>0.111955998727001</v>
      </c>
      <c r="D225" s="17">
        <v>6.4080063644448196E-2</v>
      </c>
      <c r="E225" s="17">
        <v>0.15790491473767301</v>
      </c>
      <c r="F225" s="17"/>
      <c r="G225" s="17">
        <v>0.10974846934924699</v>
      </c>
      <c r="H225" s="17">
        <v>0.101349916895753</v>
      </c>
      <c r="I225" s="17">
        <v>0.13672423207798901</v>
      </c>
      <c r="J225" s="17">
        <v>0.106689567662494</v>
      </c>
      <c r="K225" s="17">
        <v>0.111559020456078</v>
      </c>
      <c r="L225" s="17">
        <v>8.6142258801291893E-2</v>
      </c>
      <c r="M225" s="17"/>
      <c r="N225" s="17">
        <v>0.14194611474399199</v>
      </c>
      <c r="O225" s="17">
        <v>6.3892196652310093E-2</v>
      </c>
      <c r="P225" s="17">
        <v>7.6244173170222307E-2</v>
      </c>
      <c r="Q225" s="17">
        <v>7.3580390485366007E-2</v>
      </c>
      <c r="R225" s="17">
        <v>0.114569497326374</v>
      </c>
      <c r="S225" s="17"/>
      <c r="T225" s="17">
        <v>0.19250421394263301</v>
      </c>
      <c r="U225" s="17">
        <v>9.7256163568848294E-2</v>
      </c>
      <c r="V225" s="17">
        <v>4.2491838359571599E-2</v>
      </c>
      <c r="W225" s="17">
        <v>6.6842309939336403E-2</v>
      </c>
    </row>
    <row r="226" spans="2:23" x14ac:dyDescent="0.35"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</row>
    <row r="227" spans="2:23" x14ac:dyDescent="0.35">
      <c r="B227" s="6" t="s">
        <v>130</v>
      </c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</row>
    <row r="228" spans="2:23" x14ac:dyDescent="0.35">
      <c r="B228" s="24" t="s">
        <v>199</v>
      </c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</row>
    <row r="229" spans="2:23" x14ac:dyDescent="0.35">
      <c r="B229" t="s">
        <v>115</v>
      </c>
      <c r="C229" s="17">
        <v>5.3229653941205199E-2</v>
      </c>
      <c r="D229" s="17">
        <v>5.6705466105622999E-2</v>
      </c>
      <c r="E229" s="17">
        <v>5.0168500495586001E-2</v>
      </c>
      <c r="F229" s="17"/>
      <c r="G229" s="17">
        <v>6.4196173571458404E-2</v>
      </c>
      <c r="H229" s="17">
        <v>7.6698616349874293E-2</v>
      </c>
      <c r="I229" s="17">
        <v>5.2844461071004899E-2</v>
      </c>
      <c r="J229" s="17">
        <v>5.1781209432475599E-2</v>
      </c>
      <c r="K229" s="17">
        <v>1.6787186546218899E-2</v>
      </c>
      <c r="L229" s="17">
        <v>2.3854967357272099E-2</v>
      </c>
      <c r="M229" s="17"/>
      <c r="N229" s="17">
        <v>5.90536869291131E-2</v>
      </c>
      <c r="O229" s="17">
        <v>4.6125332279443203E-2</v>
      </c>
      <c r="P229" s="17">
        <v>4.6356408965692202E-2</v>
      </c>
      <c r="Q229" s="17">
        <v>4.6173701267100402E-2</v>
      </c>
      <c r="R229" s="17">
        <v>6.64758962957335E-2</v>
      </c>
      <c r="S229" s="17"/>
      <c r="T229" s="17">
        <v>6.8838516503823194E-2</v>
      </c>
      <c r="U229" s="17">
        <v>4.8836635162163501E-2</v>
      </c>
      <c r="V229" s="17">
        <v>4.8518795676871097E-2</v>
      </c>
      <c r="W229" s="17">
        <v>6.2138358822492398E-2</v>
      </c>
    </row>
    <row r="230" spans="2:23" x14ac:dyDescent="0.35">
      <c r="B230" t="s">
        <v>116</v>
      </c>
      <c r="C230" s="17">
        <v>8.3058494946436398E-2</v>
      </c>
      <c r="D230" s="17">
        <v>9.6804242078309705E-2</v>
      </c>
      <c r="E230" s="17">
        <v>6.8499536038076195E-2</v>
      </c>
      <c r="F230" s="17"/>
      <c r="G230" s="17">
        <v>0.106367155798041</v>
      </c>
      <c r="H230" s="17">
        <v>0.11443235717793</v>
      </c>
      <c r="I230" s="17">
        <v>8.2504436263002703E-2</v>
      </c>
      <c r="J230" s="17">
        <v>7.4413179227673806E-2</v>
      </c>
      <c r="K230" s="17">
        <v>2.9167276295737201E-2</v>
      </c>
      <c r="L230" s="17">
        <v>5.6362251205448202E-2</v>
      </c>
      <c r="M230" s="17"/>
      <c r="N230" s="17">
        <v>5.9479303102444002E-2</v>
      </c>
      <c r="O230" s="17">
        <v>0.105970180172259</v>
      </c>
      <c r="P230" s="17">
        <v>0.142149463310487</v>
      </c>
      <c r="Q230" s="17">
        <v>5.9728576646643203E-2</v>
      </c>
      <c r="R230" s="17">
        <v>4.0417028713588099E-2</v>
      </c>
      <c r="S230" s="17"/>
      <c r="T230" s="17">
        <v>6.7957596220053207E-2</v>
      </c>
      <c r="U230" s="17">
        <v>7.5768711738423797E-2</v>
      </c>
      <c r="V230" s="17">
        <v>9.9157169135715595E-2</v>
      </c>
      <c r="W230" s="17">
        <v>0.106270954982329</v>
      </c>
    </row>
    <row r="231" spans="2:23" x14ac:dyDescent="0.35">
      <c r="B231" t="s">
        <v>117</v>
      </c>
      <c r="C231" s="17">
        <v>0.33439347042641998</v>
      </c>
      <c r="D231" s="17">
        <v>0.32434514941752401</v>
      </c>
      <c r="E231" s="17">
        <v>0.34756121779322302</v>
      </c>
      <c r="F231" s="17"/>
      <c r="G231" s="17">
        <v>0.31024203829980701</v>
      </c>
      <c r="H231" s="17">
        <v>0.34949683144986898</v>
      </c>
      <c r="I231" s="17">
        <v>0.31935756028092299</v>
      </c>
      <c r="J231" s="17">
        <v>0.282766992088195</v>
      </c>
      <c r="K231" s="17">
        <v>0.38848085941787802</v>
      </c>
      <c r="L231" s="17">
        <v>0.43911522507583201</v>
      </c>
      <c r="M231" s="17"/>
      <c r="N231" s="17">
        <v>0.324500749467034</v>
      </c>
      <c r="O231" s="17">
        <v>0.32176765587135697</v>
      </c>
      <c r="P231" s="17">
        <v>0.35358524433455701</v>
      </c>
      <c r="Q231" s="17">
        <v>0.39472924755037597</v>
      </c>
      <c r="R231" s="17">
        <v>0.40669393506394602</v>
      </c>
      <c r="S231" s="17"/>
      <c r="T231" s="17">
        <v>0.37147229566758899</v>
      </c>
      <c r="U231" s="17">
        <v>0.30001881309682898</v>
      </c>
      <c r="V231" s="17">
        <v>0.34601008191621002</v>
      </c>
      <c r="W231" s="17">
        <v>0.38565787835940102</v>
      </c>
    </row>
    <row r="232" spans="2:23" x14ac:dyDescent="0.35">
      <c r="B232" t="s">
        <v>118</v>
      </c>
      <c r="C232" s="17">
        <v>0.23703788434168399</v>
      </c>
      <c r="D232" s="17">
        <v>0.26690461010503602</v>
      </c>
      <c r="E232" s="17">
        <v>0.20543743266160799</v>
      </c>
      <c r="F232" s="17"/>
      <c r="G232" s="17">
        <v>0.23539856098439799</v>
      </c>
      <c r="H232" s="17">
        <v>0.22291874438041501</v>
      </c>
      <c r="I232" s="17">
        <v>0.25968826263426198</v>
      </c>
      <c r="J232" s="17">
        <v>0.25297851199146898</v>
      </c>
      <c r="K232" s="17">
        <v>0.215986041605747</v>
      </c>
      <c r="L232" s="17">
        <v>0.21310839293079001</v>
      </c>
      <c r="M232" s="17"/>
      <c r="N232" s="17">
        <v>0.24610065788173599</v>
      </c>
      <c r="O232" s="17">
        <v>0.25460917697234697</v>
      </c>
      <c r="P232" s="17">
        <v>0.180259364566938</v>
      </c>
      <c r="Q232" s="17">
        <v>0.25526126158447798</v>
      </c>
      <c r="R232" s="17">
        <v>0.23220388474366599</v>
      </c>
      <c r="S232" s="17"/>
      <c r="T232" s="17">
        <v>0.152452488789386</v>
      </c>
      <c r="U232" s="17">
        <v>0.247041500308918</v>
      </c>
      <c r="V232" s="17">
        <v>0.31559323754581298</v>
      </c>
      <c r="W232" s="17">
        <v>0.21574485259853801</v>
      </c>
    </row>
    <row r="233" spans="2:23" x14ac:dyDescent="0.35">
      <c r="B233" t="s">
        <v>119</v>
      </c>
      <c r="C233" s="17">
        <v>0.20505648311237901</v>
      </c>
      <c r="D233" s="17">
        <v>0.20559622772267999</v>
      </c>
      <c r="E233" s="17">
        <v>0.20254436567932199</v>
      </c>
      <c r="F233" s="17"/>
      <c r="G233" s="17">
        <v>0.205452638481574</v>
      </c>
      <c r="H233" s="17">
        <v>0.15368899236960301</v>
      </c>
      <c r="I233" s="17">
        <v>0.18566787170614699</v>
      </c>
      <c r="J233" s="17">
        <v>0.24574889585360599</v>
      </c>
      <c r="K233" s="17">
        <v>0.27678561815264102</v>
      </c>
      <c r="L233" s="17">
        <v>0.16420984174081199</v>
      </c>
      <c r="M233" s="17"/>
      <c r="N233" s="17">
        <v>0.200580279925063</v>
      </c>
      <c r="O233" s="17">
        <v>0.224822773689971</v>
      </c>
      <c r="P233" s="17">
        <v>0.239075809506891</v>
      </c>
      <c r="Q233" s="17">
        <v>0.14424334875258699</v>
      </c>
      <c r="R233" s="17">
        <v>0.141335923150337</v>
      </c>
      <c r="S233" s="17"/>
      <c r="T233" s="17">
        <v>0.191245547188655</v>
      </c>
      <c r="U233" s="17">
        <v>0.25347941795992801</v>
      </c>
      <c r="V233" s="17">
        <v>0.16627036030252099</v>
      </c>
      <c r="W233" s="17">
        <v>0.201407145639867</v>
      </c>
    </row>
    <row r="234" spans="2:23" x14ac:dyDescent="0.35">
      <c r="B234" t="s">
        <v>51</v>
      </c>
      <c r="C234" s="17">
        <v>8.7224013231876105E-2</v>
      </c>
      <c r="D234" s="17">
        <v>4.9644304570827802E-2</v>
      </c>
      <c r="E234" s="17">
        <v>0.12578894733218501</v>
      </c>
      <c r="F234" s="17"/>
      <c r="G234" s="17">
        <v>7.8343432864721202E-2</v>
      </c>
      <c r="H234" s="17">
        <v>8.2764458272308702E-2</v>
      </c>
      <c r="I234" s="17">
        <v>9.9937408044660003E-2</v>
      </c>
      <c r="J234" s="17">
        <v>9.2311211406580093E-2</v>
      </c>
      <c r="K234" s="17">
        <v>7.2793017981778396E-2</v>
      </c>
      <c r="L234" s="17">
        <v>0.10334932168984599</v>
      </c>
      <c r="M234" s="17"/>
      <c r="N234" s="17">
        <v>0.11028532269461</v>
      </c>
      <c r="O234" s="17">
        <v>4.6704881014623098E-2</v>
      </c>
      <c r="P234" s="17">
        <v>3.8573709315435002E-2</v>
      </c>
      <c r="Q234" s="17">
        <v>9.9863864198816099E-2</v>
      </c>
      <c r="R234" s="17">
        <v>0.11287333203272799</v>
      </c>
      <c r="S234" s="17"/>
      <c r="T234" s="17">
        <v>0.148033555630493</v>
      </c>
      <c r="U234" s="17">
        <v>7.4854921733737603E-2</v>
      </c>
      <c r="V234" s="17">
        <v>2.44503554228689E-2</v>
      </c>
      <c r="W234" s="17">
        <v>2.87808095973725E-2</v>
      </c>
    </row>
    <row r="235" spans="2:23" x14ac:dyDescent="0.35"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</row>
    <row r="236" spans="2:23" x14ac:dyDescent="0.35">
      <c r="B236" s="6" t="s">
        <v>142</v>
      </c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</row>
    <row r="237" spans="2:23" x14ac:dyDescent="0.35">
      <c r="B237" s="24" t="s">
        <v>44</v>
      </c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</row>
    <row r="238" spans="2:23" x14ac:dyDescent="0.35">
      <c r="B238" t="s">
        <v>139</v>
      </c>
      <c r="C238" s="17">
        <v>0.35689629407118101</v>
      </c>
      <c r="D238" s="17">
        <v>0.43198319185793499</v>
      </c>
      <c r="E238" s="17">
        <v>0.28946812711896203</v>
      </c>
      <c r="F238" s="17"/>
      <c r="G238" s="17">
        <v>0.348430909989911</v>
      </c>
      <c r="H238" s="17">
        <v>0.42793770416006499</v>
      </c>
      <c r="I238" s="17">
        <v>0.50556807565674999</v>
      </c>
      <c r="J238" s="17">
        <v>0.38851324903379802</v>
      </c>
      <c r="K238" s="17">
        <v>0.362754718391676</v>
      </c>
      <c r="L238" s="17">
        <v>0.15632932286377699</v>
      </c>
      <c r="M238" s="17"/>
      <c r="N238" s="17">
        <v>0.32391436170168397</v>
      </c>
      <c r="O238" s="17">
        <v>0.41856561051228403</v>
      </c>
      <c r="P238" s="17">
        <v>0.36558480238380497</v>
      </c>
      <c r="Q238" s="17">
        <v>0.49586048632026902</v>
      </c>
      <c r="R238" s="17">
        <v>0.31281454629781003</v>
      </c>
      <c r="S238" s="17"/>
      <c r="T238" s="17">
        <v>0.107073629167174</v>
      </c>
      <c r="U238" s="17">
        <v>0.31979109518874899</v>
      </c>
      <c r="V238" s="17">
        <v>0.57435414710457</v>
      </c>
      <c r="W238" s="17">
        <v>0.71368930360230398</v>
      </c>
    </row>
    <row r="239" spans="2:23" x14ac:dyDescent="0.35">
      <c r="B239" t="s">
        <v>140</v>
      </c>
      <c r="C239" s="17">
        <v>0.58926086603556604</v>
      </c>
      <c r="D239" s="17">
        <v>0.52175437772422295</v>
      </c>
      <c r="E239" s="17">
        <v>0.64964511378765399</v>
      </c>
      <c r="F239" s="17"/>
      <c r="G239" s="17">
        <v>0.50665075706016405</v>
      </c>
      <c r="H239" s="17">
        <v>0.52898021975841603</v>
      </c>
      <c r="I239" s="17">
        <v>0.41096282582081201</v>
      </c>
      <c r="J239" s="17">
        <v>0.57137760439480501</v>
      </c>
      <c r="K239" s="17">
        <v>0.61164001864565398</v>
      </c>
      <c r="L239" s="17">
        <v>0.82427638570421902</v>
      </c>
      <c r="M239" s="17"/>
      <c r="N239" s="17">
        <v>0.621246983656223</v>
      </c>
      <c r="O239" s="17">
        <v>0.54818589973774201</v>
      </c>
      <c r="P239" s="17">
        <v>0.57583407120864705</v>
      </c>
      <c r="Q239" s="17">
        <v>0.453840571628645</v>
      </c>
      <c r="R239" s="17">
        <v>0.63951793651335598</v>
      </c>
      <c r="S239" s="17"/>
      <c r="T239" s="17">
        <v>0.81056592232708602</v>
      </c>
      <c r="U239" s="17">
        <v>0.64170305231580504</v>
      </c>
      <c r="V239" s="17">
        <v>0.38920310019371701</v>
      </c>
      <c r="W239" s="17">
        <v>0.252986724096044</v>
      </c>
    </row>
    <row r="240" spans="2:23" x14ac:dyDescent="0.35">
      <c r="B240" t="s">
        <v>141</v>
      </c>
      <c r="C240" s="17">
        <v>5.3842839893252697E-2</v>
      </c>
      <c r="D240" s="17">
        <v>4.62624304178419E-2</v>
      </c>
      <c r="E240" s="17">
        <v>6.0886759093384098E-2</v>
      </c>
      <c r="F240" s="17"/>
      <c r="G240" s="17">
        <v>0.14491833294992401</v>
      </c>
      <c r="H240" s="17">
        <v>4.30820760815189E-2</v>
      </c>
      <c r="I240" s="17">
        <v>8.3469098522438306E-2</v>
      </c>
      <c r="J240" s="17">
        <v>4.0109146571396498E-2</v>
      </c>
      <c r="K240" s="17">
        <v>2.5605262962669999E-2</v>
      </c>
      <c r="L240" s="17">
        <v>1.93942914320047E-2</v>
      </c>
      <c r="M240" s="17"/>
      <c r="N240" s="17">
        <v>5.4838654642092803E-2</v>
      </c>
      <c r="O240" s="17">
        <v>3.3248489749974103E-2</v>
      </c>
      <c r="P240" s="17">
        <v>5.8581126407547403E-2</v>
      </c>
      <c r="Q240" s="17">
        <v>5.0298942051085697E-2</v>
      </c>
      <c r="R240" s="17">
        <v>4.7667517188833601E-2</v>
      </c>
      <c r="S240" s="17"/>
      <c r="T240" s="17">
        <v>8.2360448505738995E-2</v>
      </c>
      <c r="U240" s="17">
        <v>3.8505852495446503E-2</v>
      </c>
      <c r="V240" s="17">
        <v>3.6442752701712502E-2</v>
      </c>
      <c r="W240" s="17">
        <v>3.3323972301652099E-2</v>
      </c>
    </row>
    <row r="241" spans="2:23" x14ac:dyDescent="0.35"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</row>
    <row r="242" spans="2:23" x14ac:dyDescent="0.35">
      <c r="B242" s="6" t="s">
        <v>143</v>
      </c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</row>
    <row r="243" spans="2:23" x14ac:dyDescent="0.35">
      <c r="B243" s="24" t="s">
        <v>44</v>
      </c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</row>
    <row r="244" spans="2:23" x14ac:dyDescent="0.35">
      <c r="B244" t="s">
        <v>139</v>
      </c>
      <c r="C244" s="17">
        <v>0.35553744296520001</v>
      </c>
      <c r="D244" s="17">
        <v>0.35648706900602101</v>
      </c>
      <c r="E244" s="17">
        <v>0.34871118859421801</v>
      </c>
      <c r="F244" s="17"/>
      <c r="G244" s="17">
        <v>0.57712385155602297</v>
      </c>
      <c r="H244" s="17">
        <v>0.50933285523596195</v>
      </c>
      <c r="I244" s="17">
        <v>0.455164853556981</v>
      </c>
      <c r="J244" s="17">
        <v>0.34347536019442498</v>
      </c>
      <c r="K244" s="17">
        <v>0.21166066746039</v>
      </c>
      <c r="L244" s="17">
        <v>0.139779533072317</v>
      </c>
      <c r="M244" s="17"/>
      <c r="N244" s="17">
        <v>0.31669301015711498</v>
      </c>
      <c r="O244" s="17">
        <v>0.442690285996925</v>
      </c>
      <c r="P244" s="17">
        <v>0.426328480316162</v>
      </c>
      <c r="Q244" s="17">
        <v>0.29143674078708298</v>
      </c>
      <c r="R244" s="17">
        <v>0.43612181076991002</v>
      </c>
      <c r="S244" s="17"/>
      <c r="T244" s="17">
        <v>0.33961321029875702</v>
      </c>
      <c r="U244" s="17">
        <v>0.38006559610773999</v>
      </c>
      <c r="V244" s="17">
        <v>0.34789929656258001</v>
      </c>
      <c r="W244" s="17">
        <v>0.31344786695690702</v>
      </c>
    </row>
    <row r="245" spans="2:23" x14ac:dyDescent="0.35">
      <c r="B245" t="s">
        <v>140</v>
      </c>
      <c r="C245" s="17">
        <v>0.59731728318375799</v>
      </c>
      <c r="D245" s="17">
        <v>0.608015761725621</v>
      </c>
      <c r="E245" s="17">
        <v>0.59240856503288697</v>
      </c>
      <c r="F245" s="17"/>
      <c r="G245" s="17">
        <v>0.32957221783878499</v>
      </c>
      <c r="H245" s="17">
        <v>0.43365730897051602</v>
      </c>
      <c r="I245" s="17">
        <v>0.48399080174012998</v>
      </c>
      <c r="J245" s="17">
        <v>0.61025335346625198</v>
      </c>
      <c r="K245" s="17">
        <v>0.760547594186329</v>
      </c>
      <c r="L245" s="17">
        <v>0.84320781071143303</v>
      </c>
      <c r="M245" s="17"/>
      <c r="N245" s="17">
        <v>0.63874138254669499</v>
      </c>
      <c r="O245" s="17">
        <v>0.51494068276801397</v>
      </c>
      <c r="P245" s="17">
        <v>0.51887979294046005</v>
      </c>
      <c r="Q245" s="17">
        <v>0.67401614614267302</v>
      </c>
      <c r="R245" s="17">
        <v>0.48471894374140201</v>
      </c>
      <c r="S245" s="17"/>
      <c r="T245" s="17">
        <v>0.57302704305046903</v>
      </c>
      <c r="U245" s="17">
        <v>0.58604579852937899</v>
      </c>
      <c r="V245" s="17">
        <v>0.63335296471619096</v>
      </c>
      <c r="W245" s="17">
        <v>0.65023680823688201</v>
      </c>
    </row>
    <row r="246" spans="2:23" x14ac:dyDescent="0.35">
      <c r="B246" t="s">
        <v>141</v>
      </c>
      <c r="C246" s="17">
        <v>4.7145273851042002E-2</v>
      </c>
      <c r="D246" s="17">
        <v>3.5497169268358497E-2</v>
      </c>
      <c r="E246" s="17">
        <v>5.8880246372895399E-2</v>
      </c>
      <c r="F246" s="17"/>
      <c r="G246" s="17">
        <v>9.3303930605191696E-2</v>
      </c>
      <c r="H246" s="17">
        <v>5.7009835793522097E-2</v>
      </c>
      <c r="I246" s="17">
        <v>6.0844344702888499E-2</v>
      </c>
      <c r="J246" s="17">
        <v>4.6271286339323502E-2</v>
      </c>
      <c r="K246" s="17">
        <v>2.7791738353281199E-2</v>
      </c>
      <c r="L246" s="17">
        <v>1.7012656216250501E-2</v>
      </c>
      <c r="M246" s="17"/>
      <c r="N246" s="17">
        <v>4.4565607296189802E-2</v>
      </c>
      <c r="O246" s="17">
        <v>4.2369031235060799E-2</v>
      </c>
      <c r="P246" s="17">
        <v>5.4791726743378601E-2</v>
      </c>
      <c r="Q246" s="17">
        <v>3.45471130702441E-2</v>
      </c>
      <c r="R246" s="17">
        <v>7.9159245488687593E-2</v>
      </c>
      <c r="S246" s="17"/>
      <c r="T246" s="17">
        <v>8.7359746650773798E-2</v>
      </c>
      <c r="U246" s="17">
        <v>3.3888605362880998E-2</v>
      </c>
      <c r="V246" s="17">
        <v>1.8747738721228702E-2</v>
      </c>
      <c r="W246" s="17">
        <v>3.63153248062109E-2</v>
      </c>
    </row>
    <row r="247" spans="2:23" x14ac:dyDescent="0.35"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</row>
    <row r="248" spans="2:23" x14ac:dyDescent="0.35">
      <c r="B248" s="6" t="s">
        <v>144</v>
      </c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</row>
    <row r="249" spans="2:23" x14ac:dyDescent="0.35">
      <c r="B249" s="24" t="s">
        <v>44</v>
      </c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</row>
    <row r="250" spans="2:23" x14ac:dyDescent="0.35">
      <c r="B250" t="s">
        <v>139</v>
      </c>
      <c r="C250" s="17">
        <v>0.35070539405267598</v>
      </c>
      <c r="D250" s="17">
        <v>0.35908082002833303</v>
      </c>
      <c r="E250" s="17">
        <v>0.33676496564136899</v>
      </c>
      <c r="F250" s="17"/>
      <c r="G250" s="17">
        <v>0.536158462224398</v>
      </c>
      <c r="H250" s="17">
        <v>0.49077551918124002</v>
      </c>
      <c r="I250" s="17">
        <v>0.45630114090708501</v>
      </c>
      <c r="J250" s="17">
        <v>0.35068306192348297</v>
      </c>
      <c r="K250" s="17">
        <v>0.24378935131648499</v>
      </c>
      <c r="L250" s="17">
        <v>0.124812476038072</v>
      </c>
      <c r="M250" s="17"/>
      <c r="N250" s="17">
        <v>0.316576059372559</v>
      </c>
      <c r="O250" s="17">
        <v>0.450959976064299</v>
      </c>
      <c r="P250" s="17">
        <v>0.40575119378547903</v>
      </c>
      <c r="Q250" s="17">
        <v>0.248204348024367</v>
      </c>
      <c r="R250" s="17">
        <v>0.39319687980158602</v>
      </c>
      <c r="S250" s="17"/>
      <c r="T250" s="17">
        <v>0.31140310392375198</v>
      </c>
      <c r="U250" s="17">
        <v>0.38123341532247401</v>
      </c>
      <c r="V250" s="17">
        <v>0.35052030417500601</v>
      </c>
      <c r="W250" s="17">
        <v>0.34526189515970501</v>
      </c>
    </row>
    <row r="251" spans="2:23" x14ac:dyDescent="0.35">
      <c r="B251" t="s">
        <v>140</v>
      </c>
      <c r="C251" s="17">
        <v>0.60718944080220205</v>
      </c>
      <c r="D251" s="17">
        <v>0.61305627048790201</v>
      </c>
      <c r="E251" s="17">
        <v>0.60700750500522005</v>
      </c>
      <c r="F251" s="17"/>
      <c r="G251" s="17">
        <v>0.38372407945208598</v>
      </c>
      <c r="H251" s="17">
        <v>0.47508486208399098</v>
      </c>
      <c r="I251" s="17">
        <v>0.471036661209075</v>
      </c>
      <c r="J251" s="17">
        <v>0.61332310120567801</v>
      </c>
      <c r="K251" s="17">
        <v>0.73125774182778003</v>
      </c>
      <c r="L251" s="17">
        <v>0.85423804189985098</v>
      </c>
      <c r="M251" s="17"/>
      <c r="N251" s="17">
        <v>0.64214300393951695</v>
      </c>
      <c r="O251" s="17">
        <v>0.52468992011080695</v>
      </c>
      <c r="P251" s="17">
        <v>0.53986371913203501</v>
      </c>
      <c r="Q251" s="17">
        <v>0.70570327557752399</v>
      </c>
      <c r="R251" s="17">
        <v>0.55913560300958098</v>
      </c>
      <c r="S251" s="17"/>
      <c r="T251" s="17">
        <v>0.60500696049617497</v>
      </c>
      <c r="U251" s="17">
        <v>0.59107537517237496</v>
      </c>
      <c r="V251" s="17">
        <v>0.63227013333294302</v>
      </c>
      <c r="W251" s="17">
        <v>0.63416950108449899</v>
      </c>
    </row>
    <row r="252" spans="2:23" x14ac:dyDescent="0.35">
      <c r="B252" t="s">
        <v>141</v>
      </c>
      <c r="C252" s="17">
        <v>4.2105165145121498E-2</v>
      </c>
      <c r="D252" s="17">
        <v>2.7862909483764901E-2</v>
      </c>
      <c r="E252" s="17">
        <v>5.6227529353410001E-2</v>
      </c>
      <c r="F252" s="17"/>
      <c r="G252" s="17">
        <v>8.01174583235163E-2</v>
      </c>
      <c r="H252" s="17">
        <v>3.4139618734768999E-2</v>
      </c>
      <c r="I252" s="17">
        <v>7.2662197883840499E-2</v>
      </c>
      <c r="J252" s="17">
        <v>3.5993836870838902E-2</v>
      </c>
      <c r="K252" s="17">
        <v>2.49529068557354E-2</v>
      </c>
      <c r="L252" s="17">
        <v>2.0949482062077199E-2</v>
      </c>
      <c r="M252" s="17"/>
      <c r="N252" s="17">
        <v>4.1280936687924298E-2</v>
      </c>
      <c r="O252" s="17">
        <v>2.4350103824893901E-2</v>
      </c>
      <c r="P252" s="17">
        <v>5.4385087082486697E-2</v>
      </c>
      <c r="Q252" s="17">
        <v>4.6092376398109501E-2</v>
      </c>
      <c r="R252" s="17">
        <v>4.7667517188833601E-2</v>
      </c>
      <c r="S252" s="17"/>
      <c r="T252" s="17">
        <v>8.3589935580072702E-2</v>
      </c>
      <c r="U252" s="17">
        <v>2.76912095051512E-2</v>
      </c>
      <c r="V252" s="17">
        <v>1.72095624920507E-2</v>
      </c>
      <c r="W252" s="17">
        <v>2.0568603755796E-2</v>
      </c>
    </row>
    <row r="253" spans="2:23" x14ac:dyDescent="0.35"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</row>
    <row r="254" spans="2:23" x14ac:dyDescent="0.35">
      <c r="B254" s="6" t="s">
        <v>145</v>
      </c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</row>
    <row r="255" spans="2:23" x14ac:dyDescent="0.35">
      <c r="B255" s="24" t="s">
        <v>44</v>
      </c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</row>
    <row r="256" spans="2:23" x14ac:dyDescent="0.35">
      <c r="B256" t="s">
        <v>139</v>
      </c>
      <c r="C256" s="17">
        <v>0.60684965011908598</v>
      </c>
      <c r="D256" s="17">
        <v>0.58137557654428296</v>
      </c>
      <c r="E256" s="17">
        <v>0.63262173572138902</v>
      </c>
      <c r="F256" s="17"/>
      <c r="G256" s="17">
        <v>0.54948652361888695</v>
      </c>
      <c r="H256" s="17">
        <v>0.62452761854638905</v>
      </c>
      <c r="I256" s="17">
        <v>0.57809677929649805</v>
      </c>
      <c r="J256" s="17">
        <v>0.64044827436591401</v>
      </c>
      <c r="K256" s="17">
        <v>0.65555828923842496</v>
      </c>
      <c r="L256" s="17">
        <v>0.58391240559995194</v>
      </c>
      <c r="M256" s="17"/>
      <c r="N256" s="17">
        <v>0.58819094755200596</v>
      </c>
      <c r="O256" s="17">
        <v>0.63244293886664305</v>
      </c>
      <c r="P256" s="17">
        <v>0.69661312218934901</v>
      </c>
      <c r="Q256" s="17">
        <v>0.501038545680206</v>
      </c>
      <c r="R256" s="17">
        <v>0.71422919359852899</v>
      </c>
      <c r="S256" s="17"/>
      <c r="T256" s="17">
        <v>0.58446452901963397</v>
      </c>
      <c r="U256" s="17">
        <v>0.63522722199229997</v>
      </c>
      <c r="V256" s="17">
        <v>0.61169568461138901</v>
      </c>
      <c r="W256" s="17">
        <v>0.60746088478167404</v>
      </c>
    </row>
    <row r="257" spans="2:23" x14ac:dyDescent="0.35">
      <c r="B257" t="s">
        <v>140</v>
      </c>
      <c r="C257" s="17">
        <v>0.33696795695131199</v>
      </c>
      <c r="D257" s="17">
        <v>0.37805033125592702</v>
      </c>
      <c r="E257" s="17">
        <v>0.29615306689135201</v>
      </c>
      <c r="F257" s="17"/>
      <c r="G257" s="17">
        <v>0.36843569900409201</v>
      </c>
      <c r="H257" s="17">
        <v>0.32416636235174501</v>
      </c>
      <c r="I257" s="17">
        <v>0.32918055333132001</v>
      </c>
      <c r="J257" s="17">
        <v>0.30937961947383602</v>
      </c>
      <c r="K257" s="17">
        <v>0.30595761743792399</v>
      </c>
      <c r="L257" s="17">
        <v>0.38096589583978302</v>
      </c>
      <c r="M257" s="17"/>
      <c r="N257" s="17">
        <v>0.35209002726646699</v>
      </c>
      <c r="O257" s="17">
        <v>0.32779666523613599</v>
      </c>
      <c r="P257" s="17">
        <v>0.25744142534082998</v>
      </c>
      <c r="Q257" s="17">
        <v>0.46712816701586202</v>
      </c>
      <c r="R257" s="17">
        <v>0.20845147276006301</v>
      </c>
      <c r="S257" s="17"/>
      <c r="T257" s="17">
        <v>0.32113878326346301</v>
      </c>
      <c r="U257" s="17">
        <v>0.32675867388044799</v>
      </c>
      <c r="V257" s="17">
        <v>0.35093796787056403</v>
      </c>
      <c r="W257" s="17">
        <v>0.37848903701353698</v>
      </c>
    </row>
    <row r="258" spans="2:23" x14ac:dyDescent="0.35">
      <c r="B258" t="s">
        <v>141</v>
      </c>
      <c r="C258" s="17">
        <v>5.6182392929601803E-2</v>
      </c>
      <c r="D258" s="17">
        <v>4.0574092199790898E-2</v>
      </c>
      <c r="E258" s="17">
        <v>7.1225197387258798E-2</v>
      </c>
      <c r="F258" s="17"/>
      <c r="G258" s="17">
        <v>8.2077777377020905E-2</v>
      </c>
      <c r="H258" s="17">
        <v>5.1306019101866301E-2</v>
      </c>
      <c r="I258" s="17">
        <v>9.2722667372181405E-2</v>
      </c>
      <c r="J258" s="17">
        <v>5.0172106160250099E-2</v>
      </c>
      <c r="K258" s="17">
        <v>3.84840933236507E-2</v>
      </c>
      <c r="L258" s="17">
        <v>3.51216985602648E-2</v>
      </c>
      <c r="M258" s="17"/>
      <c r="N258" s="17">
        <v>5.9719025181526601E-2</v>
      </c>
      <c r="O258" s="17">
        <v>3.9760395897220503E-2</v>
      </c>
      <c r="P258" s="17">
        <v>4.5945452469820403E-2</v>
      </c>
      <c r="Q258" s="17">
        <v>3.1833287303931701E-2</v>
      </c>
      <c r="R258" s="17">
        <v>7.7319333641407598E-2</v>
      </c>
      <c r="S258" s="17"/>
      <c r="T258" s="17">
        <v>9.4396687716903196E-2</v>
      </c>
      <c r="U258" s="17">
        <v>3.8014104127251501E-2</v>
      </c>
      <c r="V258" s="17">
        <v>3.7366347518047197E-2</v>
      </c>
      <c r="W258" s="17">
        <v>1.4050078204788799E-2</v>
      </c>
    </row>
    <row r="259" spans="2:23" x14ac:dyDescent="0.35"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</row>
    <row r="260" spans="2:23" x14ac:dyDescent="0.35">
      <c r="B260" s="6" t="s">
        <v>146</v>
      </c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</row>
    <row r="261" spans="2:23" x14ac:dyDescent="0.35">
      <c r="B261" s="24" t="s">
        <v>44</v>
      </c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</row>
    <row r="262" spans="2:23" x14ac:dyDescent="0.35">
      <c r="B262" t="s">
        <v>139</v>
      </c>
      <c r="C262" s="17">
        <v>0.52097385519380701</v>
      </c>
      <c r="D262" s="17">
        <v>0.53197745620903003</v>
      </c>
      <c r="E262" s="17">
        <v>0.51152281504466901</v>
      </c>
      <c r="F262" s="17"/>
      <c r="G262" s="17">
        <v>0.41196506914043501</v>
      </c>
      <c r="H262" s="17">
        <v>0.55702276757605595</v>
      </c>
      <c r="I262" s="17">
        <v>0.52611652359186101</v>
      </c>
      <c r="J262" s="17">
        <v>0.51201580336029195</v>
      </c>
      <c r="K262" s="17">
        <v>0.58906718418794701</v>
      </c>
      <c r="L262" s="17">
        <v>0.50303523830560803</v>
      </c>
      <c r="M262" s="17"/>
      <c r="N262" s="17">
        <v>0.506626102382711</v>
      </c>
      <c r="O262" s="17">
        <v>0.50648182675648401</v>
      </c>
      <c r="P262" s="17">
        <v>0.61982917736923204</v>
      </c>
      <c r="Q262" s="17">
        <v>0.54286081186025203</v>
      </c>
      <c r="R262" s="17">
        <v>0.42409581222736997</v>
      </c>
      <c r="S262" s="17"/>
      <c r="T262" s="17">
        <v>0.38840095326941498</v>
      </c>
      <c r="U262" s="17">
        <v>0.55848909659235701</v>
      </c>
      <c r="V262" s="17">
        <v>0.60504688741683499</v>
      </c>
      <c r="W262" s="17">
        <v>0.47915431774232398</v>
      </c>
    </row>
    <row r="263" spans="2:23" x14ac:dyDescent="0.35">
      <c r="B263" t="s">
        <v>140</v>
      </c>
      <c r="C263" s="17">
        <v>0.42672418569123</v>
      </c>
      <c r="D263" s="17">
        <v>0.42127784014326197</v>
      </c>
      <c r="E263" s="17">
        <v>0.43014280052478099</v>
      </c>
      <c r="F263" s="17"/>
      <c r="G263" s="17">
        <v>0.49608793980370802</v>
      </c>
      <c r="H263" s="17">
        <v>0.40077726532178798</v>
      </c>
      <c r="I263" s="17">
        <v>0.40223006288908097</v>
      </c>
      <c r="J263" s="17">
        <v>0.44226209322496102</v>
      </c>
      <c r="K263" s="17">
        <v>0.370775048075979</v>
      </c>
      <c r="L263" s="17">
        <v>0.45975774839494199</v>
      </c>
      <c r="M263" s="17"/>
      <c r="N263" s="17">
        <v>0.43949545095857701</v>
      </c>
      <c r="O263" s="17">
        <v>0.45456675171445299</v>
      </c>
      <c r="P263" s="17">
        <v>0.33349106926069599</v>
      </c>
      <c r="Q263" s="17">
        <v>0.40559569880902002</v>
      </c>
      <c r="R263" s="17">
        <v>0.53027124135909398</v>
      </c>
      <c r="S263" s="17"/>
      <c r="T263" s="17">
        <v>0.52266623834769799</v>
      </c>
      <c r="U263" s="17">
        <v>0.40810054826218201</v>
      </c>
      <c r="V263" s="17">
        <v>0.36172165530414302</v>
      </c>
      <c r="W263" s="17">
        <v>0.47742937470824998</v>
      </c>
    </row>
    <row r="264" spans="2:23" x14ac:dyDescent="0.35">
      <c r="B264" t="s">
        <v>141</v>
      </c>
      <c r="C264" s="17">
        <v>5.2301959114963499E-2</v>
      </c>
      <c r="D264" s="17">
        <v>4.6744703647707303E-2</v>
      </c>
      <c r="E264" s="17">
        <v>5.8334384430549197E-2</v>
      </c>
      <c r="F264" s="17"/>
      <c r="G264" s="17">
        <v>9.1946991055856298E-2</v>
      </c>
      <c r="H264" s="17">
        <v>4.2199967102155803E-2</v>
      </c>
      <c r="I264" s="17">
        <v>7.1653413519058004E-2</v>
      </c>
      <c r="J264" s="17">
        <v>4.5722103414746702E-2</v>
      </c>
      <c r="K264" s="17">
        <v>4.0157767736073699E-2</v>
      </c>
      <c r="L264" s="17">
        <v>3.72070132994494E-2</v>
      </c>
      <c r="M264" s="17"/>
      <c r="N264" s="17">
        <v>5.3878446658712303E-2</v>
      </c>
      <c r="O264" s="17">
        <v>3.8951421529062898E-2</v>
      </c>
      <c r="P264" s="17">
        <v>4.66797533700717E-2</v>
      </c>
      <c r="Q264" s="17">
        <v>5.1543489330728103E-2</v>
      </c>
      <c r="R264" s="17">
        <v>4.5632946413535901E-2</v>
      </c>
      <c r="S264" s="17"/>
      <c r="T264" s="17">
        <v>8.8932808382887196E-2</v>
      </c>
      <c r="U264" s="17">
        <v>3.3410355145461597E-2</v>
      </c>
      <c r="V264" s="17">
        <v>3.3231457279021603E-2</v>
      </c>
      <c r="W264" s="17">
        <v>4.3416307549425798E-2</v>
      </c>
    </row>
    <row r="265" spans="2:23" x14ac:dyDescent="0.35"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</row>
    <row r="266" spans="2:23" x14ac:dyDescent="0.35">
      <c r="B266" s="6" t="s">
        <v>147</v>
      </c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</row>
    <row r="267" spans="2:23" x14ac:dyDescent="0.35">
      <c r="B267" s="24" t="s">
        <v>44</v>
      </c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</row>
    <row r="268" spans="2:23" x14ac:dyDescent="0.35">
      <c r="B268" t="s">
        <v>139</v>
      </c>
      <c r="C268" s="17">
        <v>0.223057514546806</v>
      </c>
      <c r="D268" s="17">
        <v>0.263715558363323</v>
      </c>
      <c r="E268" s="17">
        <v>0.17998478578228599</v>
      </c>
      <c r="F268" s="17"/>
      <c r="G268" s="17">
        <v>0.53419407037265598</v>
      </c>
      <c r="H268" s="17">
        <v>0.41277158326817598</v>
      </c>
      <c r="I268" s="17">
        <v>0.245221319099442</v>
      </c>
      <c r="J268" s="17">
        <v>0.17468157116525701</v>
      </c>
      <c r="K268" s="17">
        <v>6.7119841072647998E-2</v>
      </c>
      <c r="L268" s="17">
        <v>2.2272912996562599E-2</v>
      </c>
      <c r="M268" s="17"/>
      <c r="N268" s="17">
        <v>0.164619045097739</v>
      </c>
      <c r="O268" s="17">
        <v>0.28837111169297602</v>
      </c>
      <c r="P268" s="17">
        <v>0.37054583624017701</v>
      </c>
      <c r="Q268" s="17">
        <v>0.29394577825725898</v>
      </c>
      <c r="R268" s="17">
        <v>0.206886940322632</v>
      </c>
      <c r="S268" s="17"/>
      <c r="T268" s="17">
        <v>0.180698628317087</v>
      </c>
      <c r="U268" s="17">
        <v>0.19425376054784099</v>
      </c>
      <c r="V268" s="17">
        <v>0.27881510806420101</v>
      </c>
      <c r="W268" s="17">
        <v>0.35781943298939101</v>
      </c>
    </row>
    <row r="269" spans="2:23" x14ac:dyDescent="0.35">
      <c r="B269" t="s">
        <v>140</v>
      </c>
      <c r="C269" s="17">
        <v>0.72027559469142199</v>
      </c>
      <c r="D269" s="17">
        <v>0.69301622261048701</v>
      </c>
      <c r="E269" s="17">
        <v>0.75074430361971201</v>
      </c>
      <c r="F269" s="17"/>
      <c r="G269" s="17">
        <v>0.38399161771398099</v>
      </c>
      <c r="H269" s="17">
        <v>0.525475395651266</v>
      </c>
      <c r="I269" s="17">
        <v>0.69708089386883099</v>
      </c>
      <c r="J269" s="17">
        <v>0.74719884602404296</v>
      </c>
      <c r="K269" s="17">
        <v>0.90272888333151602</v>
      </c>
      <c r="L269" s="17">
        <v>0.93630366982231195</v>
      </c>
      <c r="M269" s="17"/>
      <c r="N269" s="17">
        <v>0.78345036963883496</v>
      </c>
      <c r="O269" s="17">
        <v>0.66138966163455704</v>
      </c>
      <c r="P269" s="17">
        <v>0.56292055950058195</v>
      </c>
      <c r="Q269" s="17">
        <v>0.64398830801901596</v>
      </c>
      <c r="R269" s="17">
        <v>0.69026450392704797</v>
      </c>
      <c r="S269" s="17"/>
      <c r="T269" s="17">
        <v>0.73335270765351701</v>
      </c>
      <c r="U269" s="17">
        <v>0.76756804943380796</v>
      </c>
      <c r="V269" s="17">
        <v>0.67746655533655997</v>
      </c>
      <c r="W269" s="17">
        <v>0.59435541990714003</v>
      </c>
    </row>
    <row r="270" spans="2:23" x14ac:dyDescent="0.35">
      <c r="B270" t="s">
        <v>141</v>
      </c>
      <c r="C270" s="17">
        <v>5.6666890761772698E-2</v>
      </c>
      <c r="D270" s="17">
        <v>4.3268219026189901E-2</v>
      </c>
      <c r="E270" s="17">
        <v>6.9270910598002305E-2</v>
      </c>
      <c r="F270" s="17"/>
      <c r="G270" s="17">
        <v>8.1814311913363497E-2</v>
      </c>
      <c r="H270" s="17">
        <v>6.1753021080557899E-2</v>
      </c>
      <c r="I270" s="17">
        <v>5.7697787031726698E-2</v>
      </c>
      <c r="J270" s="17">
        <v>7.8119582810700305E-2</v>
      </c>
      <c r="K270" s="17">
        <v>3.0151275595836299E-2</v>
      </c>
      <c r="L270" s="17">
        <v>4.1423417181125299E-2</v>
      </c>
      <c r="M270" s="17"/>
      <c r="N270" s="17">
        <v>5.1930585263426601E-2</v>
      </c>
      <c r="O270" s="17">
        <v>5.0239226672466199E-2</v>
      </c>
      <c r="P270" s="17">
        <v>6.6533604259240597E-2</v>
      </c>
      <c r="Q270" s="17">
        <v>6.2065913723725497E-2</v>
      </c>
      <c r="R270" s="17">
        <v>0.10284855575031999</v>
      </c>
      <c r="S270" s="17"/>
      <c r="T270" s="17">
        <v>8.5948664029395397E-2</v>
      </c>
      <c r="U270" s="17">
        <v>3.8178190018351502E-2</v>
      </c>
      <c r="V270" s="17">
        <v>4.3718336599239703E-2</v>
      </c>
      <c r="W270" s="17">
        <v>4.7825147103468697E-2</v>
      </c>
    </row>
    <row r="271" spans="2:23" x14ac:dyDescent="0.35"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</row>
    <row r="272" spans="2:23" x14ac:dyDescent="0.35">
      <c r="B272" s="6" t="s">
        <v>148</v>
      </c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</row>
    <row r="273" spans="2:23" x14ac:dyDescent="0.35">
      <c r="B273" s="24" t="s">
        <v>44</v>
      </c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</row>
    <row r="274" spans="2:23" x14ac:dyDescent="0.35">
      <c r="B274" t="s">
        <v>139</v>
      </c>
      <c r="C274" s="17">
        <v>0.39326656106814001</v>
      </c>
      <c r="D274" s="17">
        <v>0.49812046691255202</v>
      </c>
      <c r="E274" s="17">
        <v>0.29732444578133999</v>
      </c>
      <c r="F274" s="17"/>
      <c r="G274" s="17">
        <v>0.36777482875843098</v>
      </c>
      <c r="H274" s="17">
        <v>0.36700251496123398</v>
      </c>
      <c r="I274" s="17">
        <v>0.46139330177295501</v>
      </c>
      <c r="J274" s="17">
        <v>0.33529573656578399</v>
      </c>
      <c r="K274" s="17">
        <v>0.37190762096491597</v>
      </c>
      <c r="L274" s="17">
        <v>0.43796719452496102</v>
      </c>
      <c r="M274" s="17"/>
      <c r="N274" s="17">
        <v>0.38109063259497999</v>
      </c>
      <c r="O274" s="17">
        <v>0.425463954624617</v>
      </c>
      <c r="P274" s="17">
        <v>0.35049992780015099</v>
      </c>
      <c r="Q274" s="17">
        <v>0.54231814562113201</v>
      </c>
      <c r="R274" s="17">
        <v>0.292631407354077</v>
      </c>
      <c r="S274" s="17"/>
      <c r="T274" s="17">
        <v>0.137203248156506</v>
      </c>
      <c r="U274" s="17">
        <v>0.34192682597858098</v>
      </c>
      <c r="V274" s="17">
        <v>0.62389953854955305</v>
      </c>
      <c r="W274" s="17">
        <v>0.80590964370187501</v>
      </c>
    </row>
    <row r="275" spans="2:23" x14ac:dyDescent="0.35">
      <c r="B275" t="s">
        <v>140</v>
      </c>
      <c r="C275" s="17">
        <v>0.55755631086417401</v>
      </c>
      <c r="D275" s="17">
        <v>0.46976996215551198</v>
      </c>
      <c r="E275" s="17">
        <v>0.63752409041162905</v>
      </c>
      <c r="F275" s="17"/>
      <c r="G275" s="17">
        <v>0.56442636784868205</v>
      </c>
      <c r="H275" s="17">
        <v>0.58413085229862105</v>
      </c>
      <c r="I275" s="17">
        <v>0.468032838931559</v>
      </c>
      <c r="J275" s="17">
        <v>0.61371425803104396</v>
      </c>
      <c r="K275" s="17">
        <v>0.58929240571253405</v>
      </c>
      <c r="L275" s="17">
        <v>0.53340921370807204</v>
      </c>
      <c r="M275" s="17"/>
      <c r="N275" s="17">
        <v>0.567429624871991</v>
      </c>
      <c r="O275" s="17">
        <v>0.551183365826448</v>
      </c>
      <c r="P275" s="17">
        <v>0.58951009171814805</v>
      </c>
      <c r="Q275" s="17">
        <v>0.41534423972315199</v>
      </c>
      <c r="R275" s="17">
        <v>0.66964563360229001</v>
      </c>
      <c r="S275" s="17"/>
      <c r="T275" s="17">
        <v>0.79106560276682802</v>
      </c>
      <c r="U275" s="17">
        <v>0.61409177710482399</v>
      </c>
      <c r="V275" s="17">
        <v>0.35187572264765798</v>
      </c>
      <c r="W275" s="17">
        <v>0.16238336416968199</v>
      </c>
    </row>
    <row r="276" spans="2:23" x14ac:dyDescent="0.35">
      <c r="B276" t="s">
        <v>141</v>
      </c>
      <c r="C276" s="17">
        <v>4.9177128067685399E-2</v>
      </c>
      <c r="D276" s="17">
        <v>3.2109570931936698E-2</v>
      </c>
      <c r="E276" s="17">
        <v>6.5151463807031199E-2</v>
      </c>
      <c r="F276" s="17"/>
      <c r="G276" s="17">
        <v>6.7798803392886603E-2</v>
      </c>
      <c r="H276" s="17">
        <v>4.8866632740144599E-2</v>
      </c>
      <c r="I276" s="17">
        <v>7.0573859295486999E-2</v>
      </c>
      <c r="J276" s="17">
        <v>5.0990005403171598E-2</v>
      </c>
      <c r="K276" s="17">
        <v>3.8799973322550703E-2</v>
      </c>
      <c r="L276" s="17">
        <v>2.8623591766966602E-2</v>
      </c>
      <c r="M276" s="17"/>
      <c r="N276" s="17">
        <v>5.1479742533028401E-2</v>
      </c>
      <c r="O276" s="17">
        <v>2.3352679548935301E-2</v>
      </c>
      <c r="P276" s="17">
        <v>5.99899804817009E-2</v>
      </c>
      <c r="Q276" s="17">
        <v>4.2337614655716303E-2</v>
      </c>
      <c r="R276" s="17">
        <v>3.7722959043632598E-2</v>
      </c>
      <c r="S276" s="17"/>
      <c r="T276" s="17">
        <v>7.1731149076666001E-2</v>
      </c>
      <c r="U276" s="17">
        <v>4.3981396916595597E-2</v>
      </c>
      <c r="V276" s="17">
        <v>2.4224738802789001E-2</v>
      </c>
      <c r="W276" s="17">
        <v>3.1706992128443197E-2</v>
      </c>
    </row>
    <row r="277" spans="2:23" x14ac:dyDescent="0.35"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</row>
    <row r="278" spans="2:23" x14ac:dyDescent="0.35">
      <c r="B278" s="6" t="s">
        <v>149</v>
      </c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</row>
    <row r="279" spans="2:23" x14ac:dyDescent="0.35">
      <c r="B279" s="24" t="s">
        <v>44</v>
      </c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</row>
    <row r="280" spans="2:23" x14ac:dyDescent="0.35">
      <c r="B280" t="s">
        <v>139</v>
      </c>
      <c r="C280" s="17">
        <v>0.16281586069060699</v>
      </c>
      <c r="D280" s="17">
        <v>0.214238393299368</v>
      </c>
      <c r="E280" s="17">
        <v>0.116407135034193</v>
      </c>
      <c r="F280" s="17"/>
      <c r="G280" s="17">
        <v>0.21693430725858501</v>
      </c>
      <c r="H280" s="17">
        <v>0.241656606547485</v>
      </c>
      <c r="I280" s="17">
        <v>0.21018450756495499</v>
      </c>
      <c r="J280" s="17">
        <v>0.15288343145737099</v>
      </c>
      <c r="K280" s="17">
        <v>9.5918981467238498E-2</v>
      </c>
      <c r="L280" s="17">
        <v>8.7205674493919402E-2</v>
      </c>
      <c r="M280" s="17"/>
      <c r="N280" s="17">
        <v>0.14502096208929399</v>
      </c>
      <c r="O280" s="17">
        <v>0.20605816401851701</v>
      </c>
      <c r="P280" s="17">
        <v>0.18774094086569801</v>
      </c>
      <c r="Q280" s="17">
        <v>0.13958908332856701</v>
      </c>
      <c r="R280" s="17">
        <v>0.114777779421458</v>
      </c>
      <c r="S280" s="17"/>
      <c r="T280" s="17">
        <v>6.9967616016669495E-2</v>
      </c>
      <c r="U280" s="17">
        <v>0.119213906271649</v>
      </c>
      <c r="V280" s="17">
        <v>0.27335737787828102</v>
      </c>
      <c r="W280" s="17">
        <v>0.35564365453193097</v>
      </c>
    </row>
    <row r="281" spans="2:23" x14ac:dyDescent="0.35">
      <c r="B281" t="s">
        <v>140</v>
      </c>
      <c r="C281" s="17">
        <v>0.79366600441636703</v>
      </c>
      <c r="D281" s="17">
        <v>0.75604620530677702</v>
      </c>
      <c r="E281" s="17">
        <v>0.82634872319196895</v>
      </c>
      <c r="F281" s="17"/>
      <c r="G281" s="17">
        <v>0.68374012855462496</v>
      </c>
      <c r="H281" s="17">
        <v>0.71210286304581005</v>
      </c>
      <c r="I281" s="17">
        <v>0.74002232878712204</v>
      </c>
      <c r="J281" s="17">
        <v>0.81554851895999703</v>
      </c>
      <c r="K281" s="17">
        <v>0.87075827327878597</v>
      </c>
      <c r="L281" s="17">
        <v>0.89191768938405602</v>
      </c>
      <c r="M281" s="17"/>
      <c r="N281" s="17">
        <v>0.81711885412457796</v>
      </c>
      <c r="O281" s="17">
        <v>0.75902853636184597</v>
      </c>
      <c r="P281" s="17">
        <v>0.75331621164646401</v>
      </c>
      <c r="Q281" s="17">
        <v>0.80353218731669596</v>
      </c>
      <c r="R281" s="17">
        <v>0.81174747353131005</v>
      </c>
      <c r="S281" s="17"/>
      <c r="T281" s="17">
        <v>0.85942536714497497</v>
      </c>
      <c r="U281" s="17">
        <v>0.85097327481809804</v>
      </c>
      <c r="V281" s="17">
        <v>0.70211868116301601</v>
      </c>
      <c r="W281" s="17">
        <v>0.60853641432347305</v>
      </c>
    </row>
    <row r="282" spans="2:23" x14ac:dyDescent="0.35">
      <c r="B282" t="s">
        <v>141</v>
      </c>
      <c r="C282" s="17">
        <v>4.3518134893025799E-2</v>
      </c>
      <c r="D282" s="17">
        <v>2.9715401393855399E-2</v>
      </c>
      <c r="E282" s="17">
        <v>5.72441417738382E-2</v>
      </c>
      <c r="F282" s="17"/>
      <c r="G282" s="17">
        <v>9.9325564186790005E-2</v>
      </c>
      <c r="H282" s="17">
        <v>4.62405304067047E-2</v>
      </c>
      <c r="I282" s="17">
        <v>4.97931636479233E-2</v>
      </c>
      <c r="J282" s="17">
        <v>3.1568049582631798E-2</v>
      </c>
      <c r="K282" s="17">
        <v>3.3322745253975397E-2</v>
      </c>
      <c r="L282" s="17">
        <v>2.08766361220247E-2</v>
      </c>
      <c r="M282" s="17"/>
      <c r="N282" s="17">
        <v>3.7860183786127599E-2</v>
      </c>
      <c r="O282" s="17">
        <v>3.4913299619636698E-2</v>
      </c>
      <c r="P282" s="17">
        <v>5.8942847487838498E-2</v>
      </c>
      <c r="Q282" s="17">
        <v>5.6878729354736798E-2</v>
      </c>
      <c r="R282" s="17">
        <v>7.3474747047232405E-2</v>
      </c>
      <c r="S282" s="17"/>
      <c r="T282" s="17">
        <v>7.0607016838355297E-2</v>
      </c>
      <c r="U282" s="17">
        <v>2.9812818910252899E-2</v>
      </c>
      <c r="V282" s="17">
        <v>2.4523940958702899E-2</v>
      </c>
      <c r="W282" s="17">
        <v>3.5819931144596501E-2</v>
      </c>
    </row>
    <row r="283" spans="2:23" x14ac:dyDescent="0.35"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</row>
    <row r="284" spans="2:23" x14ac:dyDescent="0.35">
      <c r="B284" s="6" t="s">
        <v>150</v>
      </c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</row>
    <row r="285" spans="2:23" x14ac:dyDescent="0.35">
      <c r="B285" s="24" t="s">
        <v>44</v>
      </c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</row>
    <row r="286" spans="2:23" x14ac:dyDescent="0.35">
      <c r="B286" t="s">
        <v>139</v>
      </c>
      <c r="C286" s="17">
        <v>0.25686470552353202</v>
      </c>
      <c r="D286" s="17">
        <v>0.30500403425556299</v>
      </c>
      <c r="E286" s="17">
        <v>0.21400782219953099</v>
      </c>
      <c r="F286" s="17"/>
      <c r="G286" s="17">
        <v>0.2315497008514</v>
      </c>
      <c r="H286" s="17">
        <v>0.27461443312435202</v>
      </c>
      <c r="I286" s="17">
        <v>0.24203882201322099</v>
      </c>
      <c r="J286" s="17">
        <v>0.18679488887912099</v>
      </c>
      <c r="K286" s="17">
        <v>0.22943777416429301</v>
      </c>
      <c r="L286" s="17">
        <v>0.34288809606918902</v>
      </c>
      <c r="M286" s="17"/>
      <c r="N286" s="17">
        <v>0.271385236393973</v>
      </c>
      <c r="O286" s="17">
        <v>0.21839074182589099</v>
      </c>
      <c r="P286" s="17">
        <v>0.25525412836775802</v>
      </c>
      <c r="Q286" s="17">
        <v>0.26458594134285301</v>
      </c>
      <c r="R286" s="17">
        <v>0.17468568946222099</v>
      </c>
      <c r="S286" s="17"/>
      <c r="T286" s="17">
        <v>7.8471973763997005E-2</v>
      </c>
      <c r="U286" s="17">
        <v>0.207089416012016</v>
      </c>
      <c r="V286" s="17">
        <v>0.425347324712195</v>
      </c>
      <c r="W286" s="17">
        <v>0.59228423342007797</v>
      </c>
    </row>
    <row r="287" spans="2:23" x14ac:dyDescent="0.35">
      <c r="B287" t="s">
        <v>140</v>
      </c>
      <c r="C287" s="17">
        <v>0.69060079763873095</v>
      </c>
      <c r="D287" s="17">
        <v>0.64694773079919099</v>
      </c>
      <c r="E287" s="17">
        <v>0.72843778117010405</v>
      </c>
      <c r="F287" s="17"/>
      <c r="G287" s="17">
        <v>0.67777850492501301</v>
      </c>
      <c r="H287" s="17">
        <v>0.67890010980316495</v>
      </c>
      <c r="I287" s="17">
        <v>0.68126005588244898</v>
      </c>
      <c r="J287" s="17">
        <v>0.74618066717593301</v>
      </c>
      <c r="K287" s="17">
        <v>0.74211343973936295</v>
      </c>
      <c r="L287" s="17">
        <v>0.63263714562899698</v>
      </c>
      <c r="M287" s="17"/>
      <c r="N287" s="17">
        <v>0.68475742030475095</v>
      </c>
      <c r="O287" s="17">
        <v>0.71522616798773797</v>
      </c>
      <c r="P287" s="17">
        <v>0.68774114414448495</v>
      </c>
      <c r="Q287" s="17">
        <v>0.68401045605399802</v>
      </c>
      <c r="R287" s="17">
        <v>0.75863459921166099</v>
      </c>
      <c r="S287" s="17"/>
      <c r="T287" s="17">
        <v>0.84858774621511501</v>
      </c>
      <c r="U287" s="17">
        <v>0.75476618451785604</v>
      </c>
      <c r="V287" s="17">
        <v>0.52561641449734697</v>
      </c>
      <c r="W287" s="17">
        <v>0.39366568837513399</v>
      </c>
    </row>
    <row r="288" spans="2:23" x14ac:dyDescent="0.35">
      <c r="B288" t="s">
        <v>141</v>
      </c>
      <c r="C288" s="17">
        <v>5.2534496837737699E-2</v>
      </c>
      <c r="D288" s="17">
        <v>4.8048234945246002E-2</v>
      </c>
      <c r="E288" s="17">
        <v>5.7554396630365698E-2</v>
      </c>
      <c r="F288" s="17"/>
      <c r="G288" s="17">
        <v>9.0671794223586705E-2</v>
      </c>
      <c r="H288" s="17">
        <v>4.6485457072483298E-2</v>
      </c>
      <c r="I288" s="17">
        <v>7.6701122104330097E-2</v>
      </c>
      <c r="J288" s="17">
        <v>6.7024443944946194E-2</v>
      </c>
      <c r="K288" s="17">
        <v>2.84487860963442E-2</v>
      </c>
      <c r="L288" s="17">
        <v>2.44747583018134E-2</v>
      </c>
      <c r="M288" s="17"/>
      <c r="N288" s="17">
        <v>4.38573433012759E-2</v>
      </c>
      <c r="O288" s="17">
        <v>6.6383090186370897E-2</v>
      </c>
      <c r="P288" s="17">
        <v>5.7004727487757298E-2</v>
      </c>
      <c r="Q288" s="17">
        <v>5.1403602603149003E-2</v>
      </c>
      <c r="R288" s="17">
        <v>6.6679711326117899E-2</v>
      </c>
      <c r="S288" s="17"/>
      <c r="T288" s="17">
        <v>7.2940280020888204E-2</v>
      </c>
      <c r="U288" s="17">
        <v>3.8144399470127703E-2</v>
      </c>
      <c r="V288" s="17">
        <v>4.9036260790457198E-2</v>
      </c>
      <c r="W288" s="17">
        <v>1.4050078204788799E-2</v>
      </c>
    </row>
    <row r="289" spans="2:23" x14ac:dyDescent="0.35"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</row>
    <row r="290" spans="2:23" x14ac:dyDescent="0.35">
      <c r="B290" s="6" t="s">
        <v>158</v>
      </c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</row>
    <row r="291" spans="2:23" x14ac:dyDescent="0.35">
      <c r="B291" s="24" t="s">
        <v>199</v>
      </c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</row>
    <row r="292" spans="2:23" x14ac:dyDescent="0.35">
      <c r="B292" t="s">
        <v>151</v>
      </c>
      <c r="C292" s="17">
        <v>0.180149151177216</v>
      </c>
      <c r="D292" s="17">
        <v>0.23449094478475499</v>
      </c>
      <c r="E292" s="17">
        <v>0.12648864340708399</v>
      </c>
      <c r="F292" s="17"/>
      <c r="G292" s="17">
        <v>0.26615479981432999</v>
      </c>
      <c r="H292" s="17">
        <v>0.222725943528915</v>
      </c>
      <c r="I292" s="17">
        <v>0.19038096344981001</v>
      </c>
      <c r="J292" s="17">
        <v>0.12847971803392</v>
      </c>
      <c r="K292" s="17">
        <v>8.4223608953213902E-2</v>
      </c>
      <c r="L292" s="17">
        <v>0.14373290855555099</v>
      </c>
      <c r="M292" s="17"/>
      <c r="N292" s="17">
        <v>0.17402554173524301</v>
      </c>
      <c r="O292" s="17">
        <v>0.17288407653804599</v>
      </c>
      <c r="P292" s="17">
        <v>0.217656983334722</v>
      </c>
      <c r="Q292" s="17">
        <v>0.15966946140778401</v>
      </c>
      <c r="R292" s="17">
        <v>0.20152476625103599</v>
      </c>
      <c r="S292" s="17"/>
      <c r="T292" s="17">
        <v>9.2487584296330999E-2</v>
      </c>
      <c r="U292" s="17">
        <v>0.11134113815482399</v>
      </c>
      <c r="V292" s="17">
        <v>0.28560134528337999</v>
      </c>
      <c r="W292" s="17">
        <v>0.452658550317034</v>
      </c>
    </row>
    <row r="293" spans="2:23" x14ac:dyDescent="0.35">
      <c r="B293" t="s">
        <v>152</v>
      </c>
      <c r="C293" s="17">
        <v>0.28271561024184</v>
      </c>
      <c r="D293" s="17">
        <v>0.31499954788899398</v>
      </c>
      <c r="E293" s="17">
        <v>0.255272780711289</v>
      </c>
      <c r="F293" s="17"/>
      <c r="G293" s="17">
        <v>0.31654149076869198</v>
      </c>
      <c r="H293" s="17">
        <v>0.28168012034675699</v>
      </c>
      <c r="I293" s="17">
        <v>0.27156991506279998</v>
      </c>
      <c r="J293" s="17">
        <v>0.23335673938423199</v>
      </c>
      <c r="K293" s="17">
        <v>0.30693994769847699</v>
      </c>
      <c r="L293" s="17">
        <v>0.34263949747475198</v>
      </c>
      <c r="M293" s="17"/>
      <c r="N293" s="17">
        <v>0.24975721455355701</v>
      </c>
      <c r="O293" s="17">
        <v>0.31979288674612</v>
      </c>
      <c r="P293" s="17">
        <v>0.33593133435922401</v>
      </c>
      <c r="Q293" s="17">
        <v>0.33594792974971099</v>
      </c>
      <c r="R293" s="17">
        <v>0.23378219557041799</v>
      </c>
      <c r="S293" s="17"/>
      <c r="T293" s="17">
        <v>0.1650026080815</v>
      </c>
      <c r="U293" s="17">
        <v>0.30628039254478501</v>
      </c>
      <c r="V293" s="17">
        <v>0.357327052395567</v>
      </c>
      <c r="W293" s="17">
        <v>0.353888748931108</v>
      </c>
    </row>
    <row r="294" spans="2:23" x14ac:dyDescent="0.35">
      <c r="B294" t="s">
        <v>153</v>
      </c>
      <c r="C294" s="17">
        <v>0.182326521627036</v>
      </c>
      <c r="D294" s="17">
        <v>0.180399420674625</v>
      </c>
      <c r="E294" s="17">
        <v>0.18538868572957101</v>
      </c>
      <c r="F294" s="17"/>
      <c r="G294" s="17">
        <v>0.16065428842379301</v>
      </c>
      <c r="H294" s="17">
        <v>0.20468644362782901</v>
      </c>
      <c r="I294" s="17">
        <v>0.18995686189174901</v>
      </c>
      <c r="J294" s="17">
        <v>0.16331631689364901</v>
      </c>
      <c r="K294" s="17">
        <v>0.18891136907148601</v>
      </c>
      <c r="L294" s="17">
        <v>0.16938597564289701</v>
      </c>
      <c r="M294" s="17"/>
      <c r="N294" s="17">
        <v>0.172892025279828</v>
      </c>
      <c r="O294" s="17">
        <v>0.18562442274452901</v>
      </c>
      <c r="P294" s="17">
        <v>0.16751965786977099</v>
      </c>
      <c r="Q294" s="17">
        <v>0.25893302041001498</v>
      </c>
      <c r="R294" s="17">
        <v>0.25992466334401598</v>
      </c>
      <c r="S294" s="17"/>
      <c r="T294" s="17">
        <v>0.222062329153908</v>
      </c>
      <c r="U294" s="17">
        <v>0.196483741420383</v>
      </c>
      <c r="V294" s="17">
        <v>0.146306262570503</v>
      </c>
      <c r="W294" s="17">
        <v>0.107889496323143</v>
      </c>
    </row>
    <row r="295" spans="2:23" x14ac:dyDescent="0.35">
      <c r="B295" t="s">
        <v>154</v>
      </c>
      <c r="C295" s="17">
        <v>0.13057884314968199</v>
      </c>
      <c r="D295" s="17">
        <v>0.111564776627954</v>
      </c>
      <c r="E295" s="17">
        <v>0.146363685881957</v>
      </c>
      <c r="F295" s="17"/>
      <c r="G295" s="17">
        <v>8.9406938050826001E-2</v>
      </c>
      <c r="H295" s="17">
        <v>9.4054912266527402E-2</v>
      </c>
      <c r="I295" s="17">
        <v>0.15391700631371599</v>
      </c>
      <c r="J295" s="17">
        <v>0.210842523117864</v>
      </c>
      <c r="K295" s="17">
        <v>0.11128120730642301</v>
      </c>
      <c r="L295" s="17">
        <v>8.3317114896211103E-2</v>
      </c>
      <c r="M295" s="17"/>
      <c r="N295" s="17">
        <v>0.120608280081303</v>
      </c>
      <c r="O295" s="17">
        <v>0.19248725779703299</v>
      </c>
      <c r="P295" s="17">
        <v>8.9455044906268294E-2</v>
      </c>
      <c r="Q295" s="17">
        <v>0.13190495347089101</v>
      </c>
      <c r="R295" s="17">
        <v>0.103893891642113</v>
      </c>
      <c r="S295" s="17"/>
      <c r="T295" s="17">
        <v>9.4170054724768998E-2</v>
      </c>
      <c r="U295" s="17">
        <v>0.179867543784789</v>
      </c>
      <c r="V295" s="17">
        <v>0.11450047776826899</v>
      </c>
      <c r="W295" s="17">
        <v>5.0771296987593098E-2</v>
      </c>
    </row>
    <row r="296" spans="2:23" x14ac:dyDescent="0.35">
      <c r="B296" t="s">
        <v>155</v>
      </c>
      <c r="C296" s="17">
        <v>0.17608889406460501</v>
      </c>
      <c r="D296" s="17">
        <v>0.13015954240527</v>
      </c>
      <c r="E296" s="17">
        <v>0.21996998064945</v>
      </c>
      <c r="F296" s="17"/>
      <c r="G296" s="17">
        <v>0.124673265158671</v>
      </c>
      <c r="H296" s="17">
        <v>0.141622867260602</v>
      </c>
      <c r="I296" s="17">
        <v>0.12388274233315</v>
      </c>
      <c r="J296" s="17">
        <v>0.23122343343914001</v>
      </c>
      <c r="K296" s="17">
        <v>0.275787230178482</v>
      </c>
      <c r="L296" s="17">
        <v>0.21865379325772999</v>
      </c>
      <c r="M296" s="17"/>
      <c r="N296" s="17">
        <v>0.23007225162860701</v>
      </c>
      <c r="O296" s="17">
        <v>0.114620676345808</v>
      </c>
      <c r="P296" s="17">
        <v>0.13401121494000801</v>
      </c>
      <c r="Q296" s="17">
        <v>8.0433675275672398E-2</v>
      </c>
      <c r="R296" s="17">
        <v>0.127927783496742</v>
      </c>
      <c r="S296" s="17"/>
      <c r="T296" s="17">
        <v>0.346555718856838</v>
      </c>
      <c r="U296" s="17">
        <v>0.179992196680344</v>
      </c>
      <c r="V296" s="17">
        <v>6.4799095378507005E-2</v>
      </c>
      <c r="W296" s="17">
        <v>1.8804083220633601E-2</v>
      </c>
    </row>
    <row r="297" spans="2:23" x14ac:dyDescent="0.35">
      <c r="B297" t="s">
        <v>51</v>
      </c>
      <c r="C297" s="17">
        <v>4.8140979739620803E-2</v>
      </c>
      <c r="D297" s="17">
        <v>2.8385767618401898E-2</v>
      </c>
      <c r="E297" s="17">
        <v>6.6516223620649004E-2</v>
      </c>
      <c r="F297" s="17"/>
      <c r="G297" s="17">
        <v>4.2569217783688502E-2</v>
      </c>
      <c r="H297" s="17">
        <v>5.5229712969369897E-2</v>
      </c>
      <c r="I297" s="17">
        <v>7.0292510948775297E-2</v>
      </c>
      <c r="J297" s="17">
        <v>3.2781269131194099E-2</v>
      </c>
      <c r="K297" s="17">
        <v>3.2856636791918102E-2</v>
      </c>
      <c r="L297" s="17">
        <v>4.2270710172858203E-2</v>
      </c>
      <c r="M297" s="17"/>
      <c r="N297" s="17">
        <v>5.2644686721462497E-2</v>
      </c>
      <c r="O297" s="17">
        <v>1.45906798284632E-2</v>
      </c>
      <c r="P297" s="17">
        <v>5.5425764590007198E-2</v>
      </c>
      <c r="Q297" s="17">
        <v>3.3110959685926998E-2</v>
      </c>
      <c r="R297" s="17">
        <v>7.2946699695675493E-2</v>
      </c>
      <c r="S297" s="17"/>
      <c r="T297" s="17">
        <v>7.9721704886654005E-2</v>
      </c>
      <c r="U297" s="17">
        <v>2.60349874148754E-2</v>
      </c>
      <c r="V297" s="17">
        <v>3.1465766603774703E-2</v>
      </c>
      <c r="W297" s="17">
        <v>1.5987824220487799E-2</v>
      </c>
    </row>
    <row r="298" spans="2:23" x14ac:dyDescent="0.35">
      <c r="B298" t="s">
        <v>156</v>
      </c>
      <c r="C298" s="17">
        <v>0.46286476141905603</v>
      </c>
      <c r="D298" s="17">
        <v>0.54949049267374905</v>
      </c>
      <c r="E298" s="17">
        <v>0.38176142411837299</v>
      </c>
      <c r="F298" s="17"/>
      <c r="G298" s="17">
        <v>0.58269629058302197</v>
      </c>
      <c r="H298" s="17">
        <v>0.50440606387567199</v>
      </c>
      <c r="I298" s="17">
        <v>0.46195087851261002</v>
      </c>
      <c r="J298" s="17">
        <v>0.36183645741815201</v>
      </c>
      <c r="K298" s="17">
        <v>0.391163556651691</v>
      </c>
      <c r="L298" s="17">
        <v>0.48637240603030302</v>
      </c>
      <c r="M298" s="17"/>
      <c r="N298" s="17">
        <v>0.42378275628880002</v>
      </c>
      <c r="O298" s="17">
        <v>0.49267696328416699</v>
      </c>
      <c r="P298" s="17">
        <v>0.55358831769394601</v>
      </c>
      <c r="Q298" s="17">
        <v>0.49561739115749498</v>
      </c>
      <c r="R298" s="17">
        <v>0.43530696182145401</v>
      </c>
      <c r="S298" s="17"/>
      <c r="T298" s="17">
        <v>0.257490192377831</v>
      </c>
      <c r="U298" s="17">
        <v>0.417621530699608</v>
      </c>
      <c r="V298" s="17">
        <v>0.64292839767894705</v>
      </c>
      <c r="W298" s="17">
        <v>0.80654729924814295</v>
      </c>
    </row>
    <row r="299" spans="2:23" x14ac:dyDescent="0.35">
      <c r="B299" t="s">
        <v>157</v>
      </c>
      <c r="C299" s="17">
        <v>0.30666773721428697</v>
      </c>
      <c r="D299" s="17">
        <v>0.241724319033224</v>
      </c>
      <c r="E299" s="17">
        <v>0.36633366653140698</v>
      </c>
      <c r="F299" s="17"/>
      <c r="G299" s="17">
        <v>0.214080203209497</v>
      </c>
      <c r="H299" s="17">
        <v>0.23567777952713001</v>
      </c>
      <c r="I299" s="17">
        <v>0.27779974864686602</v>
      </c>
      <c r="J299" s="17">
        <v>0.44206595655700398</v>
      </c>
      <c r="K299" s="17">
        <v>0.38706843748490499</v>
      </c>
      <c r="L299" s="17">
        <v>0.30197090815394101</v>
      </c>
      <c r="M299" s="17"/>
      <c r="N299" s="17">
        <v>0.35068053170990998</v>
      </c>
      <c r="O299" s="17">
        <v>0.30710793414283999</v>
      </c>
      <c r="P299" s="17">
        <v>0.22346625984627599</v>
      </c>
      <c r="Q299" s="17">
        <v>0.21233862874656301</v>
      </c>
      <c r="R299" s="17">
        <v>0.23182167513885499</v>
      </c>
      <c r="S299" s="17"/>
      <c r="T299" s="17">
        <v>0.44072577358160703</v>
      </c>
      <c r="U299" s="17">
        <v>0.35985974046513303</v>
      </c>
      <c r="V299" s="17">
        <v>0.179299573146776</v>
      </c>
      <c r="W299" s="17">
        <v>6.9575380208226803E-2</v>
      </c>
    </row>
    <row r="300" spans="2:23" x14ac:dyDescent="0.35">
      <c r="B300" t="s">
        <v>64</v>
      </c>
      <c r="C300" s="17">
        <v>0.156197024204769</v>
      </c>
      <c r="D300" s="17">
        <v>0.307766173640525</v>
      </c>
      <c r="E300" s="17">
        <v>1.54277575869659E-2</v>
      </c>
      <c r="F300" s="17"/>
      <c r="G300" s="17">
        <v>0.36861608737352503</v>
      </c>
      <c r="H300" s="17">
        <v>0.26872828434854201</v>
      </c>
      <c r="I300" s="17">
        <v>0.184151129865744</v>
      </c>
      <c r="J300" s="17">
        <v>-8.0229499138851704E-2</v>
      </c>
      <c r="K300" s="17">
        <v>4.0951191667860098E-3</v>
      </c>
      <c r="L300" s="17">
        <v>0.18440149787636201</v>
      </c>
      <c r="M300" s="17"/>
      <c r="N300" s="17">
        <v>7.3102224578890401E-2</v>
      </c>
      <c r="O300" s="17">
        <v>0.185569029141326</v>
      </c>
      <c r="P300" s="17">
        <v>0.33012205784767001</v>
      </c>
      <c r="Q300" s="17">
        <v>0.28327876241093197</v>
      </c>
      <c r="R300" s="17">
        <v>0.20348528668259899</v>
      </c>
      <c r="S300" s="17"/>
      <c r="T300" s="17">
        <v>-0.183235581203776</v>
      </c>
      <c r="U300" s="17">
        <v>5.7761790234475197E-2</v>
      </c>
      <c r="V300" s="17">
        <v>0.46362882453217102</v>
      </c>
      <c r="W300" s="17">
        <v>0.73697191903991599</v>
      </c>
    </row>
    <row r="301" spans="2:23" x14ac:dyDescent="0.35"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</row>
    <row r="302" spans="2:23" x14ac:dyDescent="0.35">
      <c r="B302" s="6" t="s">
        <v>162</v>
      </c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</row>
    <row r="303" spans="2:23" x14ac:dyDescent="0.35">
      <c r="B303" s="24" t="s">
        <v>199</v>
      </c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</row>
    <row r="304" spans="2:23" x14ac:dyDescent="0.35">
      <c r="B304" t="s">
        <v>159</v>
      </c>
      <c r="C304" s="17">
        <v>0.42618886528530098</v>
      </c>
      <c r="D304" s="17">
        <v>0.48652977700407202</v>
      </c>
      <c r="E304" s="17">
        <v>0.36592294068995301</v>
      </c>
      <c r="F304" s="17"/>
      <c r="G304" s="17">
        <v>0.497845652808588</v>
      </c>
      <c r="H304" s="17">
        <v>0.44688499396999398</v>
      </c>
      <c r="I304" s="17">
        <v>0.41545814251212498</v>
      </c>
      <c r="J304" s="17">
        <v>0.40008896843236402</v>
      </c>
      <c r="K304" s="17">
        <v>0.36934197197997698</v>
      </c>
      <c r="L304" s="17">
        <v>0.41345029321978599</v>
      </c>
      <c r="M304" s="17"/>
      <c r="N304" s="17">
        <v>0.402695483454931</v>
      </c>
      <c r="O304" s="17">
        <v>0.45007583026117998</v>
      </c>
      <c r="P304" s="17">
        <v>0.45290505099197498</v>
      </c>
      <c r="Q304" s="17">
        <v>0.51292544053056099</v>
      </c>
      <c r="R304" s="17">
        <v>0.31884772463479399</v>
      </c>
      <c r="S304" s="17"/>
      <c r="T304" s="17">
        <v>0.33312902831462898</v>
      </c>
      <c r="U304" s="17">
        <v>0.35849321789882799</v>
      </c>
      <c r="V304" s="17">
        <v>0.56793001170576896</v>
      </c>
      <c r="W304" s="17">
        <v>0.68796569606684799</v>
      </c>
    </row>
    <row r="305" spans="2:23" x14ac:dyDescent="0.35">
      <c r="B305" t="s">
        <v>160</v>
      </c>
      <c r="C305" s="17">
        <v>0.33049841865711499</v>
      </c>
      <c r="D305" s="17">
        <v>0.32412076960123698</v>
      </c>
      <c r="E305" s="17">
        <v>0.34214256678362698</v>
      </c>
      <c r="F305" s="17"/>
      <c r="G305" s="17">
        <v>0.18467250823908099</v>
      </c>
      <c r="H305" s="17">
        <v>0.284908022631852</v>
      </c>
      <c r="I305" s="17">
        <v>0.359602151287153</v>
      </c>
      <c r="J305" s="17">
        <v>0.38294965023940603</v>
      </c>
      <c r="K305" s="17">
        <v>0.41374525121143602</v>
      </c>
      <c r="L305" s="17">
        <v>0.43305660972325299</v>
      </c>
      <c r="M305" s="17"/>
      <c r="N305" s="17">
        <v>0.322652354002747</v>
      </c>
      <c r="O305" s="17">
        <v>0.354063886999952</v>
      </c>
      <c r="P305" s="17">
        <v>0.30934863272139901</v>
      </c>
      <c r="Q305" s="17">
        <v>0.38864738847052299</v>
      </c>
      <c r="R305" s="17">
        <v>0.34334592530007302</v>
      </c>
      <c r="S305" s="17"/>
      <c r="T305" s="17">
        <v>0.30105985551116798</v>
      </c>
      <c r="U305" s="17">
        <v>0.386932067062848</v>
      </c>
      <c r="V305" s="17">
        <v>0.308376738648305</v>
      </c>
      <c r="W305" s="17">
        <v>0.229264545300436</v>
      </c>
    </row>
    <row r="306" spans="2:23" x14ac:dyDescent="0.35">
      <c r="B306" t="s">
        <v>161</v>
      </c>
      <c r="C306" s="17">
        <v>0.108231137617933</v>
      </c>
      <c r="D306" s="17">
        <v>0.108006068063318</v>
      </c>
      <c r="E306" s="17">
        <v>0.110591676427028</v>
      </c>
      <c r="F306" s="17"/>
      <c r="G306" s="17">
        <v>0.15856961731814101</v>
      </c>
      <c r="H306" s="17">
        <v>0.15333152977231601</v>
      </c>
      <c r="I306" s="17">
        <v>7.2997229426755295E-2</v>
      </c>
      <c r="J306" s="17">
        <v>9.8538553244508997E-2</v>
      </c>
      <c r="K306" s="17">
        <v>7.4401873181936501E-2</v>
      </c>
      <c r="L306" s="17">
        <v>2.8649226131995002E-2</v>
      </c>
      <c r="M306" s="17"/>
      <c r="N306" s="17">
        <v>0.118107808168061</v>
      </c>
      <c r="O306" s="17">
        <v>9.6839926681988597E-2</v>
      </c>
      <c r="P306" s="17">
        <v>0.12703455625868301</v>
      </c>
      <c r="Q306" s="17">
        <v>2.8383971667322899E-2</v>
      </c>
      <c r="R306" s="17">
        <v>0.13841033174979001</v>
      </c>
      <c r="S306" s="17"/>
      <c r="T306" s="17">
        <v>0.13185919640447699</v>
      </c>
      <c r="U306" s="17">
        <v>0.13107918951353001</v>
      </c>
      <c r="V306" s="17">
        <v>7.3090364823995294E-2</v>
      </c>
      <c r="W306" s="17">
        <v>2.79238301915796E-2</v>
      </c>
    </row>
    <row r="307" spans="2:23" x14ac:dyDescent="0.35">
      <c r="B307" t="s">
        <v>51</v>
      </c>
      <c r="C307" s="17">
        <v>0.13508157843965099</v>
      </c>
      <c r="D307" s="17">
        <v>8.1343385331373003E-2</v>
      </c>
      <c r="E307" s="17">
        <v>0.18134281609939201</v>
      </c>
      <c r="F307" s="17"/>
      <c r="G307" s="17">
        <v>0.15891222163419</v>
      </c>
      <c r="H307" s="17">
        <v>0.11487545362583799</v>
      </c>
      <c r="I307" s="17">
        <v>0.15194247677396699</v>
      </c>
      <c r="J307" s="17">
        <v>0.118422828083722</v>
      </c>
      <c r="K307" s="17">
        <v>0.14251090362665</v>
      </c>
      <c r="L307" s="17">
        <v>0.124843870924966</v>
      </c>
      <c r="M307" s="17"/>
      <c r="N307" s="17">
        <v>0.15654435437426101</v>
      </c>
      <c r="O307" s="17">
        <v>9.9020356056879796E-2</v>
      </c>
      <c r="P307" s="17">
        <v>0.110711760027943</v>
      </c>
      <c r="Q307" s="17">
        <v>7.0043199331593503E-2</v>
      </c>
      <c r="R307" s="17">
        <v>0.19939601831534301</v>
      </c>
      <c r="S307" s="17"/>
      <c r="T307" s="17">
        <v>0.23395191976972601</v>
      </c>
      <c r="U307" s="17">
        <v>0.12349552552479399</v>
      </c>
      <c r="V307" s="17">
        <v>5.0602884821931003E-2</v>
      </c>
      <c r="W307" s="17">
        <v>5.48459284411364E-2</v>
      </c>
    </row>
    <row r="308" spans="2:23" x14ac:dyDescent="0.35"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</row>
    <row r="309" spans="2:23" x14ac:dyDescent="0.35">
      <c r="B309" s="6" t="s">
        <v>169</v>
      </c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</row>
    <row r="310" spans="2:23" x14ac:dyDescent="0.35">
      <c r="B310" s="24" t="s">
        <v>212</v>
      </c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</row>
    <row r="311" spans="2:23" x14ac:dyDescent="0.35">
      <c r="B311" t="s">
        <v>163</v>
      </c>
      <c r="C311" s="17">
        <v>0.65947931165530604</v>
      </c>
      <c r="D311" s="17">
        <v>0.657253900349549</v>
      </c>
      <c r="E311" s="17">
        <v>0.66402322990922102</v>
      </c>
      <c r="F311" s="17"/>
      <c r="G311" s="17">
        <v>0.53263120864464697</v>
      </c>
      <c r="H311" s="17">
        <v>0.53523638703979204</v>
      </c>
      <c r="I311" s="17">
        <v>0.71639591529728497</v>
      </c>
      <c r="J311" s="17">
        <v>0.68977814621899103</v>
      </c>
      <c r="K311" s="17">
        <v>0.76103459842086396</v>
      </c>
      <c r="L311" s="17">
        <v>0.62914825954748199</v>
      </c>
      <c r="M311" s="17"/>
      <c r="N311" s="17">
        <v>0.68062296237957798</v>
      </c>
      <c r="O311" s="17">
        <v>0.68137640789675202</v>
      </c>
      <c r="P311" s="17">
        <v>0.50745296409253904</v>
      </c>
      <c r="Q311" s="17">
        <v>0.76950570917556804</v>
      </c>
      <c r="R311" s="17">
        <v>0.55240925968664001</v>
      </c>
      <c r="S311" s="17"/>
      <c r="T311" s="17">
        <v>0.62449855300311596</v>
      </c>
      <c r="U311" s="17">
        <v>0.70705746233266797</v>
      </c>
      <c r="V311" s="17">
        <v>0.62095564892341204</v>
      </c>
      <c r="W311" s="17">
        <v>0.72272177233702195</v>
      </c>
    </row>
    <row r="312" spans="2:23" x14ac:dyDescent="0.35">
      <c r="B312" t="s">
        <v>164</v>
      </c>
      <c r="C312" s="17">
        <v>0.54094678067583202</v>
      </c>
      <c r="D312" s="17">
        <v>0.53676852055447399</v>
      </c>
      <c r="E312" s="17">
        <v>0.54690592713011099</v>
      </c>
      <c r="F312" s="17"/>
      <c r="G312" s="17">
        <v>0.39597080960082298</v>
      </c>
      <c r="H312" s="17">
        <v>0.64932646613520195</v>
      </c>
      <c r="I312" s="17">
        <v>0.50188826870647496</v>
      </c>
      <c r="J312" s="17">
        <v>0.51191534312597098</v>
      </c>
      <c r="K312" s="17">
        <v>0.54076094157549903</v>
      </c>
      <c r="L312" s="17">
        <v>0.63593557773641796</v>
      </c>
      <c r="M312" s="17"/>
      <c r="N312" s="17">
        <v>0.61174953674922095</v>
      </c>
      <c r="O312" s="17">
        <v>0.46796467847602602</v>
      </c>
      <c r="P312" s="17">
        <v>0.46350546356428102</v>
      </c>
      <c r="Q312" s="17">
        <v>0.47068286712360702</v>
      </c>
      <c r="R312" s="17">
        <v>0.43647115016342802</v>
      </c>
      <c r="S312" s="17"/>
      <c r="T312" s="17">
        <v>0.422043720938586</v>
      </c>
      <c r="U312" s="17">
        <v>0.58826374437862805</v>
      </c>
      <c r="V312" s="17">
        <v>0.58671967090621502</v>
      </c>
      <c r="W312" s="17">
        <v>0.580890631761388</v>
      </c>
    </row>
    <row r="313" spans="2:23" x14ac:dyDescent="0.35">
      <c r="B313" t="s">
        <v>165</v>
      </c>
      <c r="C313" s="17">
        <v>0.435849797670328</v>
      </c>
      <c r="D313" s="17">
        <v>0.46869361040921598</v>
      </c>
      <c r="E313" s="17">
        <v>0.40630153638409799</v>
      </c>
      <c r="F313" s="17"/>
      <c r="G313" s="17">
        <v>0.30856763416056898</v>
      </c>
      <c r="H313" s="17">
        <v>0.47652544027391203</v>
      </c>
      <c r="I313" s="17">
        <v>0.49685368451810902</v>
      </c>
      <c r="J313" s="17">
        <v>0.44963935721378001</v>
      </c>
      <c r="K313" s="17">
        <v>0.38961792128985301</v>
      </c>
      <c r="L313" s="17">
        <v>0.35495648575064598</v>
      </c>
      <c r="M313" s="17"/>
      <c r="N313" s="17">
        <v>0.50309528000390802</v>
      </c>
      <c r="O313" s="17">
        <v>0.345064263187362</v>
      </c>
      <c r="P313" s="17">
        <v>0.37611853869071799</v>
      </c>
      <c r="Q313" s="17">
        <v>0.431747770821309</v>
      </c>
      <c r="R313" s="17">
        <v>0.245362934470226</v>
      </c>
      <c r="S313" s="17"/>
      <c r="T313" s="17">
        <v>0.60993886371275197</v>
      </c>
      <c r="U313" s="17">
        <v>0.45235267090745301</v>
      </c>
      <c r="V313" s="17">
        <v>0.29738588940232402</v>
      </c>
      <c r="W313" s="17">
        <v>0.25924076174005001</v>
      </c>
    </row>
    <row r="314" spans="2:23" x14ac:dyDescent="0.35">
      <c r="B314" t="s">
        <v>166</v>
      </c>
      <c r="C314" s="17">
        <v>0.37025507135876401</v>
      </c>
      <c r="D314" s="17">
        <v>0.35672802452971197</v>
      </c>
      <c r="E314" s="17">
        <v>0.384452926227351</v>
      </c>
      <c r="F314" s="17"/>
      <c r="G314" s="17">
        <v>0.27088093137882402</v>
      </c>
      <c r="H314" s="17">
        <v>0.41755937193054599</v>
      </c>
      <c r="I314" s="17">
        <v>0.37627231670836198</v>
      </c>
      <c r="J314" s="17">
        <v>0.34463318721888597</v>
      </c>
      <c r="K314" s="17">
        <v>0.37272734757338299</v>
      </c>
      <c r="L314" s="17">
        <v>0.41579811144768303</v>
      </c>
      <c r="M314" s="17"/>
      <c r="N314" s="17">
        <v>0.42810580131281301</v>
      </c>
      <c r="O314" s="17">
        <v>0.27480835779464502</v>
      </c>
      <c r="P314" s="17">
        <v>0.37200087373047902</v>
      </c>
      <c r="Q314" s="17">
        <v>0.28092584808129301</v>
      </c>
      <c r="R314" s="17">
        <v>0.30069268498393698</v>
      </c>
      <c r="S314" s="17"/>
      <c r="T314" s="17">
        <v>0.393648394677858</v>
      </c>
      <c r="U314" s="17">
        <v>0.38059940105179002</v>
      </c>
      <c r="V314" s="17">
        <v>0.342374563224145</v>
      </c>
      <c r="W314" s="17">
        <v>0.36986436739224798</v>
      </c>
    </row>
    <row r="315" spans="2:23" x14ac:dyDescent="0.35">
      <c r="B315" t="s">
        <v>167</v>
      </c>
      <c r="C315" s="17">
        <v>0.31176791735340897</v>
      </c>
      <c r="D315" s="17">
        <v>0.33183416812387401</v>
      </c>
      <c r="E315" s="17">
        <v>0.29388289908305498</v>
      </c>
      <c r="F315" s="17"/>
      <c r="G315" s="17">
        <v>0.28849485147312998</v>
      </c>
      <c r="H315" s="17">
        <v>0.360381089864308</v>
      </c>
      <c r="I315" s="17">
        <v>0.35462677238641899</v>
      </c>
      <c r="J315" s="17">
        <v>0.25998465279871003</v>
      </c>
      <c r="K315" s="17">
        <v>0.33874960966175199</v>
      </c>
      <c r="L315" s="17">
        <v>0.154697736775053</v>
      </c>
      <c r="M315" s="17"/>
      <c r="N315" s="17">
        <v>0.30739615054497499</v>
      </c>
      <c r="O315" s="17">
        <v>0.36035825433598001</v>
      </c>
      <c r="P315" s="17">
        <v>0.342754693395806</v>
      </c>
      <c r="Q315" s="17">
        <v>0.19174434200555099</v>
      </c>
      <c r="R315" s="17">
        <v>0.20754391071195299</v>
      </c>
      <c r="S315" s="17"/>
      <c r="T315" s="17">
        <v>0.39051738689723497</v>
      </c>
      <c r="U315" s="17">
        <v>0.26939094541340403</v>
      </c>
      <c r="V315" s="17">
        <v>0.31122989988493599</v>
      </c>
      <c r="W315" s="17">
        <v>0.373780825336546</v>
      </c>
    </row>
    <row r="316" spans="2:23" x14ac:dyDescent="0.35">
      <c r="B316" t="s">
        <v>51</v>
      </c>
      <c r="C316" s="17">
        <v>4.6450844115348902E-2</v>
      </c>
      <c r="D316" s="17">
        <v>3.2517357171434398E-2</v>
      </c>
      <c r="E316" s="17">
        <v>5.6150659673262701E-2</v>
      </c>
      <c r="F316" s="17"/>
      <c r="G316" s="17">
        <v>8.2071965931469107E-2</v>
      </c>
      <c r="H316" s="17">
        <v>1.6172679017736401E-2</v>
      </c>
      <c r="I316" s="17">
        <v>4.5199092294027202E-2</v>
      </c>
      <c r="J316" s="17">
        <v>6.4746666391728394E-2</v>
      </c>
      <c r="K316" s="17">
        <v>3.9662142673051903E-2</v>
      </c>
      <c r="L316" s="17">
        <v>5.1701329498840501E-2</v>
      </c>
      <c r="M316" s="17"/>
      <c r="N316" s="17">
        <v>3.8308863457579001E-2</v>
      </c>
      <c r="O316" s="17">
        <v>3.8681284681945899E-2</v>
      </c>
      <c r="P316" s="17">
        <v>9.1569803155253801E-2</v>
      </c>
      <c r="Q316" s="17">
        <v>2.85291963098596E-2</v>
      </c>
      <c r="R316" s="17">
        <v>8.8663270631153895E-2</v>
      </c>
      <c r="S316" s="17"/>
      <c r="T316" s="17">
        <v>4.3028004948242903E-2</v>
      </c>
      <c r="U316" s="17">
        <v>5.3017751633594297E-2</v>
      </c>
      <c r="V316" s="17">
        <v>2.8102762608526899E-2</v>
      </c>
      <c r="W316" s="17">
        <v>5.5057985564044599E-2</v>
      </c>
    </row>
    <row r="317" spans="2:23" x14ac:dyDescent="0.35">
      <c r="B317" t="s">
        <v>168</v>
      </c>
      <c r="C317" s="17">
        <v>1.2271931080702399E-2</v>
      </c>
      <c r="D317" s="17">
        <v>1.9768413203884099E-2</v>
      </c>
      <c r="E317" s="17">
        <v>5.2059265991525197E-3</v>
      </c>
      <c r="F317" s="17"/>
      <c r="G317" s="17">
        <v>3.50493304491458E-2</v>
      </c>
      <c r="H317" s="17">
        <v>0</v>
      </c>
      <c r="I317" s="17">
        <v>1.8723542873456501E-2</v>
      </c>
      <c r="J317" s="17">
        <v>0</v>
      </c>
      <c r="K317" s="17">
        <v>2.1828137543554501E-2</v>
      </c>
      <c r="L317" s="17">
        <v>1.1469771714162399E-2</v>
      </c>
      <c r="M317" s="17"/>
      <c r="N317" s="17">
        <v>1.3682184242982599E-2</v>
      </c>
      <c r="O317" s="17">
        <v>1.9214138548032299E-2</v>
      </c>
      <c r="P317" s="17">
        <v>0</v>
      </c>
      <c r="Q317" s="17">
        <v>0</v>
      </c>
      <c r="R317" s="17">
        <v>3.0331094374193901E-2</v>
      </c>
      <c r="S317" s="17"/>
      <c r="T317" s="17">
        <v>1.9243631842652199E-2</v>
      </c>
      <c r="U317" s="17">
        <v>1.7778919790776001E-2</v>
      </c>
      <c r="V317" s="17">
        <v>0</v>
      </c>
      <c r="W317" s="17">
        <v>0</v>
      </c>
    </row>
    <row r="318" spans="2:23" x14ac:dyDescent="0.35"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</row>
    <row r="319" spans="2:23" x14ac:dyDescent="0.35">
      <c r="B319" s="6" t="s">
        <v>171</v>
      </c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</row>
    <row r="320" spans="2:23" x14ac:dyDescent="0.35">
      <c r="B320" s="24" t="s">
        <v>217</v>
      </c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</row>
    <row r="321" spans="2:23" x14ac:dyDescent="0.35">
      <c r="B321" t="s">
        <v>170</v>
      </c>
      <c r="C321" s="17">
        <v>0.59362367767908997</v>
      </c>
      <c r="D321" s="17">
        <v>0.68727767635999204</v>
      </c>
      <c r="E321" s="17">
        <v>0.50203488471598601</v>
      </c>
      <c r="F321" s="17"/>
      <c r="G321" s="17">
        <v>0.55956166716669797</v>
      </c>
      <c r="H321" s="17">
        <v>0.66678321192469103</v>
      </c>
      <c r="I321" s="17">
        <v>0.60115519517647598</v>
      </c>
      <c r="J321" s="17">
        <v>0.61769218378961099</v>
      </c>
      <c r="K321" s="17">
        <v>0.35273206642918598</v>
      </c>
      <c r="L321" s="17">
        <v>0.77069120062378305</v>
      </c>
      <c r="M321" s="17"/>
      <c r="N321" s="17">
        <v>0.57950539753125996</v>
      </c>
      <c r="O321" s="17">
        <v>0.87249241081394502</v>
      </c>
      <c r="P321" s="17">
        <v>0.43056993051400999</v>
      </c>
      <c r="Q321" s="17">
        <v>0</v>
      </c>
      <c r="R321" s="17">
        <v>0.45870330188747399</v>
      </c>
      <c r="S321" s="17"/>
      <c r="T321" s="17">
        <v>0.429467867119045</v>
      </c>
      <c r="U321" s="17">
        <v>0.63892639281631902</v>
      </c>
      <c r="V321" s="17">
        <v>0.67234977315465205</v>
      </c>
      <c r="W321" s="17">
        <v>1</v>
      </c>
    </row>
    <row r="322" spans="2:23" x14ac:dyDescent="0.35">
      <c r="B322" t="s">
        <v>164</v>
      </c>
      <c r="C322" s="17">
        <v>0.58809283838301196</v>
      </c>
      <c r="D322" s="17">
        <v>0.64634073420339899</v>
      </c>
      <c r="E322" s="17">
        <v>0.53112939265757197</v>
      </c>
      <c r="F322" s="17"/>
      <c r="G322" s="17">
        <v>0.71607927375672598</v>
      </c>
      <c r="H322" s="17">
        <v>0.66903196985969204</v>
      </c>
      <c r="I322" s="17">
        <v>0.682431784880702</v>
      </c>
      <c r="J322" s="17">
        <v>0.389402657014217</v>
      </c>
      <c r="K322" s="17">
        <v>0.27496558848435598</v>
      </c>
      <c r="L322" s="17">
        <v>0.29603106565450299</v>
      </c>
      <c r="M322" s="17"/>
      <c r="N322" s="17">
        <v>0.47619958015783898</v>
      </c>
      <c r="O322" s="17">
        <v>0.81972738830835701</v>
      </c>
      <c r="P322" s="17">
        <v>0.73875090407286004</v>
      </c>
      <c r="Q322" s="17">
        <v>0.29707994196389997</v>
      </c>
      <c r="R322" s="17">
        <v>0.57879974943798695</v>
      </c>
      <c r="S322" s="17"/>
      <c r="T322" s="17">
        <v>0.41408798269517599</v>
      </c>
      <c r="U322" s="17">
        <v>0.60728578195412497</v>
      </c>
      <c r="V322" s="17">
        <v>0.744087593290785</v>
      </c>
      <c r="W322" s="17">
        <v>1</v>
      </c>
    </row>
    <row r="323" spans="2:23" x14ac:dyDescent="0.35">
      <c r="B323" t="s">
        <v>166</v>
      </c>
      <c r="C323" s="17">
        <v>0.41670897190106498</v>
      </c>
      <c r="D323" s="17">
        <v>0.41540940382326702</v>
      </c>
      <c r="E323" s="17">
        <v>0.41797988262880098</v>
      </c>
      <c r="F323" s="17"/>
      <c r="G323" s="17">
        <v>0.54607136325512895</v>
      </c>
      <c r="H323" s="17">
        <v>0.385648743761563</v>
      </c>
      <c r="I323" s="17">
        <v>0.49529868190794402</v>
      </c>
      <c r="J323" s="17">
        <v>0.26222649998043601</v>
      </c>
      <c r="K323" s="17">
        <v>0.35961528360487799</v>
      </c>
      <c r="L323" s="17">
        <v>0.52533986503071906</v>
      </c>
      <c r="M323" s="17"/>
      <c r="N323" s="17">
        <v>0.36376422348845999</v>
      </c>
      <c r="O323" s="17">
        <v>0.46903578004426</v>
      </c>
      <c r="P323" s="17">
        <v>0.51915938372936998</v>
      </c>
      <c r="Q323" s="17">
        <v>0.39945242062520198</v>
      </c>
      <c r="R323" s="17">
        <v>0.50499287677495097</v>
      </c>
      <c r="S323" s="17"/>
      <c r="T323" s="17">
        <v>0.41222924564424901</v>
      </c>
      <c r="U323" s="17">
        <v>0.37092030010246202</v>
      </c>
      <c r="V323" s="17">
        <v>0.45073038549153599</v>
      </c>
      <c r="W323" s="17">
        <v>0.32659369822754503</v>
      </c>
    </row>
    <row r="324" spans="2:23" x14ac:dyDescent="0.35">
      <c r="B324" t="s">
        <v>163</v>
      </c>
      <c r="C324" s="17">
        <v>0.35879408559260101</v>
      </c>
      <c r="D324" s="17">
        <v>0.34799132911817299</v>
      </c>
      <c r="E324" s="17">
        <v>0.369358625709445</v>
      </c>
      <c r="F324" s="17"/>
      <c r="G324" s="17">
        <v>0.48282844146201898</v>
      </c>
      <c r="H324" s="17">
        <v>0.40244535295031703</v>
      </c>
      <c r="I324" s="17">
        <v>0.42821209165518997</v>
      </c>
      <c r="J324" s="17">
        <v>7.9818936923983494E-2</v>
      </c>
      <c r="K324" s="17">
        <v>0.32262029549012</v>
      </c>
      <c r="L324" s="17">
        <v>0.29603106565450299</v>
      </c>
      <c r="M324" s="17"/>
      <c r="N324" s="17">
        <v>0.38813608842538799</v>
      </c>
      <c r="O324" s="17">
        <v>0.38131665222952499</v>
      </c>
      <c r="P324" s="17">
        <v>0.30006821353146901</v>
      </c>
      <c r="Q324" s="17">
        <v>0</v>
      </c>
      <c r="R324" s="17">
        <v>0.232711581007461</v>
      </c>
      <c r="S324" s="17"/>
      <c r="T324" s="17">
        <v>0.25069204832822001</v>
      </c>
      <c r="U324" s="17">
        <v>0.32736584459489099</v>
      </c>
      <c r="V324" s="17">
        <v>0.54842889167411002</v>
      </c>
      <c r="W324" s="17">
        <v>0.32659369822754503</v>
      </c>
    </row>
    <row r="325" spans="2:23" x14ac:dyDescent="0.35">
      <c r="B325" t="s">
        <v>51</v>
      </c>
      <c r="C325" s="17">
        <v>9.0631960759844796E-2</v>
      </c>
      <c r="D325" s="17">
        <v>6.8821797168888199E-2</v>
      </c>
      <c r="E325" s="17">
        <v>0.111961178793873</v>
      </c>
      <c r="F325" s="17"/>
      <c r="G325" s="17">
        <v>3.9289646764226402E-2</v>
      </c>
      <c r="H325" s="17">
        <v>6.3054248262893201E-2</v>
      </c>
      <c r="I325" s="17">
        <v>5.6835586697876597E-2</v>
      </c>
      <c r="J325" s="17">
        <v>0.199900253153937</v>
      </c>
      <c r="K325" s="17">
        <v>0.171829371942127</v>
      </c>
      <c r="L325" s="17">
        <v>0</v>
      </c>
      <c r="M325" s="17"/>
      <c r="N325" s="17">
        <v>0.116093700490093</v>
      </c>
      <c r="O325" s="17">
        <v>4.2994336249772697E-2</v>
      </c>
      <c r="P325" s="17">
        <v>3.1512365707305499E-2</v>
      </c>
      <c r="Q325" s="17">
        <v>0</v>
      </c>
      <c r="R325" s="17">
        <v>0.28827636713860999</v>
      </c>
      <c r="S325" s="17"/>
      <c r="T325" s="17">
        <v>0.23999528707670301</v>
      </c>
      <c r="U325" s="17">
        <v>3.1937292994955603E-2</v>
      </c>
      <c r="V325" s="17">
        <v>1.7133776435323499E-2</v>
      </c>
      <c r="W325" s="17">
        <v>0</v>
      </c>
    </row>
    <row r="326" spans="2:23" x14ac:dyDescent="0.35">
      <c r="B326" t="s">
        <v>168</v>
      </c>
      <c r="C326" s="17">
        <v>9.0349532828517598E-2</v>
      </c>
      <c r="D326" s="17">
        <v>6.12039101741534E-2</v>
      </c>
      <c r="E326" s="17">
        <v>0.11885245247604399</v>
      </c>
      <c r="F326" s="17"/>
      <c r="G326" s="17">
        <v>0.12121680262635599</v>
      </c>
      <c r="H326" s="17">
        <v>3.8277188574291E-2</v>
      </c>
      <c r="I326" s="17">
        <v>0.17998530570624399</v>
      </c>
      <c r="J326" s="17">
        <v>0</v>
      </c>
      <c r="K326" s="17">
        <v>0.23292169822488001</v>
      </c>
      <c r="L326" s="17">
        <v>0</v>
      </c>
      <c r="M326" s="17"/>
      <c r="N326" s="17">
        <v>6.2348778058726899E-2</v>
      </c>
      <c r="O326" s="17">
        <v>0.12947077388300601</v>
      </c>
      <c r="P326" s="17">
        <v>9.4105238357915705E-2</v>
      </c>
      <c r="Q326" s="17">
        <v>0.30346763741089799</v>
      </c>
      <c r="R326" s="17">
        <v>0.21883635996169001</v>
      </c>
      <c r="S326" s="17"/>
      <c r="T326" s="17">
        <v>0.13553224362885699</v>
      </c>
      <c r="U326" s="17">
        <v>6.5401861625032004E-2</v>
      </c>
      <c r="V326" s="17">
        <v>2.9686729479247501E-2</v>
      </c>
      <c r="W326" s="17">
        <v>0</v>
      </c>
    </row>
    <row r="327" spans="2:23" x14ac:dyDescent="0.35"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</row>
    <row r="328" spans="2:23" x14ac:dyDescent="0.35">
      <c r="B328" s="6" t="s">
        <v>184</v>
      </c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</row>
    <row r="329" spans="2:23" x14ac:dyDescent="0.35">
      <c r="B329" s="24" t="s">
        <v>199</v>
      </c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</row>
    <row r="330" spans="2:23" x14ac:dyDescent="0.35">
      <c r="B330" t="s">
        <v>176</v>
      </c>
      <c r="C330" s="17">
        <v>0.15479173363773499</v>
      </c>
      <c r="D330" s="17">
        <v>0.20465604999854001</v>
      </c>
      <c r="E330" s="17">
        <v>0.10791329690316399</v>
      </c>
      <c r="F330" s="17"/>
      <c r="G330" s="17">
        <v>0.185819370083426</v>
      </c>
      <c r="H330" s="17">
        <v>0.20097489028846999</v>
      </c>
      <c r="I330" s="17">
        <v>0.18001481186221099</v>
      </c>
      <c r="J330" s="17">
        <v>0.11932020340239299</v>
      </c>
      <c r="K330" s="17">
        <v>9.5247403055363694E-2</v>
      </c>
      <c r="L330" s="17">
        <v>4.9621960182715703E-2</v>
      </c>
      <c r="M330" s="17"/>
      <c r="N330" s="17">
        <v>0.130958407380036</v>
      </c>
      <c r="O330" s="17">
        <v>0.16879967003103499</v>
      </c>
      <c r="P330" s="17">
        <v>0.22496243922088799</v>
      </c>
      <c r="Q330" s="17">
        <v>0.136117987703683</v>
      </c>
      <c r="R330" s="17">
        <v>0.11902138524469499</v>
      </c>
      <c r="S330" s="17"/>
      <c r="T330" s="17">
        <v>9.7367871781827597E-2</v>
      </c>
      <c r="U330" s="17">
        <v>0.12301350961207599</v>
      </c>
      <c r="V330" s="17">
        <v>0.206818648284189</v>
      </c>
      <c r="W330" s="17">
        <v>0.35074217152783799</v>
      </c>
    </row>
    <row r="331" spans="2:23" x14ac:dyDescent="0.35">
      <c r="B331" t="s">
        <v>177</v>
      </c>
      <c r="C331" s="17">
        <v>0.23741973157941501</v>
      </c>
      <c r="D331" s="17">
        <v>0.27512155011476302</v>
      </c>
      <c r="E331" s="17">
        <v>0.203088219762077</v>
      </c>
      <c r="F331" s="17"/>
      <c r="G331" s="17">
        <v>0.25430934224631102</v>
      </c>
      <c r="H331" s="17">
        <v>0.20131675472635899</v>
      </c>
      <c r="I331" s="17">
        <v>0.23291187138432501</v>
      </c>
      <c r="J331" s="17">
        <v>0.18624444027847301</v>
      </c>
      <c r="K331" s="17">
        <v>0.28605978333942</v>
      </c>
      <c r="L331" s="17">
        <v>0.414557864155158</v>
      </c>
      <c r="M331" s="17"/>
      <c r="N331" s="17">
        <v>0.22645767356357799</v>
      </c>
      <c r="O331" s="17">
        <v>0.27653801208645201</v>
      </c>
      <c r="P331" s="17">
        <v>0.187094125742397</v>
      </c>
      <c r="Q331" s="17">
        <v>0.318278571160032</v>
      </c>
      <c r="R331" s="17">
        <v>0.23927460893559799</v>
      </c>
      <c r="S331" s="17"/>
      <c r="T331" s="17">
        <v>0.135093729370938</v>
      </c>
      <c r="U331" s="17">
        <v>0.227073410488001</v>
      </c>
      <c r="V331" s="17">
        <v>0.33735383865873603</v>
      </c>
      <c r="W331" s="17">
        <v>0.31610785179761902</v>
      </c>
    </row>
    <row r="332" spans="2:23" x14ac:dyDescent="0.35">
      <c r="B332" t="s">
        <v>178</v>
      </c>
      <c r="C332" s="17">
        <v>0.230158744876438</v>
      </c>
      <c r="D332" s="17">
        <v>0.20637942696686601</v>
      </c>
      <c r="E332" s="17">
        <v>0.25393516309310799</v>
      </c>
      <c r="F332" s="17"/>
      <c r="G332" s="17">
        <v>0.261093186686848</v>
      </c>
      <c r="H332" s="17">
        <v>0.25158868260975598</v>
      </c>
      <c r="I332" s="17">
        <v>0.23779881555122701</v>
      </c>
      <c r="J332" s="17">
        <v>0.20566493840043401</v>
      </c>
      <c r="K332" s="17">
        <v>0.19255904865916501</v>
      </c>
      <c r="L332" s="17">
        <v>0.204259277171707</v>
      </c>
      <c r="M332" s="17"/>
      <c r="N332" s="17">
        <v>0.21582527058552101</v>
      </c>
      <c r="O332" s="17">
        <v>0.182078280710711</v>
      </c>
      <c r="P332" s="17">
        <v>0.32937948584728199</v>
      </c>
      <c r="Q332" s="17">
        <v>0.27491301456178002</v>
      </c>
      <c r="R332" s="17">
        <v>0.221964529576856</v>
      </c>
      <c r="S332" s="17"/>
      <c r="T332" s="17">
        <v>0.26253096113555602</v>
      </c>
      <c r="U332" s="17">
        <v>0.25221411656293002</v>
      </c>
      <c r="V332" s="17">
        <v>0.199081555450942</v>
      </c>
      <c r="W332" s="17">
        <v>0.11878753557133701</v>
      </c>
    </row>
    <row r="333" spans="2:23" x14ac:dyDescent="0.35">
      <c r="B333" t="s">
        <v>179</v>
      </c>
      <c r="C333" s="17">
        <v>0.173839570123793</v>
      </c>
      <c r="D333" s="17">
        <v>0.16374741240603899</v>
      </c>
      <c r="E333" s="17">
        <v>0.183419232174619</v>
      </c>
      <c r="F333" s="17"/>
      <c r="G333" s="17">
        <v>0.15058675041108199</v>
      </c>
      <c r="H333" s="17">
        <v>0.13415503346116001</v>
      </c>
      <c r="I333" s="17">
        <v>0.15602225507523901</v>
      </c>
      <c r="J333" s="17">
        <v>0.25796397369530599</v>
      </c>
      <c r="K333" s="17">
        <v>0.18835898884503199</v>
      </c>
      <c r="L333" s="17">
        <v>0.145297888618201</v>
      </c>
      <c r="M333" s="17"/>
      <c r="N333" s="17">
        <v>0.18155747214314899</v>
      </c>
      <c r="O333" s="17">
        <v>0.220944284625924</v>
      </c>
      <c r="P333" s="17">
        <v>0.104955453271685</v>
      </c>
      <c r="Q333" s="17">
        <v>0.12629900546422701</v>
      </c>
      <c r="R333" s="17">
        <v>0.21487122579522699</v>
      </c>
      <c r="S333" s="17"/>
      <c r="T333" s="17">
        <v>0.14487374016988799</v>
      </c>
      <c r="U333" s="17">
        <v>0.20419807879424501</v>
      </c>
      <c r="V333" s="17">
        <v>0.17003250742797599</v>
      </c>
      <c r="W333" s="17">
        <v>0.13748123917637201</v>
      </c>
    </row>
    <row r="334" spans="2:23" x14ac:dyDescent="0.35">
      <c r="B334" t="s">
        <v>180</v>
      </c>
      <c r="C334" s="17">
        <v>0.14927373925582699</v>
      </c>
      <c r="D334" s="17">
        <v>0.124086191243131</v>
      </c>
      <c r="E334" s="17">
        <v>0.16991682860426099</v>
      </c>
      <c r="F334" s="17"/>
      <c r="G334" s="17">
        <v>8.9104234622043796E-2</v>
      </c>
      <c r="H334" s="17">
        <v>0.143142468737084</v>
      </c>
      <c r="I334" s="17">
        <v>0.14276221218004601</v>
      </c>
      <c r="J334" s="17">
        <v>0.19507109360068001</v>
      </c>
      <c r="K334" s="17">
        <v>0.18781922534319301</v>
      </c>
      <c r="L334" s="17">
        <v>0.111817688817704</v>
      </c>
      <c r="M334" s="17"/>
      <c r="N334" s="17">
        <v>0.18120985351957</v>
      </c>
      <c r="O334" s="17">
        <v>0.11669183779299901</v>
      </c>
      <c r="P334" s="17">
        <v>0.114036922678292</v>
      </c>
      <c r="Q334" s="17">
        <v>0.10621803682891499</v>
      </c>
      <c r="R334" s="17">
        <v>0.126140867035342</v>
      </c>
      <c r="S334" s="17"/>
      <c r="T334" s="17">
        <v>0.25635125261188302</v>
      </c>
      <c r="U334" s="17">
        <v>0.169829643418589</v>
      </c>
      <c r="V334" s="17">
        <v>5.9123993664965298E-2</v>
      </c>
      <c r="W334" s="17">
        <v>6.08933777063458E-2</v>
      </c>
    </row>
    <row r="335" spans="2:23" x14ac:dyDescent="0.35">
      <c r="B335" t="s">
        <v>51</v>
      </c>
      <c r="C335" s="17">
        <v>5.4516480526791901E-2</v>
      </c>
      <c r="D335" s="17">
        <v>2.6009369270661199E-2</v>
      </c>
      <c r="E335" s="17">
        <v>8.1727259462770693E-2</v>
      </c>
      <c r="F335" s="17"/>
      <c r="G335" s="17">
        <v>5.90871159502896E-2</v>
      </c>
      <c r="H335" s="17">
        <v>6.8822170177169906E-2</v>
      </c>
      <c r="I335" s="17">
        <v>5.0490033946951798E-2</v>
      </c>
      <c r="J335" s="17">
        <v>3.57353506227144E-2</v>
      </c>
      <c r="K335" s="17">
        <v>4.9955550757826497E-2</v>
      </c>
      <c r="L335" s="17">
        <v>7.4445321054513999E-2</v>
      </c>
      <c r="M335" s="17"/>
      <c r="N335" s="17">
        <v>6.3991322808145304E-2</v>
      </c>
      <c r="O335" s="17">
        <v>3.49479147528792E-2</v>
      </c>
      <c r="P335" s="17">
        <v>3.9571573239455697E-2</v>
      </c>
      <c r="Q335" s="17">
        <v>3.8173384281362202E-2</v>
      </c>
      <c r="R335" s="17">
        <v>7.8727383412281304E-2</v>
      </c>
      <c r="S335" s="17"/>
      <c r="T335" s="17">
        <v>0.103782444929908</v>
      </c>
      <c r="U335" s="17">
        <v>2.3671241124159099E-2</v>
      </c>
      <c r="V335" s="17">
        <v>2.7589456513192102E-2</v>
      </c>
      <c r="W335" s="17">
        <v>1.5987824220487799E-2</v>
      </c>
    </row>
    <row r="336" spans="2:23" x14ac:dyDescent="0.35">
      <c r="B336" t="s">
        <v>181</v>
      </c>
      <c r="C336" s="17">
        <v>0.39221146521715</v>
      </c>
      <c r="D336" s="17">
        <v>0.479777600113303</v>
      </c>
      <c r="E336" s="17">
        <v>0.31100151666524201</v>
      </c>
      <c r="F336" s="17"/>
      <c r="G336" s="17">
        <v>0.44012871232973699</v>
      </c>
      <c r="H336" s="17">
        <v>0.402291645014829</v>
      </c>
      <c r="I336" s="17">
        <v>0.41292668324653597</v>
      </c>
      <c r="J336" s="17">
        <v>0.305564643680865</v>
      </c>
      <c r="K336" s="17">
        <v>0.381307186394784</v>
      </c>
      <c r="L336" s="17">
        <v>0.46417982433787303</v>
      </c>
      <c r="M336" s="17"/>
      <c r="N336" s="17">
        <v>0.35741608094361499</v>
      </c>
      <c r="O336" s="17">
        <v>0.44533768211748698</v>
      </c>
      <c r="P336" s="17">
        <v>0.41205656496328602</v>
      </c>
      <c r="Q336" s="17">
        <v>0.45439655886371499</v>
      </c>
      <c r="R336" s="17">
        <v>0.35829599418029301</v>
      </c>
      <c r="S336" s="17"/>
      <c r="T336" s="17">
        <v>0.23246160115276601</v>
      </c>
      <c r="U336" s="17">
        <v>0.35008692010007703</v>
      </c>
      <c r="V336" s="17">
        <v>0.54417248694292497</v>
      </c>
      <c r="W336" s="17">
        <v>0.66685002332545795</v>
      </c>
    </row>
    <row r="337" spans="2:23" x14ac:dyDescent="0.35">
      <c r="B337" t="s">
        <v>182</v>
      </c>
      <c r="C337" s="17">
        <v>0.32311330937962102</v>
      </c>
      <c r="D337" s="17">
        <v>0.28783360364916999</v>
      </c>
      <c r="E337" s="17">
        <v>0.35333606077888002</v>
      </c>
      <c r="F337" s="17"/>
      <c r="G337" s="17">
        <v>0.239690985033125</v>
      </c>
      <c r="H337" s="17">
        <v>0.27729750219824401</v>
      </c>
      <c r="I337" s="17">
        <v>0.29878446725528501</v>
      </c>
      <c r="J337" s="17">
        <v>0.45303506729598603</v>
      </c>
      <c r="K337" s="17">
        <v>0.376178214188225</v>
      </c>
      <c r="L337" s="17">
        <v>0.25711557743590502</v>
      </c>
      <c r="M337" s="17"/>
      <c r="N337" s="17">
        <v>0.36276732566271902</v>
      </c>
      <c r="O337" s="17">
        <v>0.33763612241892299</v>
      </c>
      <c r="P337" s="17">
        <v>0.218992375949976</v>
      </c>
      <c r="Q337" s="17">
        <v>0.23251704229314199</v>
      </c>
      <c r="R337" s="17">
        <v>0.34101209283056899</v>
      </c>
      <c r="S337" s="17"/>
      <c r="T337" s="17">
        <v>0.40122499278176998</v>
      </c>
      <c r="U337" s="17">
        <v>0.37402772221283398</v>
      </c>
      <c r="V337" s="17">
        <v>0.229156501092941</v>
      </c>
      <c r="W337" s="17">
        <v>0.19837461688271699</v>
      </c>
    </row>
    <row r="338" spans="2:23" x14ac:dyDescent="0.35">
      <c r="B338" t="s">
        <v>64</v>
      </c>
      <c r="C338" s="17">
        <v>6.9098155837528999E-2</v>
      </c>
      <c r="D338" s="17">
        <v>0.19194399646413299</v>
      </c>
      <c r="E338" s="17">
        <v>-4.2334544113638399E-2</v>
      </c>
      <c r="F338" s="17"/>
      <c r="G338" s="17">
        <v>0.200437727296611</v>
      </c>
      <c r="H338" s="17">
        <v>0.124994142816585</v>
      </c>
      <c r="I338" s="17">
        <v>0.114142215991251</v>
      </c>
      <c r="J338" s="17">
        <v>-0.147470423615121</v>
      </c>
      <c r="K338" s="17">
        <v>5.1289722065586104E-3</v>
      </c>
      <c r="L338" s="17">
        <v>0.20706424690196801</v>
      </c>
      <c r="M338" s="17"/>
      <c r="N338" s="17">
        <v>-5.3512447191036401E-3</v>
      </c>
      <c r="O338" s="17">
        <v>0.107701559698564</v>
      </c>
      <c r="P338" s="17">
        <v>0.19306418901330899</v>
      </c>
      <c r="Q338" s="17">
        <v>0.221879516570573</v>
      </c>
      <c r="R338" s="17">
        <v>1.72839013497239E-2</v>
      </c>
      <c r="S338" s="17"/>
      <c r="T338" s="17">
        <v>-0.168763391629004</v>
      </c>
      <c r="U338" s="17">
        <v>-2.39408021127567E-2</v>
      </c>
      <c r="V338" s="17">
        <v>0.31501598584998403</v>
      </c>
      <c r="W338" s="17">
        <v>0.46847540644273999</v>
      </c>
    </row>
    <row r="339" spans="2:23" x14ac:dyDescent="0.35"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</row>
    <row r="340" spans="2:23" x14ac:dyDescent="0.35">
      <c r="B340" s="6" t="s">
        <v>185</v>
      </c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</row>
    <row r="341" spans="2:23" x14ac:dyDescent="0.35">
      <c r="B341" s="24" t="s">
        <v>199</v>
      </c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</row>
    <row r="342" spans="2:23" x14ac:dyDescent="0.35">
      <c r="B342" t="s">
        <v>176</v>
      </c>
      <c r="C342" s="17">
        <v>0.23909613511059599</v>
      </c>
      <c r="D342" s="17">
        <v>0.19990964728445501</v>
      </c>
      <c r="E342" s="17">
        <v>0.27533085273466701</v>
      </c>
      <c r="F342" s="17"/>
      <c r="G342" s="17">
        <v>0.33769653562965501</v>
      </c>
      <c r="H342" s="17">
        <v>0.24679496217864899</v>
      </c>
      <c r="I342" s="17">
        <v>0.22744705244622199</v>
      </c>
      <c r="J342" s="17">
        <v>0.227544612338487</v>
      </c>
      <c r="K342" s="17">
        <v>0.17283572762415</v>
      </c>
      <c r="L342" s="17">
        <v>0.17974505922800699</v>
      </c>
      <c r="M342" s="17"/>
      <c r="N342" s="17">
        <v>0.28236257912699603</v>
      </c>
      <c r="O342" s="17">
        <v>0.180865264653535</v>
      </c>
      <c r="P342" s="17">
        <v>0.20888787118129301</v>
      </c>
      <c r="Q342" s="17">
        <v>0.15788345701985501</v>
      </c>
      <c r="R342" s="17">
        <v>0.24267394874214501</v>
      </c>
      <c r="S342" s="17"/>
      <c r="T342" s="17">
        <v>0.35624971156780899</v>
      </c>
      <c r="U342" s="17">
        <v>0.23324073969637699</v>
      </c>
      <c r="V342" s="17">
        <v>0.158671719636688</v>
      </c>
      <c r="W342" s="17">
        <v>0.165947566860946</v>
      </c>
    </row>
    <row r="343" spans="2:23" x14ac:dyDescent="0.35">
      <c r="B343" t="s">
        <v>177</v>
      </c>
      <c r="C343" s="17">
        <v>0.32512691535690902</v>
      </c>
      <c r="D343" s="17">
        <v>0.32549410223582198</v>
      </c>
      <c r="E343" s="17">
        <v>0.32531518119123798</v>
      </c>
      <c r="F343" s="17"/>
      <c r="G343" s="17">
        <v>0.29578009937670602</v>
      </c>
      <c r="H343" s="17">
        <v>0.37578527067310902</v>
      </c>
      <c r="I343" s="17">
        <v>0.320694555887169</v>
      </c>
      <c r="J343" s="17">
        <v>0.31142333610704198</v>
      </c>
      <c r="K343" s="17">
        <v>0.34265048649122298</v>
      </c>
      <c r="L343" s="17">
        <v>0.21087449657687601</v>
      </c>
      <c r="M343" s="17"/>
      <c r="N343" s="17">
        <v>0.30774131033545898</v>
      </c>
      <c r="O343" s="17">
        <v>0.37666134009989699</v>
      </c>
      <c r="P343" s="17">
        <v>0.29001164306057098</v>
      </c>
      <c r="Q343" s="17">
        <v>0.394369037662819</v>
      </c>
      <c r="R343" s="17">
        <v>0.28830358209677698</v>
      </c>
      <c r="S343" s="17"/>
      <c r="T343" s="17">
        <v>0.30370421365530798</v>
      </c>
      <c r="U343" s="17">
        <v>0.32648657171079498</v>
      </c>
      <c r="V343" s="17">
        <v>0.36372335254339599</v>
      </c>
      <c r="W343" s="17">
        <v>0.25905977561917298</v>
      </c>
    </row>
    <row r="344" spans="2:23" x14ac:dyDescent="0.35">
      <c r="B344" t="s">
        <v>178</v>
      </c>
      <c r="C344" s="17">
        <v>0.186974555584765</v>
      </c>
      <c r="D344" s="17">
        <v>0.20782649768425801</v>
      </c>
      <c r="E344" s="17">
        <v>0.168158880386335</v>
      </c>
      <c r="F344" s="17"/>
      <c r="G344" s="17">
        <v>0.143941654040974</v>
      </c>
      <c r="H344" s="17">
        <v>0.180134193719622</v>
      </c>
      <c r="I344" s="17">
        <v>0.17004805587055399</v>
      </c>
      <c r="J344" s="17">
        <v>0.21991990732485101</v>
      </c>
      <c r="K344" s="17">
        <v>0.21034147230821201</v>
      </c>
      <c r="L344" s="17">
        <v>0.23048445149522401</v>
      </c>
      <c r="M344" s="17"/>
      <c r="N344" s="17">
        <v>0.17627707165089801</v>
      </c>
      <c r="O344" s="17">
        <v>0.183064372007782</v>
      </c>
      <c r="P344" s="17">
        <v>0.21306251535280901</v>
      </c>
      <c r="Q344" s="17">
        <v>0.23254462617180999</v>
      </c>
      <c r="R344" s="17">
        <v>0.17618950782668399</v>
      </c>
      <c r="S344" s="17"/>
      <c r="T344" s="17">
        <v>0.16552241605510401</v>
      </c>
      <c r="U344" s="17">
        <v>0.21952719927543099</v>
      </c>
      <c r="V344" s="17">
        <v>0.179033358204572</v>
      </c>
      <c r="W344" s="17">
        <v>0.145391497819024</v>
      </c>
    </row>
    <row r="345" spans="2:23" x14ac:dyDescent="0.35">
      <c r="B345" t="s">
        <v>179</v>
      </c>
      <c r="C345" s="17">
        <v>0.144692747570211</v>
      </c>
      <c r="D345" s="17">
        <v>0.163891777473713</v>
      </c>
      <c r="E345" s="17">
        <v>0.12533480318041401</v>
      </c>
      <c r="F345" s="17"/>
      <c r="G345" s="17">
        <v>0.127945402039047</v>
      </c>
      <c r="H345" s="17">
        <v>0.112484302533262</v>
      </c>
      <c r="I345" s="17">
        <v>0.143009897412747</v>
      </c>
      <c r="J345" s="17">
        <v>0.16739814814659601</v>
      </c>
      <c r="K345" s="17">
        <v>0.155738265356441</v>
      </c>
      <c r="L345" s="17">
        <v>0.230144212839201</v>
      </c>
      <c r="M345" s="17"/>
      <c r="N345" s="17">
        <v>0.123548118248741</v>
      </c>
      <c r="O345" s="17">
        <v>0.19125408652904899</v>
      </c>
      <c r="P345" s="17">
        <v>0.13887799799516801</v>
      </c>
      <c r="Q345" s="17">
        <v>0.161407255489497</v>
      </c>
      <c r="R345" s="17">
        <v>0.20358682185635599</v>
      </c>
      <c r="S345" s="17"/>
      <c r="T345" s="17">
        <v>7.3656494693175201E-2</v>
      </c>
      <c r="U345" s="17">
        <v>0.14651785358914901</v>
      </c>
      <c r="V345" s="17">
        <v>0.18659852838789301</v>
      </c>
      <c r="W345" s="17">
        <v>0.27272678081999802</v>
      </c>
    </row>
    <row r="346" spans="2:23" x14ac:dyDescent="0.35">
      <c r="B346" t="s">
        <v>180</v>
      </c>
      <c r="C346" s="17">
        <v>7.2146677636840503E-2</v>
      </c>
      <c r="D346" s="17">
        <v>8.8571068144034606E-2</v>
      </c>
      <c r="E346" s="17">
        <v>5.5586678324066399E-2</v>
      </c>
      <c r="F346" s="17"/>
      <c r="G346" s="17">
        <v>6.2245229769139598E-2</v>
      </c>
      <c r="H346" s="17">
        <v>5.9610055933174498E-2</v>
      </c>
      <c r="I346" s="17">
        <v>9.0198079057036099E-2</v>
      </c>
      <c r="J346" s="17">
        <v>6.05428708772488E-2</v>
      </c>
      <c r="K346" s="17">
        <v>8.5001836775717904E-2</v>
      </c>
      <c r="L346" s="17">
        <v>9.1232501642048297E-2</v>
      </c>
      <c r="M346" s="17"/>
      <c r="N346" s="17">
        <v>7.2965597436818103E-2</v>
      </c>
      <c r="O346" s="17">
        <v>4.9771808229744099E-2</v>
      </c>
      <c r="P346" s="17">
        <v>0.123681760816591</v>
      </c>
      <c r="Q346" s="17">
        <v>3.6008616531719898E-2</v>
      </c>
      <c r="R346" s="17">
        <v>5.5184405177679897E-2</v>
      </c>
      <c r="S346" s="17"/>
      <c r="T346" s="17">
        <v>4.9245916866139397E-2</v>
      </c>
      <c r="U346" s="17">
        <v>6.2026214667970002E-2</v>
      </c>
      <c r="V346" s="17">
        <v>9.6125852607855403E-2</v>
      </c>
      <c r="W346" s="17">
        <v>0.14088655466037101</v>
      </c>
    </row>
    <row r="347" spans="2:23" x14ac:dyDescent="0.35">
      <c r="B347" t="s">
        <v>51</v>
      </c>
      <c r="C347" s="17">
        <v>3.1962968740678603E-2</v>
      </c>
      <c r="D347" s="17">
        <v>1.43069071777182E-2</v>
      </c>
      <c r="E347" s="17">
        <v>5.0273604183278302E-2</v>
      </c>
      <c r="F347" s="17"/>
      <c r="G347" s="17">
        <v>3.2391079144478002E-2</v>
      </c>
      <c r="H347" s="17">
        <v>2.5191214962184402E-2</v>
      </c>
      <c r="I347" s="17">
        <v>4.8602359326271202E-2</v>
      </c>
      <c r="J347" s="17">
        <v>1.31711252057752E-2</v>
      </c>
      <c r="K347" s="17">
        <v>3.3432211444255497E-2</v>
      </c>
      <c r="L347" s="17">
        <v>5.75192782186437E-2</v>
      </c>
      <c r="M347" s="17"/>
      <c r="N347" s="17">
        <v>3.7105323201087302E-2</v>
      </c>
      <c r="O347" s="17">
        <v>1.83831284799932E-2</v>
      </c>
      <c r="P347" s="17">
        <v>2.54782115935684E-2</v>
      </c>
      <c r="Q347" s="17">
        <v>1.7787007124299401E-2</v>
      </c>
      <c r="R347" s="17">
        <v>3.4061734300356701E-2</v>
      </c>
      <c r="S347" s="17"/>
      <c r="T347" s="17">
        <v>5.1621247162463899E-2</v>
      </c>
      <c r="U347" s="17">
        <v>1.22014210602788E-2</v>
      </c>
      <c r="V347" s="17">
        <v>1.58471886195947E-2</v>
      </c>
      <c r="W347" s="17">
        <v>1.5987824220487799E-2</v>
      </c>
    </row>
    <row r="348" spans="2:23" x14ac:dyDescent="0.35">
      <c r="B348" t="s">
        <v>181</v>
      </c>
      <c r="C348" s="17">
        <v>0.56422305046750498</v>
      </c>
      <c r="D348" s="17">
        <v>0.52540374952027702</v>
      </c>
      <c r="E348" s="17">
        <v>0.60064603392590599</v>
      </c>
      <c r="F348" s="17"/>
      <c r="G348" s="17">
        <v>0.63347663500636098</v>
      </c>
      <c r="H348" s="17">
        <v>0.62258023285175801</v>
      </c>
      <c r="I348" s="17">
        <v>0.54814160833339198</v>
      </c>
      <c r="J348" s="17">
        <v>0.53896794844552898</v>
      </c>
      <c r="K348" s="17">
        <v>0.51548621411537399</v>
      </c>
      <c r="L348" s="17">
        <v>0.390619555804883</v>
      </c>
      <c r="M348" s="17"/>
      <c r="N348" s="17">
        <v>0.59010388946245595</v>
      </c>
      <c r="O348" s="17">
        <v>0.55752660475343196</v>
      </c>
      <c r="P348" s="17">
        <v>0.49889951424186402</v>
      </c>
      <c r="Q348" s="17">
        <v>0.55225249468267401</v>
      </c>
      <c r="R348" s="17">
        <v>0.53097753083892296</v>
      </c>
      <c r="S348" s="17"/>
      <c r="T348" s="17">
        <v>0.65995392522311802</v>
      </c>
      <c r="U348" s="17">
        <v>0.55972731140717202</v>
      </c>
      <c r="V348" s="17">
        <v>0.52239507218008496</v>
      </c>
      <c r="W348" s="17">
        <v>0.42500734248011901</v>
      </c>
    </row>
    <row r="349" spans="2:23" x14ac:dyDescent="0.35">
      <c r="B349" t="s">
        <v>182</v>
      </c>
      <c r="C349" s="17">
        <v>0.21683942520705099</v>
      </c>
      <c r="D349" s="17">
        <v>0.25246284561774701</v>
      </c>
      <c r="E349" s="17">
        <v>0.18092148150448101</v>
      </c>
      <c r="F349" s="17"/>
      <c r="G349" s="17">
        <v>0.19019063180818699</v>
      </c>
      <c r="H349" s="17">
        <v>0.172094358466436</v>
      </c>
      <c r="I349" s="17">
        <v>0.233207976469783</v>
      </c>
      <c r="J349" s="17">
        <v>0.227941019023845</v>
      </c>
      <c r="K349" s="17">
        <v>0.24074010213215899</v>
      </c>
      <c r="L349" s="17">
        <v>0.32137671448124899</v>
      </c>
      <c r="M349" s="17"/>
      <c r="N349" s="17">
        <v>0.19651371568556</v>
      </c>
      <c r="O349" s="17">
        <v>0.24102589475879299</v>
      </c>
      <c r="P349" s="17">
        <v>0.26255975881175803</v>
      </c>
      <c r="Q349" s="17">
        <v>0.19741587202121699</v>
      </c>
      <c r="R349" s="17">
        <v>0.25877122703403599</v>
      </c>
      <c r="S349" s="17"/>
      <c r="T349" s="17">
        <v>0.122902411559315</v>
      </c>
      <c r="U349" s="17">
        <v>0.20854406825711899</v>
      </c>
      <c r="V349" s="17">
        <v>0.28272438099574898</v>
      </c>
      <c r="W349" s="17">
        <v>0.41361333548036899</v>
      </c>
    </row>
    <row r="350" spans="2:23" x14ac:dyDescent="0.35">
      <c r="B350" t="s">
        <v>64</v>
      </c>
      <c r="C350" s="17">
        <v>0.34738362526045402</v>
      </c>
      <c r="D350" s="17">
        <v>0.27294090390253001</v>
      </c>
      <c r="E350" s="17">
        <v>0.41972455242142498</v>
      </c>
      <c r="F350" s="17"/>
      <c r="G350" s="17">
        <v>0.44328600319817402</v>
      </c>
      <c r="H350" s="17">
        <v>0.45048587438532101</v>
      </c>
      <c r="I350" s="17">
        <v>0.31493363186360901</v>
      </c>
      <c r="J350" s="17">
        <v>0.31102692942168497</v>
      </c>
      <c r="K350" s="17">
        <v>0.27474611198321502</v>
      </c>
      <c r="L350" s="17">
        <v>6.9242841323633703E-2</v>
      </c>
      <c r="M350" s="17"/>
      <c r="N350" s="17">
        <v>0.39359017377689598</v>
      </c>
      <c r="O350" s="17">
        <v>0.31650070999463897</v>
      </c>
      <c r="P350" s="17">
        <v>0.23633975543010499</v>
      </c>
      <c r="Q350" s="17">
        <v>0.35483662266145699</v>
      </c>
      <c r="R350" s="17">
        <v>0.27220630380488597</v>
      </c>
      <c r="S350" s="17"/>
      <c r="T350" s="17">
        <v>0.53705151366380299</v>
      </c>
      <c r="U350" s="17">
        <v>0.351183243150053</v>
      </c>
      <c r="V350" s="17">
        <v>0.23967069118433601</v>
      </c>
      <c r="W350" s="17">
        <v>1.1394006999749601E-2</v>
      </c>
    </row>
    <row r="351" spans="2:23" x14ac:dyDescent="0.35"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</row>
    <row r="352" spans="2:23" x14ac:dyDescent="0.35">
      <c r="B352" s="6" t="s">
        <v>186</v>
      </c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</row>
    <row r="353" spans="2:23" x14ac:dyDescent="0.35">
      <c r="B353" s="24" t="s">
        <v>199</v>
      </c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</row>
    <row r="354" spans="2:23" x14ac:dyDescent="0.35">
      <c r="B354" t="s">
        <v>176</v>
      </c>
      <c r="C354" s="17">
        <v>0.22366788816455299</v>
      </c>
      <c r="D354" s="17">
        <v>0.27529840764360303</v>
      </c>
      <c r="E354" s="17">
        <v>0.17574890348666</v>
      </c>
      <c r="F354" s="17"/>
      <c r="G354" s="17">
        <v>0.26310992864544103</v>
      </c>
      <c r="H354" s="17">
        <v>0.21531884594959899</v>
      </c>
      <c r="I354" s="17">
        <v>0.20311562017569801</v>
      </c>
      <c r="J354" s="17">
        <v>0.204912084908008</v>
      </c>
      <c r="K354" s="17">
        <v>0.28697454803238598</v>
      </c>
      <c r="L354" s="17">
        <v>0.120149121607213</v>
      </c>
      <c r="M354" s="17"/>
      <c r="N354" s="17">
        <v>0.20357252116244101</v>
      </c>
      <c r="O354" s="17">
        <v>0.26531399496997099</v>
      </c>
      <c r="P354" s="17">
        <v>0.2499665440295</v>
      </c>
      <c r="Q354" s="17">
        <v>0.22831595683523501</v>
      </c>
      <c r="R354" s="17">
        <v>0.147695229528542</v>
      </c>
      <c r="S354" s="17"/>
      <c r="T354" s="17">
        <v>0.142418874356597</v>
      </c>
      <c r="U354" s="17">
        <v>0.21240794430724799</v>
      </c>
      <c r="V354" s="17">
        <v>0.28295648636806697</v>
      </c>
      <c r="W354" s="17">
        <v>0.38776532926743801</v>
      </c>
    </row>
    <row r="355" spans="2:23" x14ac:dyDescent="0.35">
      <c r="B355" t="s">
        <v>177</v>
      </c>
      <c r="C355" s="17">
        <v>0.26078817184703601</v>
      </c>
      <c r="D355" s="17">
        <v>0.277592106525127</v>
      </c>
      <c r="E355" s="17">
        <v>0.24847565581816899</v>
      </c>
      <c r="F355" s="17"/>
      <c r="G355" s="17">
        <v>0.27895047760242397</v>
      </c>
      <c r="H355" s="17">
        <v>0.28184840551180201</v>
      </c>
      <c r="I355" s="17">
        <v>0.244770282323551</v>
      </c>
      <c r="J355" s="17">
        <v>0.23540670779401099</v>
      </c>
      <c r="K355" s="17">
        <v>0.25324812918609901</v>
      </c>
      <c r="L355" s="17">
        <v>0.290371918334206</v>
      </c>
      <c r="M355" s="17"/>
      <c r="N355" s="17">
        <v>0.26594843981256799</v>
      </c>
      <c r="O355" s="17">
        <v>0.244624200821635</v>
      </c>
      <c r="P355" s="17">
        <v>0.239766650026145</v>
      </c>
      <c r="Q355" s="17">
        <v>0.32747968826891799</v>
      </c>
      <c r="R355" s="17">
        <v>0.26316503026226401</v>
      </c>
      <c r="S355" s="17"/>
      <c r="T355" s="17">
        <v>0.15644695761025401</v>
      </c>
      <c r="U355" s="17">
        <v>0.26923626621570401</v>
      </c>
      <c r="V355" s="17">
        <v>0.329021343230402</v>
      </c>
      <c r="W355" s="17">
        <v>0.33819931073359299</v>
      </c>
    </row>
    <row r="356" spans="2:23" x14ac:dyDescent="0.35">
      <c r="B356" t="s">
        <v>178</v>
      </c>
      <c r="C356" s="17">
        <v>0.27458647087099503</v>
      </c>
      <c r="D356" s="17">
        <v>0.241209647139072</v>
      </c>
      <c r="E356" s="17">
        <v>0.29932301014471302</v>
      </c>
      <c r="F356" s="17"/>
      <c r="G356" s="17">
        <v>0.27137242572648201</v>
      </c>
      <c r="H356" s="17">
        <v>0.24508989633780701</v>
      </c>
      <c r="I356" s="17">
        <v>0.30643804487506998</v>
      </c>
      <c r="J356" s="17">
        <v>0.27382645989642701</v>
      </c>
      <c r="K356" s="17">
        <v>0.23967624607677299</v>
      </c>
      <c r="L356" s="17">
        <v>0.38342707808151799</v>
      </c>
      <c r="M356" s="17"/>
      <c r="N356" s="17">
        <v>0.27201484163019901</v>
      </c>
      <c r="O356" s="17">
        <v>0.28086483602482698</v>
      </c>
      <c r="P356" s="17">
        <v>0.28188111481617101</v>
      </c>
      <c r="Q356" s="17">
        <v>0.23397075876373499</v>
      </c>
      <c r="R356" s="17">
        <v>0.31112348778325599</v>
      </c>
      <c r="S356" s="17"/>
      <c r="T356" s="17">
        <v>0.36568127312007198</v>
      </c>
      <c r="U356" s="17">
        <v>0.27682774224849699</v>
      </c>
      <c r="V356" s="17">
        <v>0.21609161695690399</v>
      </c>
      <c r="W356" s="17">
        <v>0.15825379039794599</v>
      </c>
    </row>
    <row r="357" spans="2:23" x14ac:dyDescent="0.35">
      <c r="B357" t="s">
        <v>179</v>
      </c>
      <c r="C357" s="17">
        <v>0.103510630133736</v>
      </c>
      <c r="D357" s="17">
        <v>0.109792952156808</v>
      </c>
      <c r="E357" s="17">
        <v>9.7637831289565394E-2</v>
      </c>
      <c r="F357" s="17"/>
      <c r="G357" s="17">
        <v>0.110440585623898</v>
      </c>
      <c r="H357" s="17">
        <v>7.8644793147765998E-2</v>
      </c>
      <c r="I357" s="17">
        <v>0.10849248574369801</v>
      </c>
      <c r="J357" s="17">
        <v>0.138237491971438</v>
      </c>
      <c r="K357" s="17">
        <v>9.6159020490000399E-2</v>
      </c>
      <c r="L357" s="17">
        <v>6.6606956253571603E-2</v>
      </c>
      <c r="M357" s="17"/>
      <c r="N357" s="17">
        <v>9.1051195184574205E-2</v>
      </c>
      <c r="O357" s="17">
        <v>0.112230479786599</v>
      </c>
      <c r="P357" s="17">
        <v>0.14021774950372201</v>
      </c>
      <c r="Q357" s="17">
        <v>0.11512364049762799</v>
      </c>
      <c r="R357" s="17">
        <v>6.9735686903639293E-2</v>
      </c>
      <c r="S357" s="17"/>
      <c r="T357" s="17">
        <v>8.9209701147735798E-2</v>
      </c>
      <c r="U357" s="17">
        <v>0.122423560058658</v>
      </c>
      <c r="V357" s="17">
        <v>0.112709385571081</v>
      </c>
      <c r="W357" s="17">
        <v>3.8900367674190202E-2</v>
      </c>
    </row>
    <row r="358" spans="2:23" x14ac:dyDescent="0.35">
      <c r="B358" t="s">
        <v>180</v>
      </c>
      <c r="C358" s="17">
        <v>8.2519718241459497E-2</v>
      </c>
      <c r="D358" s="17">
        <v>7.3512151988342406E-2</v>
      </c>
      <c r="E358" s="17">
        <v>9.2475128304614296E-2</v>
      </c>
      <c r="F358" s="17"/>
      <c r="G358" s="17">
        <v>3.66106760617139E-2</v>
      </c>
      <c r="H358" s="17">
        <v>0.11711502081521701</v>
      </c>
      <c r="I358" s="17">
        <v>8.4455613019528003E-2</v>
      </c>
      <c r="J358" s="17">
        <v>9.4202801072707704E-2</v>
      </c>
      <c r="K358" s="17">
        <v>6.9556321660842593E-2</v>
      </c>
      <c r="L358" s="17">
        <v>5.37494921655092E-2</v>
      </c>
      <c r="M358" s="17"/>
      <c r="N358" s="17">
        <v>9.1797869208210703E-2</v>
      </c>
      <c r="O358" s="17">
        <v>7.4437643226631003E-2</v>
      </c>
      <c r="P358" s="17">
        <v>6.2779358923827702E-2</v>
      </c>
      <c r="Q358" s="17">
        <v>6.9923208643969698E-2</v>
      </c>
      <c r="R358" s="17">
        <v>0.13219725980057501</v>
      </c>
      <c r="S358" s="17"/>
      <c r="T358" s="17">
        <v>0.14014267628260599</v>
      </c>
      <c r="U358" s="17">
        <v>8.1408172526203998E-2</v>
      </c>
      <c r="V358" s="17">
        <v>4.4195763870616002E-2</v>
      </c>
      <c r="W358" s="17">
        <v>6.08933777063458E-2</v>
      </c>
    </row>
    <row r="359" spans="2:23" x14ac:dyDescent="0.35">
      <c r="B359" t="s">
        <v>51</v>
      </c>
      <c r="C359" s="17">
        <v>5.4927120742221398E-2</v>
      </c>
      <c r="D359" s="17">
        <v>2.2594734547046798E-2</v>
      </c>
      <c r="E359" s="17">
        <v>8.6339470956278294E-2</v>
      </c>
      <c r="F359" s="17"/>
      <c r="G359" s="17">
        <v>3.9515906340040798E-2</v>
      </c>
      <c r="H359" s="17">
        <v>6.1983038237808E-2</v>
      </c>
      <c r="I359" s="17">
        <v>5.2727953862455802E-2</v>
      </c>
      <c r="J359" s="17">
        <v>5.3414454357407597E-2</v>
      </c>
      <c r="K359" s="17">
        <v>5.4385734553898897E-2</v>
      </c>
      <c r="L359" s="17">
        <v>8.5695433557982897E-2</v>
      </c>
      <c r="M359" s="17"/>
      <c r="N359" s="17">
        <v>7.5615133002007201E-2</v>
      </c>
      <c r="O359" s="17">
        <v>2.25288451703369E-2</v>
      </c>
      <c r="P359" s="17">
        <v>2.53885827006337E-2</v>
      </c>
      <c r="Q359" s="17">
        <v>2.5186746990514E-2</v>
      </c>
      <c r="R359" s="17">
        <v>7.6083305721723796E-2</v>
      </c>
      <c r="S359" s="17"/>
      <c r="T359" s="17">
        <v>0.106100517482735</v>
      </c>
      <c r="U359" s="17">
        <v>3.7696314643689999E-2</v>
      </c>
      <c r="V359" s="17">
        <v>1.50254040029295E-2</v>
      </c>
      <c r="W359" s="17">
        <v>1.5987824220487799E-2</v>
      </c>
    </row>
    <row r="360" spans="2:23" x14ac:dyDescent="0.35">
      <c r="B360" t="s">
        <v>181</v>
      </c>
      <c r="C360" s="17">
        <v>0.48445606001158897</v>
      </c>
      <c r="D360" s="17">
        <v>0.55289051416873003</v>
      </c>
      <c r="E360" s="17">
        <v>0.424224559304829</v>
      </c>
      <c r="F360" s="17"/>
      <c r="G360" s="17">
        <v>0.542060406247865</v>
      </c>
      <c r="H360" s="17">
        <v>0.49716725146140101</v>
      </c>
      <c r="I360" s="17">
        <v>0.44788590249924898</v>
      </c>
      <c r="J360" s="17">
        <v>0.44031879270202001</v>
      </c>
      <c r="K360" s="17">
        <v>0.54022267721848505</v>
      </c>
      <c r="L360" s="17">
        <v>0.41052103994141897</v>
      </c>
      <c r="M360" s="17"/>
      <c r="N360" s="17">
        <v>0.46952096097500901</v>
      </c>
      <c r="O360" s="17">
        <v>0.50993819579160604</v>
      </c>
      <c r="P360" s="17">
        <v>0.48973319405564503</v>
      </c>
      <c r="Q360" s="17">
        <v>0.55579564510415302</v>
      </c>
      <c r="R360" s="17">
        <v>0.41086025979080598</v>
      </c>
      <c r="S360" s="17"/>
      <c r="T360" s="17">
        <v>0.29886583196685101</v>
      </c>
      <c r="U360" s="17">
        <v>0.48164421052295198</v>
      </c>
      <c r="V360" s="17">
        <v>0.61197782959846903</v>
      </c>
      <c r="W360" s="17">
        <v>0.725964640001031</v>
      </c>
    </row>
    <row r="361" spans="2:23" x14ac:dyDescent="0.35">
      <c r="B361" t="s">
        <v>182</v>
      </c>
      <c r="C361" s="17">
        <v>0.186030348375195</v>
      </c>
      <c r="D361" s="17">
        <v>0.183305104145151</v>
      </c>
      <c r="E361" s="17">
        <v>0.19011295959418001</v>
      </c>
      <c r="F361" s="17"/>
      <c r="G361" s="17">
        <v>0.147051261685612</v>
      </c>
      <c r="H361" s="17">
        <v>0.195759813962983</v>
      </c>
      <c r="I361" s="17">
        <v>0.19294809876322599</v>
      </c>
      <c r="J361" s="17">
        <v>0.23244029304414601</v>
      </c>
      <c r="K361" s="17">
        <v>0.16571534215084299</v>
      </c>
      <c r="L361" s="17">
        <v>0.120356448419081</v>
      </c>
      <c r="M361" s="17"/>
      <c r="N361" s="17">
        <v>0.182849064392785</v>
      </c>
      <c r="O361" s="17">
        <v>0.18666812301322999</v>
      </c>
      <c r="P361" s="17">
        <v>0.20299710842755</v>
      </c>
      <c r="Q361" s="17">
        <v>0.185046849141597</v>
      </c>
      <c r="R361" s="17">
        <v>0.20193294670421399</v>
      </c>
      <c r="S361" s="17"/>
      <c r="T361" s="17">
        <v>0.22935237743034201</v>
      </c>
      <c r="U361" s="17">
        <v>0.20383173258486201</v>
      </c>
      <c r="V361" s="17">
        <v>0.15690514944169701</v>
      </c>
      <c r="W361" s="17">
        <v>9.9793745380535898E-2</v>
      </c>
    </row>
    <row r="362" spans="2:23" x14ac:dyDescent="0.35">
      <c r="B362" t="s">
        <v>64</v>
      </c>
      <c r="C362" s="17">
        <v>0.29842571163639298</v>
      </c>
      <c r="D362" s="17">
        <v>0.36958541002357997</v>
      </c>
      <c r="E362" s="17">
        <v>0.23411159971064899</v>
      </c>
      <c r="F362" s="17"/>
      <c r="G362" s="17">
        <v>0.395009144562253</v>
      </c>
      <c r="H362" s="17">
        <v>0.30140743749841797</v>
      </c>
      <c r="I362" s="17">
        <v>0.25493780373602298</v>
      </c>
      <c r="J362" s="17">
        <v>0.207878499657874</v>
      </c>
      <c r="K362" s="17">
        <v>0.374507335067642</v>
      </c>
      <c r="L362" s="17">
        <v>0.29016459152233798</v>
      </c>
      <c r="M362" s="17"/>
      <c r="N362" s="17">
        <v>0.28667189658222397</v>
      </c>
      <c r="O362" s="17">
        <v>0.32327007277837599</v>
      </c>
      <c r="P362" s="17">
        <v>0.28673608562809499</v>
      </c>
      <c r="Q362" s="17">
        <v>0.370748795962556</v>
      </c>
      <c r="R362" s="17">
        <v>0.20892731308659099</v>
      </c>
      <c r="S362" s="17"/>
      <c r="T362" s="17">
        <v>6.9513454536508895E-2</v>
      </c>
      <c r="U362" s="17">
        <v>0.27781247793809</v>
      </c>
      <c r="V362" s="17">
        <v>0.45507268015677199</v>
      </c>
      <c r="W362" s="17">
        <v>0.62617089462049502</v>
      </c>
    </row>
    <row r="363" spans="2:23" x14ac:dyDescent="0.35"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</row>
    <row r="364" spans="2:23" x14ac:dyDescent="0.35">
      <c r="B364" s="6" t="s">
        <v>187</v>
      </c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</row>
    <row r="365" spans="2:23" x14ac:dyDescent="0.35">
      <c r="B365" s="24" t="s">
        <v>199</v>
      </c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</row>
    <row r="366" spans="2:23" x14ac:dyDescent="0.35">
      <c r="B366" t="s">
        <v>176</v>
      </c>
      <c r="C366" s="17">
        <v>0.160240660360359</v>
      </c>
      <c r="D366" s="17">
        <v>0.19546087561599401</v>
      </c>
      <c r="E366" s="17">
        <v>0.12696163766410601</v>
      </c>
      <c r="F366" s="17"/>
      <c r="G366" s="17">
        <v>0.20425309825565</v>
      </c>
      <c r="H366" s="17">
        <v>0.18344109078734899</v>
      </c>
      <c r="I366" s="17">
        <v>0.16029067191865801</v>
      </c>
      <c r="J366" s="17">
        <v>0.111202954592173</v>
      </c>
      <c r="K366" s="17">
        <v>0.14213934053410901</v>
      </c>
      <c r="L366" s="17">
        <v>0.15323960014218199</v>
      </c>
      <c r="M366" s="17"/>
      <c r="N366" s="17">
        <v>0.134947063376604</v>
      </c>
      <c r="O366" s="17">
        <v>0.20442194808175301</v>
      </c>
      <c r="P366" s="17">
        <v>0.19732545092589501</v>
      </c>
      <c r="Q366" s="17">
        <v>0.14750202383893399</v>
      </c>
      <c r="R366" s="17">
        <v>0.130263812051713</v>
      </c>
      <c r="S366" s="17"/>
      <c r="T366" s="17">
        <v>0.13268268289771301</v>
      </c>
      <c r="U366" s="17">
        <v>0.15612164926632799</v>
      </c>
      <c r="V366" s="17">
        <v>0.17561872870918099</v>
      </c>
      <c r="W366" s="17">
        <v>0.25571650521099598</v>
      </c>
    </row>
    <row r="367" spans="2:23" x14ac:dyDescent="0.35">
      <c r="B367" t="s">
        <v>177</v>
      </c>
      <c r="C367" s="17">
        <v>0.273220055044334</v>
      </c>
      <c r="D367" s="17">
        <v>0.28118262155537899</v>
      </c>
      <c r="E367" s="17">
        <v>0.26711981842459798</v>
      </c>
      <c r="F367" s="17"/>
      <c r="G367" s="17">
        <v>0.30667198339840002</v>
      </c>
      <c r="H367" s="17">
        <v>0.24859871983903101</v>
      </c>
      <c r="I367" s="17">
        <v>0.277643397210871</v>
      </c>
      <c r="J367" s="17">
        <v>0.23232515536607101</v>
      </c>
      <c r="K367" s="17">
        <v>0.30540746276063802</v>
      </c>
      <c r="L367" s="17">
        <v>0.32308286712814199</v>
      </c>
      <c r="M367" s="17"/>
      <c r="N367" s="17">
        <v>0.25428335727606799</v>
      </c>
      <c r="O367" s="17">
        <v>0.29563937213605801</v>
      </c>
      <c r="P367" s="17">
        <v>0.28653888370127001</v>
      </c>
      <c r="Q367" s="17">
        <v>0.32386887117943802</v>
      </c>
      <c r="R367" s="17">
        <v>0.27125582953633098</v>
      </c>
      <c r="S367" s="17"/>
      <c r="T367" s="17">
        <v>0.21892017935118799</v>
      </c>
      <c r="U367" s="17">
        <v>0.27852557421971502</v>
      </c>
      <c r="V367" s="17">
        <v>0.33049403471545202</v>
      </c>
      <c r="W367" s="17">
        <v>0.23886547643598</v>
      </c>
    </row>
    <row r="368" spans="2:23" x14ac:dyDescent="0.35">
      <c r="B368" t="s">
        <v>178</v>
      </c>
      <c r="C368" s="17">
        <v>0.25349300651232498</v>
      </c>
      <c r="D368" s="17">
        <v>0.251572036949539</v>
      </c>
      <c r="E368" s="17">
        <v>0.25458998038623298</v>
      </c>
      <c r="F368" s="17"/>
      <c r="G368" s="17">
        <v>0.223898023906106</v>
      </c>
      <c r="H368" s="17">
        <v>0.23748415899151301</v>
      </c>
      <c r="I368" s="17">
        <v>0.234343732870639</v>
      </c>
      <c r="J368" s="17">
        <v>0.31194084058969301</v>
      </c>
      <c r="K368" s="17">
        <v>0.275314701319258</v>
      </c>
      <c r="L368" s="17">
        <v>0.218353745143609</v>
      </c>
      <c r="M368" s="17"/>
      <c r="N368" s="17">
        <v>0.26285897374747902</v>
      </c>
      <c r="O368" s="17">
        <v>0.25986475331550202</v>
      </c>
      <c r="P368" s="17">
        <v>0.246837352672094</v>
      </c>
      <c r="Q368" s="17">
        <v>0.19161299378444799</v>
      </c>
      <c r="R368" s="17">
        <v>0.25849838744999099</v>
      </c>
      <c r="S368" s="17"/>
      <c r="T368" s="17">
        <v>0.28257123462102801</v>
      </c>
      <c r="U368" s="17">
        <v>0.27370227901840799</v>
      </c>
      <c r="V368" s="17">
        <v>0.23780725957220999</v>
      </c>
      <c r="W368" s="17">
        <v>0.12646788305466899</v>
      </c>
    </row>
    <row r="369" spans="2:23" x14ac:dyDescent="0.35">
      <c r="B369" t="s">
        <v>179</v>
      </c>
      <c r="C369" s="17">
        <v>0.17525706448922301</v>
      </c>
      <c r="D369" s="17">
        <v>0.154547339834225</v>
      </c>
      <c r="E369" s="17">
        <v>0.19533752841646401</v>
      </c>
      <c r="F369" s="17"/>
      <c r="G369" s="17">
        <v>0.15089270125316501</v>
      </c>
      <c r="H369" s="17">
        <v>0.154041913874437</v>
      </c>
      <c r="I369" s="17">
        <v>0.185615481949537</v>
      </c>
      <c r="J369" s="17">
        <v>0.24189358538976599</v>
      </c>
      <c r="K369" s="17">
        <v>0.13230969021571101</v>
      </c>
      <c r="L369" s="17">
        <v>0.176062563789805</v>
      </c>
      <c r="M369" s="17"/>
      <c r="N369" s="17">
        <v>0.187626438813631</v>
      </c>
      <c r="O369" s="17">
        <v>0.15565319738218</v>
      </c>
      <c r="P369" s="17">
        <v>0.14645055819747199</v>
      </c>
      <c r="Q369" s="17">
        <v>0.19466617569211001</v>
      </c>
      <c r="R369" s="17">
        <v>0.20376926272305201</v>
      </c>
      <c r="S369" s="17"/>
      <c r="T369" s="17">
        <v>0.13819019261214899</v>
      </c>
      <c r="U369" s="17">
        <v>0.18389893951907099</v>
      </c>
      <c r="V369" s="17">
        <v>0.18485054600364001</v>
      </c>
      <c r="W369" s="17">
        <v>0.248217800613067</v>
      </c>
    </row>
    <row r="370" spans="2:23" x14ac:dyDescent="0.35">
      <c r="B370" t="s">
        <v>180</v>
      </c>
      <c r="C370" s="17">
        <v>8.87370914832257E-2</v>
      </c>
      <c r="D370" s="17">
        <v>9.3195480211515996E-2</v>
      </c>
      <c r="E370" s="17">
        <v>8.2187705801854305E-2</v>
      </c>
      <c r="F370" s="17"/>
      <c r="G370" s="17">
        <v>5.8180925145917002E-2</v>
      </c>
      <c r="H370" s="17">
        <v>0.114430158984656</v>
      </c>
      <c r="I370" s="17">
        <v>9.2723965271790901E-2</v>
      </c>
      <c r="J370" s="17">
        <v>7.5400468940260396E-2</v>
      </c>
      <c r="K370" s="17">
        <v>0.109416786781371</v>
      </c>
      <c r="L370" s="17">
        <v>4.3565790238278397E-2</v>
      </c>
      <c r="M370" s="17"/>
      <c r="N370" s="17">
        <v>9.7980037372013801E-2</v>
      </c>
      <c r="O370" s="17">
        <v>6.3883482880561504E-2</v>
      </c>
      <c r="P370" s="17">
        <v>9.6787656411773906E-2</v>
      </c>
      <c r="Q370" s="17">
        <v>9.1772573242744501E-2</v>
      </c>
      <c r="R370" s="17">
        <v>7.1034455782947398E-2</v>
      </c>
      <c r="S370" s="17"/>
      <c r="T370" s="17">
        <v>0.13026138032398499</v>
      </c>
      <c r="U370" s="17">
        <v>8.4191450562679598E-2</v>
      </c>
      <c r="V370" s="17">
        <v>5.7187128201501201E-2</v>
      </c>
      <c r="W370" s="17">
        <v>0.10259506660446401</v>
      </c>
    </row>
    <row r="371" spans="2:23" x14ac:dyDescent="0.35">
      <c r="B371" t="s">
        <v>51</v>
      </c>
      <c r="C371" s="17">
        <v>4.9052122110532601E-2</v>
      </c>
      <c r="D371" s="17">
        <v>2.4041645833347201E-2</v>
      </c>
      <c r="E371" s="17">
        <v>7.3803329306745102E-2</v>
      </c>
      <c r="F371" s="17"/>
      <c r="G371" s="17">
        <v>5.6103268040762697E-2</v>
      </c>
      <c r="H371" s="17">
        <v>6.2003957523014699E-2</v>
      </c>
      <c r="I371" s="17">
        <v>4.9382750778504701E-2</v>
      </c>
      <c r="J371" s="17">
        <v>2.7236995122037401E-2</v>
      </c>
      <c r="K371" s="17">
        <v>3.5412018388912801E-2</v>
      </c>
      <c r="L371" s="17">
        <v>8.5695433557982897E-2</v>
      </c>
      <c r="M371" s="17"/>
      <c r="N371" s="17">
        <v>6.2304129414203803E-2</v>
      </c>
      <c r="O371" s="17">
        <v>2.0537246203944599E-2</v>
      </c>
      <c r="P371" s="17">
        <v>2.60600980914945E-2</v>
      </c>
      <c r="Q371" s="17">
        <v>5.0577362262325898E-2</v>
      </c>
      <c r="R371" s="17">
        <v>6.5178252455965494E-2</v>
      </c>
      <c r="S371" s="17"/>
      <c r="T371" s="17">
        <v>9.7374330193937E-2</v>
      </c>
      <c r="U371" s="17">
        <v>2.3560107413798301E-2</v>
      </c>
      <c r="V371" s="17">
        <v>1.40423027980163E-2</v>
      </c>
      <c r="W371" s="17">
        <v>2.8137268080823601E-2</v>
      </c>
    </row>
    <row r="372" spans="2:23" x14ac:dyDescent="0.35">
      <c r="B372" t="s">
        <v>181</v>
      </c>
      <c r="C372" s="17">
        <v>0.433460715404694</v>
      </c>
      <c r="D372" s="17">
        <v>0.476643497171373</v>
      </c>
      <c r="E372" s="17">
        <v>0.39408145608870399</v>
      </c>
      <c r="F372" s="17"/>
      <c r="G372" s="17">
        <v>0.51092508165404904</v>
      </c>
      <c r="H372" s="17">
        <v>0.43203981062637897</v>
      </c>
      <c r="I372" s="17">
        <v>0.43793406912952898</v>
      </c>
      <c r="J372" s="17">
        <v>0.34352810995824401</v>
      </c>
      <c r="K372" s="17">
        <v>0.447546803294748</v>
      </c>
      <c r="L372" s="17">
        <v>0.47632246727032401</v>
      </c>
      <c r="M372" s="17"/>
      <c r="N372" s="17">
        <v>0.38923042065267299</v>
      </c>
      <c r="O372" s="17">
        <v>0.50006132021781202</v>
      </c>
      <c r="P372" s="17">
        <v>0.48386433462716499</v>
      </c>
      <c r="Q372" s="17">
        <v>0.47137089501837198</v>
      </c>
      <c r="R372" s="17">
        <v>0.40151964158804399</v>
      </c>
      <c r="S372" s="17"/>
      <c r="T372" s="17">
        <v>0.35160286224890103</v>
      </c>
      <c r="U372" s="17">
        <v>0.43464722348604201</v>
      </c>
      <c r="V372" s="17">
        <v>0.50611276342463296</v>
      </c>
      <c r="W372" s="17">
        <v>0.49458198164697598</v>
      </c>
    </row>
    <row r="373" spans="2:23" x14ac:dyDescent="0.35">
      <c r="B373" t="s">
        <v>182</v>
      </c>
      <c r="C373" s="17">
        <v>0.26399415597244802</v>
      </c>
      <c r="D373" s="17">
        <v>0.247742820045741</v>
      </c>
      <c r="E373" s="17">
        <v>0.27752523421831798</v>
      </c>
      <c r="F373" s="17"/>
      <c r="G373" s="17">
        <v>0.209073626399082</v>
      </c>
      <c r="H373" s="17">
        <v>0.26847207285909302</v>
      </c>
      <c r="I373" s="17">
        <v>0.27833944722132797</v>
      </c>
      <c r="J373" s="17">
        <v>0.317294054330026</v>
      </c>
      <c r="K373" s="17">
        <v>0.241726476997082</v>
      </c>
      <c r="L373" s="17">
        <v>0.21962835402808401</v>
      </c>
      <c r="M373" s="17"/>
      <c r="N373" s="17">
        <v>0.285606476185645</v>
      </c>
      <c r="O373" s="17">
        <v>0.21953668026274101</v>
      </c>
      <c r="P373" s="17">
        <v>0.243238214609246</v>
      </c>
      <c r="Q373" s="17">
        <v>0.28643874893485399</v>
      </c>
      <c r="R373" s="17">
        <v>0.274803718505999</v>
      </c>
      <c r="S373" s="17"/>
      <c r="T373" s="17">
        <v>0.26845157293613398</v>
      </c>
      <c r="U373" s="17">
        <v>0.26809039008175101</v>
      </c>
      <c r="V373" s="17">
        <v>0.242037674205141</v>
      </c>
      <c r="W373" s="17">
        <v>0.35081286721753102</v>
      </c>
    </row>
    <row r="374" spans="2:23" x14ac:dyDescent="0.35">
      <c r="B374" t="s">
        <v>64</v>
      </c>
      <c r="C374" s="17">
        <v>0.16946655943224501</v>
      </c>
      <c r="D374" s="17">
        <v>0.228900677125631</v>
      </c>
      <c r="E374" s="17">
        <v>0.116556221870385</v>
      </c>
      <c r="F374" s="17"/>
      <c r="G374" s="17">
        <v>0.30185145525496798</v>
      </c>
      <c r="H374" s="17">
        <v>0.163567737767286</v>
      </c>
      <c r="I374" s="17">
        <v>0.15959462190820101</v>
      </c>
      <c r="J374" s="17">
        <v>2.62340556282179E-2</v>
      </c>
      <c r="K374" s="17">
        <v>0.205820326297666</v>
      </c>
      <c r="L374" s="17">
        <v>0.25669411324224001</v>
      </c>
      <c r="M374" s="17"/>
      <c r="N374" s="17">
        <v>0.103623944467028</v>
      </c>
      <c r="O374" s="17">
        <v>0.28052463995506999</v>
      </c>
      <c r="P374" s="17">
        <v>0.240626120017919</v>
      </c>
      <c r="Q374" s="17">
        <v>0.18493214608351799</v>
      </c>
      <c r="R374" s="17">
        <v>0.12671592308204499</v>
      </c>
      <c r="S374" s="17"/>
      <c r="T374" s="17">
        <v>8.3151289312766802E-2</v>
      </c>
      <c r="U374" s="17">
        <v>0.166556833404291</v>
      </c>
      <c r="V374" s="17">
        <v>0.26407508921949202</v>
      </c>
      <c r="W374" s="17">
        <v>0.14376911442944501</v>
      </c>
    </row>
    <row r="375" spans="2:23" x14ac:dyDescent="0.35"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</row>
    <row r="376" spans="2:23" x14ac:dyDescent="0.35">
      <c r="B376" s="6" t="s">
        <v>198</v>
      </c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</row>
    <row r="377" spans="2:23" x14ac:dyDescent="0.35">
      <c r="B377" s="24" t="s">
        <v>218</v>
      </c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</row>
    <row r="378" spans="2:23" x14ac:dyDescent="0.35">
      <c r="B378" t="s">
        <v>188</v>
      </c>
      <c r="C378" s="17">
        <v>0.49483076351170802</v>
      </c>
      <c r="D378" s="17">
        <v>0.51911747306614398</v>
      </c>
      <c r="E378" s="17">
        <v>0.47512090072392299</v>
      </c>
      <c r="F378" s="17"/>
      <c r="G378" s="17">
        <v>0.32715204380897001</v>
      </c>
      <c r="H378" s="17">
        <v>0.37869296504557798</v>
      </c>
      <c r="I378" s="17">
        <v>0.41907587490504999</v>
      </c>
      <c r="J378" s="17">
        <v>0.61037816969395398</v>
      </c>
      <c r="K378" s="17">
        <v>0.71406071720994102</v>
      </c>
      <c r="L378" s="17">
        <v>0.79197355646227796</v>
      </c>
      <c r="M378" s="17"/>
      <c r="N378" s="17">
        <v>0.51209689444526796</v>
      </c>
      <c r="O378" s="17">
        <v>0.52024147022578704</v>
      </c>
      <c r="P378" s="17">
        <v>0.420341204907351</v>
      </c>
      <c r="Q378" s="17">
        <v>0.53268132861807205</v>
      </c>
      <c r="R378" s="17">
        <v>0.36062310563605998</v>
      </c>
      <c r="S378" s="17"/>
      <c r="T378" s="17">
        <v>0.47147999065456703</v>
      </c>
      <c r="U378" s="17">
        <v>0.52987917870249102</v>
      </c>
      <c r="V378" s="17">
        <v>0.52538916501813004</v>
      </c>
      <c r="W378" s="17">
        <v>0.35566709494563598</v>
      </c>
    </row>
    <row r="379" spans="2:23" x14ac:dyDescent="0.35">
      <c r="B379" t="s">
        <v>189</v>
      </c>
      <c r="C379" s="17">
        <v>0.47528850306432402</v>
      </c>
      <c r="D379" s="17">
        <v>0.55283976820995995</v>
      </c>
      <c r="E379" s="17">
        <v>0.39981188601972201</v>
      </c>
      <c r="F379" s="17"/>
      <c r="G379" s="17">
        <v>0.44666109663834103</v>
      </c>
      <c r="H379" s="17">
        <v>0.477917583826313</v>
      </c>
      <c r="I379" s="17">
        <v>0.52903078243103197</v>
      </c>
      <c r="J379" s="17">
        <v>0.480663812061981</v>
      </c>
      <c r="K379" s="17">
        <v>0.42791737088656101</v>
      </c>
      <c r="L379" s="17">
        <v>0.44420844228220402</v>
      </c>
      <c r="M379" s="17"/>
      <c r="N379" s="17">
        <v>0.45628335952938598</v>
      </c>
      <c r="O379" s="17">
        <v>0.52952554430584997</v>
      </c>
      <c r="P379" s="17">
        <v>0.43050898662367598</v>
      </c>
      <c r="Q379" s="17">
        <v>0.65054741562746299</v>
      </c>
      <c r="R379" s="17">
        <v>0.27296601777344498</v>
      </c>
      <c r="S379" s="17"/>
      <c r="T379" s="17">
        <v>0.21326872619651399</v>
      </c>
      <c r="U379" s="17">
        <v>0.45345336821001497</v>
      </c>
      <c r="V379" s="17">
        <v>0.70664833837336505</v>
      </c>
      <c r="W379" s="17">
        <v>0.71749877073811097</v>
      </c>
    </row>
    <row r="380" spans="2:23" x14ac:dyDescent="0.35">
      <c r="B380" t="s">
        <v>190</v>
      </c>
      <c r="C380" s="17">
        <v>0.31206124808637797</v>
      </c>
      <c r="D380" s="17">
        <v>0.33743512881397902</v>
      </c>
      <c r="E380" s="17">
        <v>0.28609399773856398</v>
      </c>
      <c r="F380" s="17"/>
      <c r="G380" s="17">
        <v>0.43914900909902199</v>
      </c>
      <c r="H380" s="17">
        <v>0.32363331748081298</v>
      </c>
      <c r="I380" s="17">
        <v>0.32680657291930398</v>
      </c>
      <c r="J380" s="17">
        <v>0.21957497811850299</v>
      </c>
      <c r="K380" s="17">
        <v>0.26981644518994702</v>
      </c>
      <c r="L380" s="17">
        <v>0.27166386263019099</v>
      </c>
      <c r="M380" s="17"/>
      <c r="N380" s="17">
        <v>0.268082280206698</v>
      </c>
      <c r="O380" s="17">
        <v>0.35292950436951798</v>
      </c>
      <c r="P380" s="17">
        <v>0.44791629104240099</v>
      </c>
      <c r="Q380" s="17">
        <v>0.239097060866063</v>
      </c>
      <c r="R380" s="17">
        <v>0.29799745057119598</v>
      </c>
      <c r="S380" s="17"/>
      <c r="T380" s="17">
        <v>0.28004070019664401</v>
      </c>
      <c r="U380" s="17">
        <v>0.31100868023160999</v>
      </c>
      <c r="V380" s="17">
        <v>0.35887161961710901</v>
      </c>
      <c r="W380" s="17">
        <v>0.29769412352869601</v>
      </c>
    </row>
    <row r="381" spans="2:23" x14ac:dyDescent="0.35">
      <c r="B381" t="s">
        <v>191</v>
      </c>
      <c r="C381" s="17">
        <v>0.228813689054126</v>
      </c>
      <c r="D381" s="17">
        <v>0.29127186902622598</v>
      </c>
      <c r="E381" s="17">
        <v>0.16554184170103201</v>
      </c>
      <c r="F381" s="17"/>
      <c r="G381" s="17">
        <v>0.26201588427744799</v>
      </c>
      <c r="H381" s="17">
        <v>0.24579643793744299</v>
      </c>
      <c r="I381" s="17">
        <v>0.216368918134628</v>
      </c>
      <c r="J381" s="17">
        <v>0.18565671803482001</v>
      </c>
      <c r="K381" s="17">
        <v>0.22913494155618599</v>
      </c>
      <c r="L381" s="17">
        <v>0.25974741090868603</v>
      </c>
      <c r="M381" s="17"/>
      <c r="N381" s="17">
        <v>0.19784489198566499</v>
      </c>
      <c r="O381" s="17">
        <v>0.249435864290423</v>
      </c>
      <c r="P381" s="17">
        <v>0.277776508758106</v>
      </c>
      <c r="Q381" s="17">
        <v>0.33366964587832998</v>
      </c>
      <c r="R381" s="17">
        <v>0.15221329744697301</v>
      </c>
      <c r="S381" s="17"/>
      <c r="T381" s="17">
        <v>0.116095557207261</v>
      </c>
      <c r="U381" s="17">
        <v>0.20071891945047901</v>
      </c>
      <c r="V381" s="17">
        <v>0.32942894185308602</v>
      </c>
      <c r="W381" s="17">
        <v>0.47901675332605398</v>
      </c>
    </row>
    <row r="382" spans="2:23" x14ac:dyDescent="0.35">
      <c r="B382" t="s">
        <v>192</v>
      </c>
      <c r="C382" s="17">
        <v>0.19020610557020101</v>
      </c>
      <c r="D382" s="17">
        <v>0.16948455571496901</v>
      </c>
      <c r="E382" s="17">
        <v>0.21353608868489901</v>
      </c>
      <c r="F382" s="17"/>
      <c r="G382" s="17">
        <v>0.24082026645375401</v>
      </c>
      <c r="H382" s="17">
        <v>0.15940112478469401</v>
      </c>
      <c r="I382" s="17">
        <v>0.149020180950968</v>
      </c>
      <c r="J382" s="17">
        <v>0.19318422554586501</v>
      </c>
      <c r="K382" s="17">
        <v>0.22946601950936399</v>
      </c>
      <c r="L382" s="17">
        <v>0.220704369910034</v>
      </c>
      <c r="M382" s="17"/>
      <c r="N382" s="17">
        <v>0.18056759996625199</v>
      </c>
      <c r="O382" s="17">
        <v>0.209309268207999</v>
      </c>
      <c r="P382" s="17">
        <v>0.24124595028819101</v>
      </c>
      <c r="Q382" s="17">
        <v>0.102120327978743</v>
      </c>
      <c r="R382" s="17">
        <v>0.16703804294539301</v>
      </c>
      <c r="S382" s="17"/>
      <c r="T382" s="17">
        <v>0.235430085948162</v>
      </c>
      <c r="U382" s="17">
        <v>0.21409976527715699</v>
      </c>
      <c r="V382" s="17">
        <v>0.14067511825444301</v>
      </c>
      <c r="W382" s="17">
        <v>0.107750914679</v>
      </c>
    </row>
    <row r="383" spans="2:23" x14ac:dyDescent="0.35">
      <c r="B383" t="s">
        <v>51</v>
      </c>
      <c r="C383" s="17">
        <v>0.139671192701741</v>
      </c>
      <c r="D383" s="17">
        <v>8.0976334123633406E-2</v>
      </c>
      <c r="E383" s="17">
        <v>0.19186823742879</v>
      </c>
      <c r="F383" s="17"/>
      <c r="G383" s="17">
        <v>0.18420571682366199</v>
      </c>
      <c r="H383" s="17">
        <v>0.17703228242400701</v>
      </c>
      <c r="I383" s="17">
        <v>0.14414825431484499</v>
      </c>
      <c r="J383" s="17">
        <v>0.103069298301045</v>
      </c>
      <c r="K383" s="17">
        <v>9.1526083708555694E-2</v>
      </c>
      <c r="L383" s="17">
        <v>8.8540846262961201E-2</v>
      </c>
      <c r="M383" s="17"/>
      <c r="N383" s="17">
        <v>0.169686048682444</v>
      </c>
      <c r="O383" s="17">
        <v>7.5943227654618098E-2</v>
      </c>
      <c r="P383" s="17">
        <v>8.1708390765286507E-2</v>
      </c>
      <c r="Q383" s="17">
        <v>0.13076924864495301</v>
      </c>
      <c r="R383" s="17">
        <v>0.303966738064468</v>
      </c>
      <c r="S383" s="17"/>
      <c r="T383" s="17">
        <v>0.28281020855657502</v>
      </c>
      <c r="U383" s="17">
        <v>0.111540083944414</v>
      </c>
      <c r="V383" s="17">
        <v>3.3936494710036499E-2</v>
      </c>
      <c r="W383" s="17">
        <v>5.0342319068294797E-2</v>
      </c>
    </row>
    <row r="384" spans="2:23" x14ac:dyDescent="0.35">
      <c r="B384" t="s">
        <v>193</v>
      </c>
      <c r="C384" s="17">
        <v>0.127161199467348</v>
      </c>
      <c r="D384" s="17">
        <v>0.153157997188902</v>
      </c>
      <c r="E384" s="17">
        <v>0.10300693632273</v>
      </c>
      <c r="F384" s="17"/>
      <c r="G384" s="17">
        <v>0.104042691300815</v>
      </c>
      <c r="H384" s="17">
        <v>0.15014155827411599</v>
      </c>
      <c r="I384" s="17">
        <v>0.136384179986831</v>
      </c>
      <c r="J384" s="17">
        <v>0.12154646445021999</v>
      </c>
      <c r="K384" s="17">
        <v>0.11658924737174001</v>
      </c>
      <c r="L384" s="17">
        <v>0.107880746324613</v>
      </c>
      <c r="M384" s="17"/>
      <c r="N384" s="17">
        <v>0.12920565949210999</v>
      </c>
      <c r="O384" s="17">
        <v>0.113409193750154</v>
      </c>
      <c r="P384" s="17">
        <v>0.121496535424479</v>
      </c>
      <c r="Q384" s="17">
        <v>0.17399878250304601</v>
      </c>
      <c r="R384" s="17">
        <v>0.13788182771747801</v>
      </c>
      <c r="S384" s="17"/>
      <c r="T384" s="17">
        <v>3.2772775435082398E-2</v>
      </c>
      <c r="U384" s="17">
        <v>0.12042966353382201</v>
      </c>
      <c r="V384" s="17">
        <v>0.19412532513132899</v>
      </c>
      <c r="W384" s="17">
        <v>0.27654671408708298</v>
      </c>
    </row>
    <row r="385" spans="2:23" x14ac:dyDescent="0.35">
      <c r="B385" t="s">
        <v>194</v>
      </c>
      <c r="C385" s="17">
        <v>8.0938273344805606E-2</v>
      </c>
      <c r="D385" s="17">
        <v>7.1847187430192402E-2</v>
      </c>
      <c r="E385" s="17">
        <v>9.1638459066612998E-2</v>
      </c>
      <c r="F385" s="17"/>
      <c r="G385" s="17">
        <v>0.10215779242878401</v>
      </c>
      <c r="H385" s="17">
        <v>9.5439893479232499E-2</v>
      </c>
      <c r="I385" s="17">
        <v>9.1442362690291198E-2</v>
      </c>
      <c r="J385" s="17">
        <v>5.9689974617907801E-2</v>
      </c>
      <c r="K385" s="17">
        <v>6.6881560200147905E-2</v>
      </c>
      <c r="L385" s="17">
        <v>2.72088397894889E-2</v>
      </c>
      <c r="M385" s="17"/>
      <c r="N385" s="17">
        <v>7.2503007042060696E-2</v>
      </c>
      <c r="O385" s="17">
        <v>9.4785680232840203E-2</v>
      </c>
      <c r="P385" s="17">
        <v>9.5075218049793603E-2</v>
      </c>
      <c r="Q385" s="17">
        <v>6.16252976431177E-2</v>
      </c>
      <c r="R385" s="17">
        <v>0.134742968932276</v>
      </c>
      <c r="S385" s="17"/>
      <c r="T385" s="17">
        <v>9.2775062243378101E-2</v>
      </c>
      <c r="U385" s="17">
        <v>8.0056316526783494E-2</v>
      </c>
      <c r="V385" s="17">
        <v>7.2683007919903606E-2</v>
      </c>
      <c r="W385" s="17">
        <v>8.3519086934425002E-2</v>
      </c>
    </row>
    <row r="386" spans="2:23" x14ac:dyDescent="0.35">
      <c r="B386" t="s">
        <v>195</v>
      </c>
      <c r="C386" s="17">
        <v>7.96357575951743E-2</v>
      </c>
      <c r="D386" s="17">
        <v>7.5911200806701107E-2</v>
      </c>
      <c r="E386" s="17">
        <v>8.4936419225937199E-2</v>
      </c>
      <c r="F386" s="17"/>
      <c r="G386" s="17">
        <v>0.105425924099204</v>
      </c>
      <c r="H386" s="17">
        <v>6.2471218816326099E-2</v>
      </c>
      <c r="I386" s="17">
        <v>0.10294758383231201</v>
      </c>
      <c r="J386" s="17">
        <v>8.2907181262376395E-2</v>
      </c>
      <c r="K386" s="17">
        <v>3.9634264071148097E-2</v>
      </c>
      <c r="L386" s="17">
        <v>8.1676888053619001E-2</v>
      </c>
      <c r="M386" s="17"/>
      <c r="N386" s="17">
        <v>7.41569980150701E-2</v>
      </c>
      <c r="O386" s="17">
        <v>8.7788760878643499E-2</v>
      </c>
      <c r="P386" s="17">
        <v>9.5281654184819597E-2</v>
      </c>
      <c r="Q386" s="17">
        <v>7.2650778322690804E-2</v>
      </c>
      <c r="R386" s="17">
        <v>7.5400288399209703E-2</v>
      </c>
      <c r="S386" s="17"/>
      <c r="T386" s="17">
        <v>5.8561893451526903E-2</v>
      </c>
      <c r="U386" s="17">
        <v>7.9698308663988804E-2</v>
      </c>
      <c r="V386" s="17">
        <v>9.5015138814464994E-2</v>
      </c>
      <c r="W386" s="17">
        <v>0.101507319839153</v>
      </c>
    </row>
    <row r="387" spans="2:23" x14ac:dyDescent="0.35">
      <c r="B387" t="s">
        <v>196</v>
      </c>
      <c r="C387" s="17">
        <v>4.6655637918099402E-2</v>
      </c>
      <c r="D387" s="17">
        <v>5.8066838983732799E-2</v>
      </c>
      <c r="E387" s="17">
        <v>3.5456988759152201E-2</v>
      </c>
      <c r="F387" s="17"/>
      <c r="G387" s="17">
        <v>3.0884349464203601E-2</v>
      </c>
      <c r="H387" s="17">
        <v>7.0662982469434296E-2</v>
      </c>
      <c r="I387" s="17">
        <v>3.81970877414382E-2</v>
      </c>
      <c r="J387" s="17">
        <v>4.5510053950229098E-2</v>
      </c>
      <c r="K387" s="17">
        <v>3.6130492219830897E-2</v>
      </c>
      <c r="L387" s="17">
        <v>5.52611580014414E-2</v>
      </c>
      <c r="M387" s="17"/>
      <c r="N387" s="17">
        <v>3.0952309514789299E-2</v>
      </c>
      <c r="O387" s="17">
        <v>9.5716299768066004E-2</v>
      </c>
      <c r="P387" s="17">
        <v>4.7020575743428002E-2</v>
      </c>
      <c r="Q387" s="17">
        <v>1.6417500171983401E-2</v>
      </c>
      <c r="R387" s="17">
        <v>6.29195213676048E-2</v>
      </c>
      <c r="S387" s="17"/>
      <c r="T387" s="17">
        <v>1.9144241578146998E-2</v>
      </c>
      <c r="U387" s="17">
        <v>3.8848270400675101E-2</v>
      </c>
      <c r="V387" s="17">
        <v>6.8553309783959598E-2</v>
      </c>
      <c r="W387" s="17">
        <v>0.125495349017372</v>
      </c>
    </row>
    <row r="388" spans="2:23" x14ac:dyDescent="0.35">
      <c r="B388" t="s">
        <v>197</v>
      </c>
      <c r="C388" s="17">
        <v>4.2718210107065703E-2</v>
      </c>
      <c r="D388" s="17">
        <v>4.8615642589551603E-2</v>
      </c>
      <c r="E388" s="17">
        <v>3.76554930004602E-2</v>
      </c>
      <c r="F388" s="17"/>
      <c r="G388" s="17">
        <v>3.5508941148882998E-2</v>
      </c>
      <c r="H388" s="17">
        <v>5.3379547013298799E-2</v>
      </c>
      <c r="I388" s="17">
        <v>3.7136720142045103E-2</v>
      </c>
      <c r="J388" s="17">
        <v>4.4264980282374099E-2</v>
      </c>
      <c r="K388" s="17">
        <v>4.4319512339357103E-2</v>
      </c>
      <c r="L388" s="17">
        <v>3.0000053656654199E-2</v>
      </c>
      <c r="M388" s="17"/>
      <c r="N388" s="17">
        <v>3.4918132218686102E-2</v>
      </c>
      <c r="O388" s="17">
        <v>6.00593428236336E-2</v>
      </c>
      <c r="P388" s="17">
        <v>5.5908460387585797E-2</v>
      </c>
      <c r="Q388" s="17">
        <v>2.3212678238033701E-2</v>
      </c>
      <c r="R388" s="17">
        <v>1.2564529618699499E-2</v>
      </c>
      <c r="S388" s="17"/>
      <c r="T388" s="17">
        <v>2.8226374550504099E-2</v>
      </c>
      <c r="U388" s="17">
        <v>3.0782276168310401E-2</v>
      </c>
      <c r="V388" s="17">
        <v>7.4733895039492099E-2</v>
      </c>
      <c r="W388" s="17">
        <v>3.36016849727006E-2</v>
      </c>
    </row>
    <row r="389" spans="2:23" x14ac:dyDescent="0.35">
      <c r="B389" t="s">
        <v>168</v>
      </c>
      <c r="C389" s="17">
        <v>2.3333189486708199E-2</v>
      </c>
      <c r="D389" s="17">
        <v>1.6976482981158399E-2</v>
      </c>
      <c r="E389" s="17">
        <v>3.0158854635608998E-2</v>
      </c>
      <c r="F389" s="17"/>
      <c r="G389" s="17">
        <v>1.2516160597649701E-2</v>
      </c>
      <c r="H389" s="17">
        <v>1.5090436835028601E-2</v>
      </c>
      <c r="I389" s="17">
        <v>1.9293049481556499E-2</v>
      </c>
      <c r="J389" s="17">
        <v>4.0986631783855199E-2</v>
      </c>
      <c r="K389" s="17">
        <v>2.7232518512546201E-2</v>
      </c>
      <c r="L389" s="17">
        <v>3.3535017418668198E-2</v>
      </c>
      <c r="M389" s="17"/>
      <c r="N389" s="17">
        <v>2.7017299909228201E-2</v>
      </c>
      <c r="O389" s="17">
        <v>2.8631918304141999E-2</v>
      </c>
      <c r="P389" s="17">
        <v>1.2246409917045301E-2</v>
      </c>
      <c r="Q389" s="17">
        <v>8.4285791837063195E-3</v>
      </c>
      <c r="R389" s="17">
        <v>1.6888546523645898E-2</v>
      </c>
      <c r="S389" s="17"/>
      <c r="T389" s="17">
        <v>3.0300912246384499E-2</v>
      </c>
      <c r="U389" s="17">
        <v>2.8291681622405699E-2</v>
      </c>
      <c r="V389" s="17">
        <v>1.2792492722523301E-2</v>
      </c>
      <c r="W389" s="17">
        <v>9.7355683933389604E-3</v>
      </c>
    </row>
    <row r="390" spans="2:23" x14ac:dyDescent="0.35"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</row>
    <row r="391" spans="2:23" x14ac:dyDescent="0.35">
      <c r="B391" s="6" t="s">
        <v>200</v>
      </c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</row>
    <row r="392" spans="2:23" x14ac:dyDescent="0.35">
      <c r="B392" s="24" t="s">
        <v>201</v>
      </c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</row>
    <row r="393" spans="2:23" x14ac:dyDescent="0.35">
      <c r="B393" t="s">
        <v>188</v>
      </c>
      <c r="C393" s="17">
        <v>0.82124536810523896</v>
      </c>
      <c r="D393" s="17">
        <v>0.82873416238545905</v>
      </c>
      <c r="E393" s="17">
        <v>0.81525275112517104</v>
      </c>
      <c r="F393" s="17"/>
      <c r="G393" s="17">
        <v>0</v>
      </c>
      <c r="H393" s="17">
        <v>0.45859085419482598</v>
      </c>
      <c r="I393" s="17">
        <v>1</v>
      </c>
      <c r="J393" s="17">
        <v>0.48412633167701902</v>
      </c>
      <c r="K393" s="17">
        <v>0.67204653174067297</v>
      </c>
      <c r="L393" s="17">
        <v>0.89983589935949404</v>
      </c>
      <c r="M393" s="17"/>
      <c r="N393" s="17">
        <v>0.83630957966865305</v>
      </c>
      <c r="O393" s="17">
        <v>0.69698103131134503</v>
      </c>
      <c r="P393" s="17">
        <v>0.86243342340435702</v>
      </c>
      <c r="Q393" s="17">
        <v>0.76705184628884804</v>
      </c>
      <c r="R393" s="17">
        <v>0.370939894371414</v>
      </c>
      <c r="S393" s="17"/>
      <c r="T393" s="17">
        <v>0.79475831614432801</v>
      </c>
      <c r="U393" s="17">
        <v>0.86001935683533604</v>
      </c>
      <c r="V393" s="17">
        <v>0.812869545042188</v>
      </c>
      <c r="W393" s="17">
        <v>0.53130906714097703</v>
      </c>
    </row>
    <row r="394" spans="2:23" x14ac:dyDescent="0.35">
      <c r="B394" t="s">
        <v>189</v>
      </c>
      <c r="C394" s="17">
        <v>0.35984092365826897</v>
      </c>
      <c r="D394" s="17">
        <v>0.41673788083325602</v>
      </c>
      <c r="E394" s="17">
        <v>0.31431134186943999</v>
      </c>
      <c r="F394" s="17"/>
      <c r="G394" s="17">
        <v>0</v>
      </c>
      <c r="H394" s="17">
        <v>0</v>
      </c>
      <c r="I394" s="17">
        <v>0</v>
      </c>
      <c r="J394" s="17">
        <v>0.28046294970142299</v>
      </c>
      <c r="K394" s="17">
        <v>0.33884172038184202</v>
      </c>
      <c r="L394" s="17">
        <v>0.38125755136561901</v>
      </c>
      <c r="M394" s="17"/>
      <c r="N394" s="17">
        <v>0.36144825241600398</v>
      </c>
      <c r="O394" s="17">
        <v>0.33981927629665998</v>
      </c>
      <c r="P394" s="17">
        <v>0.244808925989668</v>
      </c>
      <c r="Q394" s="17">
        <v>0.87826663299256602</v>
      </c>
      <c r="R394" s="17">
        <v>0</v>
      </c>
      <c r="S394" s="17"/>
      <c r="T394" s="17">
        <v>0.104886092235165</v>
      </c>
      <c r="U394" s="17">
        <v>0.340424647646213</v>
      </c>
      <c r="V394" s="17">
        <v>0.54303021437780696</v>
      </c>
      <c r="W394" s="17">
        <v>0.91278436976215804</v>
      </c>
    </row>
    <row r="395" spans="2:23" x14ac:dyDescent="0.35">
      <c r="B395" t="s">
        <v>190</v>
      </c>
      <c r="C395" s="17">
        <v>0.28303594202254101</v>
      </c>
      <c r="D395" s="17">
        <v>0.28283519299792698</v>
      </c>
      <c r="E395" s="17">
        <v>0.28319658363834999</v>
      </c>
      <c r="F395" s="17"/>
      <c r="G395" s="17">
        <v>0</v>
      </c>
      <c r="H395" s="17">
        <v>0</v>
      </c>
      <c r="I395" s="17">
        <v>0.158095975716944</v>
      </c>
      <c r="J395" s="17">
        <v>0.21730114490792099</v>
      </c>
      <c r="K395" s="17">
        <v>0.34710260166081702</v>
      </c>
      <c r="L395" s="17">
        <v>0.272313429389135</v>
      </c>
      <c r="M395" s="17"/>
      <c r="N395" s="17">
        <v>0.286538095263424</v>
      </c>
      <c r="O395" s="17">
        <v>0.37288637402723901</v>
      </c>
      <c r="P395" s="17">
        <v>0.14227869834512999</v>
      </c>
      <c r="Q395" s="17">
        <v>0.21019024971860201</v>
      </c>
      <c r="R395" s="17">
        <v>0.16176724836484799</v>
      </c>
      <c r="S395" s="17"/>
      <c r="T395" s="17">
        <v>0.213999517967361</v>
      </c>
      <c r="U395" s="17">
        <v>0.33442778905269099</v>
      </c>
      <c r="V395" s="17">
        <v>0.27625376797474899</v>
      </c>
      <c r="W395" s="17">
        <v>0.10024726064780699</v>
      </c>
    </row>
    <row r="396" spans="2:23" x14ac:dyDescent="0.35">
      <c r="B396" t="s">
        <v>193</v>
      </c>
      <c r="C396" s="17">
        <v>0.20311668672851299</v>
      </c>
      <c r="D396" s="17">
        <v>0.24864535844000701</v>
      </c>
      <c r="E396" s="17">
        <v>0.16668413417478201</v>
      </c>
      <c r="F396" s="17"/>
      <c r="G396" s="17">
        <v>0</v>
      </c>
      <c r="H396" s="17">
        <v>0</v>
      </c>
      <c r="I396" s="17">
        <v>0</v>
      </c>
      <c r="J396" s="17">
        <v>0.18056600389402</v>
      </c>
      <c r="K396" s="17">
        <v>0.13474294213785701</v>
      </c>
      <c r="L396" s="17">
        <v>0.23166669546292501</v>
      </c>
      <c r="M396" s="17"/>
      <c r="N396" s="17">
        <v>0.20395805854087501</v>
      </c>
      <c r="O396" s="17">
        <v>0.16514017163653599</v>
      </c>
      <c r="P396" s="17">
        <v>0.20956270572767599</v>
      </c>
      <c r="Q396" s="17">
        <v>0.40311890773366099</v>
      </c>
      <c r="R396" s="17">
        <v>0</v>
      </c>
      <c r="S396" s="17"/>
      <c r="T396" s="17">
        <v>3.1724620929827398E-2</v>
      </c>
      <c r="U396" s="17">
        <v>0.171951204149213</v>
      </c>
      <c r="V396" s="17">
        <v>0.39004584624062499</v>
      </c>
      <c r="W396" s="17">
        <v>0.504969660891332</v>
      </c>
    </row>
    <row r="397" spans="2:23" x14ac:dyDescent="0.35">
      <c r="B397" t="s">
        <v>191</v>
      </c>
      <c r="C397" s="17">
        <v>0.15049670867563</v>
      </c>
      <c r="D397" s="17">
        <v>0.19809408135960399</v>
      </c>
      <c r="E397" s="17">
        <v>0.112408758455667</v>
      </c>
      <c r="F397" s="17"/>
      <c r="G397" s="17">
        <v>0</v>
      </c>
      <c r="H397" s="17">
        <v>0</v>
      </c>
      <c r="I397" s="17">
        <v>0</v>
      </c>
      <c r="J397" s="17">
        <v>7.7758589483150398E-2</v>
      </c>
      <c r="K397" s="17">
        <v>0.13060852766865799</v>
      </c>
      <c r="L397" s="17">
        <v>0.16606396948352201</v>
      </c>
      <c r="M397" s="17"/>
      <c r="N397" s="17">
        <v>0.15628277543060301</v>
      </c>
      <c r="O397" s="17">
        <v>9.3529904039478001E-2</v>
      </c>
      <c r="P397" s="17">
        <v>0.125165228831221</v>
      </c>
      <c r="Q397" s="17">
        <v>0.34324269935601698</v>
      </c>
      <c r="R397" s="17">
        <v>0</v>
      </c>
      <c r="S397" s="17"/>
      <c r="T397" s="17">
        <v>7.6161408418681598E-3</v>
      </c>
      <c r="U397" s="17">
        <v>0.13169261615832001</v>
      </c>
      <c r="V397" s="17">
        <v>0.23736379365271301</v>
      </c>
      <c r="W397" s="17">
        <v>0.65594845542833302</v>
      </c>
    </row>
    <row r="398" spans="2:23" x14ac:dyDescent="0.35">
      <c r="B398" t="s">
        <v>196</v>
      </c>
      <c r="C398" s="17">
        <v>7.6252140555524303E-2</v>
      </c>
      <c r="D398" s="17">
        <v>8.5412238356609799E-2</v>
      </c>
      <c r="E398" s="17">
        <v>6.8922127796748403E-2</v>
      </c>
      <c r="F398" s="17"/>
      <c r="G398" s="17">
        <v>0</v>
      </c>
      <c r="H398" s="17">
        <v>0</v>
      </c>
      <c r="I398" s="17">
        <v>0</v>
      </c>
      <c r="J398" s="17">
        <v>4.0696666880263098E-2</v>
      </c>
      <c r="K398" s="17">
        <v>5.8931194118571603E-2</v>
      </c>
      <c r="L398" s="17">
        <v>8.6368855944127604E-2</v>
      </c>
      <c r="M398" s="17"/>
      <c r="N398" s="17">
        <v>8.5536026516698505E-2</v>
      </c>
      <c r="O398" s="17">
        <v>5.6091496948203701E-2</v>
      </c>
      <c r="P398" s="17">
        <v>2.9494695834465099E-2</v>
      </c>
      <c r="Q398" s="17">
        <v>0</v>
      </c>
      <c r="R398" s="17">
        <v>0</v>
      </c>
      <c r="S398" s="17"/>
      <c r="T398" s="17">
        <v>4.6025345605878301E-2</v>
      </c>
      <c r="U398" s="17">
        <v>7.1216413000800102E-2</v>
      </c>
      <c r="V398" s="17">
        <v>0.114786207858238</v>
      </c>
      <c r="W398" s="17">
        <v>6.0341344753629303E-2</v>
      </c>
    </row>
    <row r="399" spans="2:23" x14ac:dyDescent="0.35">
      <c r="B399" t="s">
        <v>192</v>
      </c>
      <c r="C399" s="17">
        <v>6.5656250457314394E-2</v>
      </c>
      <c r="D399" s="17">
        <v>8.5142174855334096E-2</v>
      </c>
      <c r="E399" s="17">
        <v>5.0063395713219702E-2</v>
      </c>
      <c r="F399" s="17"/>
      <c r="G399" s="17">
        <v>1</v>
      </c>
      <c r="H399" s="17">
        <v>0</v>
      </c>
      <c r="I399" s="17">
        <v>0</v>
      </c>
      <c r="J399" s="17">
        <v>2.5824545424572701E-2</v>
      </c>
      <c r="K399" s="17">
        <v>0.107646417668878</v>
      </c>
      <c r="L399" s="17">
        <v>5.10518610981682E-2</v>
      </c>
      <c r="M399" s="17"/>
      <c r="N399" s="17">
        <v>5.1800132685920097E-2</v>
      </c>
      <c r="O399" s="17">
        <v>0.196341359829075</v>
      </c>
      <c r="P399" s="17">
        <v>5.79999753676404E-2</v>
      </c>
      <c r="Q399" s="17">
        <v>0</v>
      </c>
      <c r="R399" s="17">
        <v>0.16176724836484799</v>
      </c>
      <c r="S399" s="17"/>
      <c r="T399" s="17">
        <v>4.9790176637651597E-2</v>
      </c>
      <c r="U399" s="17">
        <v>8.7116496279737402E-2</v>
      </c>
      <c r="V399" s="17">
        <v>4.4470361753321599E-2</v>
      </c>
      <c r="W399" s="17">
        <v>0</v>
      </c>
    </row>
    <row r="400" spans="2:23" x14ac:dyDescent="0.35">
      <c r="B400" t="s">
        <v>195</v>
      </c>
      <c r="C400" s="17">
        <v>4.6782033264936601E-2</v>
      </c>
      <c r="D400" s="17">
        <v>4.0503730845140598E-2</v>
      </c>
      <c r="E400" s="17">
        <v>5.1806001113304502E-2</v>
      </c>
      <c r="F400" s="17"/>
      <c r="G400" s="17">
        <v>0</v>
      </c>
      <c r="H400" s="17">
        <v>0</v>
      </c>
      <c r="I400" s="17">
        <v>0</v>
      </c>
      <c r="J400" s="17">
        <v>4.0696666880263098E-2</v>
      </c>
      <c r="K400" s="17">
        <v>4.7092586188507403E-2</v>
      </c>
      <c r="L400" s="17">
        <v>4.8263255848470903E-2</v>
      </c>
      <c r="M400" s="17"/>
      <c r="N400" s="17">
        <v>3.2223948844272099E-2</v>
      </c>
      <c r="O400" s="17">
        <v>0.105312173080819</v>
      </c>
      <c r="P400" s="17">
        <v>0.14470525324830699</v>
      </c>
      <c r="Q400" s="17">
        <v>0</v>
      </c>
      <c r="R400" s="17">
        <v>0</v>
      </c>
      <c r="S400" s="17"/>
      <c r="T400" s="17">
        <v>3.1853850975632397E-2</v>
      </c>
      <c r="U400" s="17">
        <v>5.2914621640525301E-2</v>
      </c>
      <c r="V400" s="17">
        <v>5.2488442282688501E-2</v>
      </c>
      <c r="W400" s="17">
        <v>0</v>
      </c>
    </row>
    <row r="401" spans="2:23" x14ac:dyDescent="0.35">
      <c r="B401" t="s">
        <v>194</v>
      </c>
      <c r="C401" s="17">
        <v>3.5250095813499402E-2</v>
      </c>
      <c r="D401" s="17">
        <v>3.1202930033626699E-2</v>
      </c>
      <c r="E401" s="17">
        <v>3.8488683156948103E-2</v>
      </c>
      <c r="F401" s="17"/>
      <c r="G401" s="17">
        <v>0</v>
      </c>
      <c r="H401" s="17">
        <v>0</v>
      </c>
      <c r="I401" s="17">
        <v>0.158095975716944</v>
      </c>
      <c r="J401" s="17">
        <v>8.4314375253249502E-2</v>
      </c>
      <c r="K401" s="17">
        <v>3.2681169449808999E-2</v>
      </c>
      <c r="L401" s="17">
        <v>3.1230124705026799E-2</v>
      </c>
      <c r="M401" s="17"/>
      <c r="N401" s="17">
        <v>3.2859699267969798E-2</v>
      </c>
      <c r="O401" s="17">
        <v>4.9625259236158202E-2</v>
      </c>
      <c r="P401" s="17">
        <v>2.4575861184696499E-2</v>
      </c>
      <c r="Q401" s="17">
        <v>0</v>
      </c>
      <c r="R401" s="17">
        <v>0.418841672937593</v>
      </c>
      <c r="S401" s="17"/>
      <c r="T401" s="17">
        <v>2.75821036692975E-2</v>
      </c>
      <c r="U401" s="17">
        <v>4.4410544814060801E-2</v>
      </c>
      <c r="V401" s="17">
        <v>2.2530506451225899E-2</v>
      </c>
      <c r="W401" s="17">
        <v>4.2640580094954701E-2</v>
      </c>
    </row>
    <row r="402" spans="2:23" x14ac:dyDescent="0.35">
      <c r="B402" t="s">
        <v>51</v>
      </c>
      <c r="C402" s="17">
        <v>2.9696870226794798E-2</v>
      </c>
      <c r="D402" s="17">
        <v>9.6025684892631791E-3</v>
      </c>
      <c r="E402" s="17">
        <v>4.5776555325500401E-2</v>
      </c>
      <c r="F402" s="17"/>
      <c r="G402" s="17">
        <v>0</v>
      </c>
      <c r="H402" s="17">
        <v>0.54140914580517396</v>
      </c>
      <c r="I402" s="17">
        <v>0</v>
      </c>
      <c r="J402" s="17">
        <v>8.8278447176811201E-2</v>
      </c>
      <c r="K402" s="17">
        <v>3.7226390072435299E-2</v>
      </c>
      <c r="L402" s="17">
        <v>2.0248183484687099E-2</v>
      </c>
      <c r="M402" s="17"/>
      <c r="N402" s="17">
        <v>3.1962473998188801E-2</v>
      </c>
      <c r="O402" s="17">
        <v>3.0178364042501699E-2</v>
      </c>
      <c r="P402" s="17">
        <v>0</v>
      </c>
      <c r="Q402" s="17">
        <v>0</v>
      </c>
      <c r="R402" s="17">
        <v>0.210218432690993</v>
      </c>
      <c r="S402" s="17"/>
      <c r="T402" s="17">
        <v>8.7208923658188497E-2</v>
      </c>
      <c r="U402" s="17">
        <v>1.8425235358696501E-2</v>
      </c>
      <c r="V402" s="17">
        <v>0</v>
      </c>
      <c r="W402" s="17">
        <v>0</v>
      </c>
    </row>
    <row r="403" spans="2:23" x14ac:dyDescent="0.35">
      <c r="B403" t="s">
        <v>197</v>
      </c>
      <c r="C403" s="17">
        <v>1.6612688313030401E-2</v>
      </c>
      <c r="D403" s="17">
        <v>1.68721580961173E-2</v>
      </c>
      <c r="E403" s="17">
        <v>1.6405057689226399E-2</v>
      </c>
      <c r="F403" s="17"/>
      <c r="G403" s="17">
        <v>0</v>
      </c>
      <c r="H403" s="17">
        <v>0</v>
      </c>
      <c r="I403" s="17">
        <v>0</v>
      </c>
      <c r="J403" s="17">
        <v>0</v>
      </c>
      <c r="K403" s="17">
        <v>1.44541005915114E-2</v>
      </c>
      <c r="L403" s="17">
        <v>1.89791053582938E-2</v>
      </c>
      <c r="M403" s="17"/>
      <c r="N403" s="17">
        <v>1.8082513599859899E-2</v>
      </c>
      <c r="O403" s="17">
        <v>2.1822560758634799E-2</v>
      </c>
      <c r="P403" s="17">
        <v>0</v>
      </c>
      <c r="Q403" s="17">
        <v>0</v>
      </c>
      <c r="R403" s="17">
        <v>0</v>
      </c>
      <c r="S403" s="17"/>
      <c r="T403" s="17">
        <v>1.79733990225561E-2</v>
      </c>
      <c r="U403" s="17">
        <v>1.5966079058499501E-2</v>
      </c>
      <c r="V403" s="17">
        <v>1.4594908438002501E-2</v>
      </c>
      <c r="W403" s="17">
        <v>4.7170414353789901E-2</v>
      </c>
    </row>
    <row r="404" spans="2:23" x14ac:dyDescent="0.35">
      <c r="B404" t="s">
        <v>168</v>
      </c>
      <c r="C404" s="17">
        <v>6.0629750389169602E-2</v>
      </c>
      <c r="D404" s="17">
        <v>5.3925469105068201E-2</v>
      </c>
      <c r="E404" s="17">
        <v>6.5994591291311799E-2</v>
      </c>
      <c r="F404" s="17"/>
      <c r="G404" s="17">
        <v>0</v>
      </c>
      <c r="H404" s="17">
        <v>0</v>
      </c>
      <c r="I404" s="17">
        <v>0.16778216041241301</v>
      </c>
      <c r="J404" s="17">
        <v>0.15888771098863999</v>
      </c>
      <c r="K404" s="17">
        <v>6.7716173696586002E-2</v>
      </c>
      <c r="L404" s="17">
        <v>5.02105306595651E-2</v>
      </c>
      <c r="M404" s="17"/>
      <c r="N404" s="17">
        <v>6.6356978815649906E-2</v>
      </c>
      <c r="O404" s="17">
        <v>2.88528131236424E-2</v>
      </c>
      <c r="P404" s="17">
        <v>2.2312475049337199E-2</v>
      </c>
      <c r="Q404" s="17">
        <v>9.1566097285357806E-2</v>
      </c>
      <c r="R404" s="17">
        <v>0.20917264600656699</v>
      </c>
      <c r="S404" s="17"/>
      <c r="T404" s="17">
        <v>6.8053345266019805E-2</v>
      </c>
      <c r="U404" s="17">
        <v>6.4731773452889899E-2</v>
      </c>
      <c r="V404" s="17">
        <v>5.2614564010705203E-2</v>
      </c>
      <c r="W404" s="17">
        <v>4.45750501428877E-2</v>
      </c>
    </row>
    <row r="405" spans="2:23" x14ac:dyDescent="0.35"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</row>
    <row r="406" spans="2:23" x14ac:dyDescent="0.35">
      <c r="B406" s="6" t="s">
        <v>210</v>
      </c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</row>
    <row r="407" spans="2:23" x14ac:dyDescent="0.35">
      <c r="B407" s="24" t="s">
        <v>199</v>
      </c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</row>
    <row r="408" spans="2:23" x14ac:dyDescent="0.35">
      <c r="B408" t="s">
        <v>202</v>
      </c>
      <c r="C408" s="17">
        <v>0.37838630186415201</v>
      </c>
      <c r="D408" s="17">
        <v>0.388917887619322</v>
      </c>
      <c r="E408" s="17">
        <v>0.36680240878341203</v>
      </c>
      <c r="F408" s="17"/>
      <c r="G408" s="17">
        <v>0.481468255674044</v>
      </c>
      <c r="H408" s="17">
        <v>0.405556856085041</v>
      </c>
      <c r="I408" s="17">
        <v>0.36992443748609699</v>
      </c>
      <c r="J408" s="17">
        <v>0.339450429516713</v>
      </c>
      <c r="K408" s="17">
        <v>0.31087687888314702</v>
      </c>
      <c r="L408" s="17">
        <v>0.30990040743796798</v>
      </c>
      <c r="M408" s="17"/>
      <c r="N408" s="17">
        <v>0.34465426115124798</v>
      </c>
      <c r="O408" s="17">
        <v>0.42312045608179499</v>
      </c>
      <c r="P408" s="17">
        <v>0.42481354133872901</v>
      </c>
      <c r="Q408" s="17">
        <v>0.44578500271094401</v>
      </c>
      <c r="R408" s="17">
        <v>0.31578342277705701</v>
      </c>
      <c r="S408" s="17"/>
      <c r="T408" s="17">
        <v>0.34047625495957301</v>
      </c>
      <c r="U408" s="17">
        <v>0.40970908423650898</v>
      </c>
      <c r="V408" s="17">
        <v>0.39456791645258998</v>
      </c>
      <c r="W408" s="17">
        <v>0.34833938797362801</v>
      </c>
    </row>
    <row r="409" spans="2:23" x14ac:dyDescent="0.35">
      <c r="B409" t="s">
        <v>203</v>
      </c>
      <c r="C409" s="17">
        <v>0.30192939663380403</v>
      </c>
      <c r="D409" s="17">
        <v>0.33902054451081698</v>
      </c>
      <c r="E409" s="17">
        <v>0.26244065348824203</v>
      </c>
      <c r="F409" s="17"/>
      <c r="G409" s="17">
        <v>0.336481886682374</v>
      </c>
      <c r="H409" s="17">
        <v>0.23242918840587601</v>
      </c>
      <c r="I409" s="17">
        <v>0.36667477336001297</v>
      </c>
      <c r="J409" s="17">
        <v>0.27426618532279201</v>
      </c>
      <c r="K409" s="17">
        <v>0.32585380362106597</v>
      </c>
      <c r="L409" s="17">
        <v>0.27885259414855301</v>
      </c>
      <c r="M409" s="17"/>
      <c r="N409" s="17">
        <v>0.26439838082050099</v>
      </c>
      <c r="O409" s="17">
        <v>0.38191280740997802</v>
      </c>
      <c r="P409" s="17">
        <v>0.30616562182699603</v>
      </c>
      <c r="Q409" s="17">
        <v>0.34397198415700497</v>
      </c>
      <c r="R409" s="17">
        <v>0.33994997950203598</v>
      </c>
      <c r="S409" s="17"/>
      <c r="T409" s="17">
        <v>0.21800826124404199</v>
      </c>
      <c r="U409" s="17">
        <v>0.29081278114999398</v>
      </c>
      <c r="V409" s="17">
        <v>0.35674403156207202</v>
      </c>
      <c r="W409" s="17">
        <v>0.53705161661283096</v>
      </c>
    </row>
    <row r="410" spans="2:23" x14ac:dyDescent="0.35">
      <c r="B410" t="s">
        <v>204</v>
      </c>
      <c r="C410" s="17">
        <v>0.25393179668680099</v>
      </c>
      <c r="D410" s="17">
        <v>0.29486672828921801</v>
      </c>
      <c r="E410" s="17">
        <v>0.21586222194787999</v>
      </c>
      <c r="F410" s="17"/>
      <c r="G410" s="17">
        <v>0.31943163152832998</v>
      </c>
      <c r="H410" s="17">
        <v>0.319344225031717</v>
      </c>
      <c r="I410" s="17">
        <v>0.28551576662506001</v>
      </c>
      <c r="J410" s="17">
        <v>0.24323470610029399</v>
      </c>
      <c r="K410" s="17">
        <v>0.117188203590919</v>
      </c>
      <c r="L410" s="17">
        <v>5.7371816033205701E-2</v>
      </c>
      <c r="M410" s="17"/>
      <c r="N410" s="17">
        <v>0.22717023470734399</v>
      </c>
      <c r="O410" s="17">
        <v>0.3148506574962</v>
      </c>
      <c r="P410" s="17">
        <v>0.28752558668511002</v>
      </c>
      <c r="Q410" s="17">
        <v>0.25304474685176798</v>
      </c>
      <c r="R410" s="17">
        <v>0.168508394728834</v>
      </c>
      <c r="S410" s="17"/>
      <c r="T410" s="17">
        <v>0.129984025564886</v>
      </c>
      <c r="U410" s="17">
        <v>0.284150221052484</v>
      </c>
      <c r="V410" s="17">
        <v>0.316015961619944</v>
      </c>
      <c r="W410" s="17">
        <v>0.32739825430831099</v>
      </c>
    </row>
    <row r="411" spans="2:23" x14ac:dyDescent="0.35">
      <c r="B411" t="s">
        <v>205</v>
      </c>
      <c r="C411" s="17">
        <v>0.217960494102689</v>
      </c>
      <c r="D411" s="17">
        <v>0.26157026606624501</v>
      </c>
      <c r="E411" s="17">
        <v>0.176851833132987</v>
      </c>
      <c r="F411" s="17"/>
      <c r="G411" s="17">
        <v>0.19836007821201401</v>
      </c>
      <c r="H411" s="17">
        <v>0.23988528851743199</v>
      </c>
      <c r="I411" s="17">
        <v>0.20698234393453899</v>
      </c>
      <c r="J411" s="17">
        <v>0.17062386461859499</v>
      </c>
      <c r="K411" s="17">
        <v>0.252284559225878</v>
      </c>
      <c r="L411" s="17">
        <v>0.30142953588399601</v>
      </c>
      <c r="M411" s="17"/>
      <c r="N411" s="17">
        <v>0.21373225240281399</v>
      </c>
      <c r="O411" s="17">
        <v>0.22223006888941799</v>
      </c>
      <c r="P411" s="17">
        <v>0.23415529921752201</v>
      </c>
      <c r="Q411" s="17">
        <v>0.23653437528863799</v>
      </c>
      <c r="R411" s="17">
        <v>0.17116452331542301</v>
      </c>
      <c r="S411" s="17"/>
      <c r="T411" s="17">
        <v>9.2795954714675499E-2</v>
      </c>
      <c r="U411" s="17">
        <v>0.17018664781144799</v>
      </c>
      <c r="V411" s="17">
        <v>0.344493510464629</v>
      </c>
      <c r="W411" s="17">
        <v>0.48551137912472903</v>
      </c>
    </row>
    <row r="412" spans="2:23" x14ac:dyDescent="0.35">
      <c r="B412" t="s">
        <v>206</v>
      </c>
      <c r="C412" s="17">
        <v>0.20054802014113801</v>
      </c>
      <c r="D412" s="17">
        <v>0.22494270944375899</v>
      </c>
      <c r="E412" s="17">
        <v>0.17741963652008999</v>
      </c>
      <c r="F412" s="17"/>
      <c r="G412" s="17">
        <v>0.14842624733375601</v>
      </c>
      <c r="H412" s="17">
        <v>0.183860306146585</v>
      </c>
      <c r="I412" s="17">
        <v>0.21253762495283601</v>
      </c>
      <c r="J412" s="17">
        <v>0.19516534905247901</v>
      </c>
      <c r="K412" s="17">
        <v>0.253036109237053</v>
      </c>
      <c r="L412" s="17">
        <v>0.25764684476320798</v>
      </c>
      <c r="M412" s="17"/>
      <c r="N412" s="17">
        <v>0.200733863661857</v>
      </c>
      <c r="O412" s="17">
        <v>0.20132258265015701</v>
      </c>
      <c r="P412" s="17">
        <v>0.19674103263059201</v>
      </c>
      <c r="Q412" s="17">
        <v>0.22434207622659499</v>
      </c>
      <c r="R412" s="17">
        <v>0.203852228811645</v>
      </c>
      <c r="S412" s="17"/>
      <c r="T412" s="17">
        <v>0.142769104322375</v>
      </c>
      <c r="U412" s="17">
        <v>0.21047738958405199</v>
      </c>
      <c r="V412" s="17">
        <v>0.229858224258327</v>
      </c>
      <c r="W412" s="17">
        <v>0.29372772610713499</v>
      </c>
    </row>
    <row r="413" spans="2:23" x14ac:dyDescent="0.35">
      <c r="B413" t="s">
        <v>207</v>
      </c>
      <c r="C413" s="17">
        <v>0.13263393638516499</v>
      </c>
      <c r="D413" s="17">
        <v>0.16923093630338501</v>
      </c>
      <c r="E413" s="17">
        <v>9.5904101023444405E-2</v>
      </c>
      <c r="F413" s="17"/>
      <c r="G413" s="17">
        <v>0.21964752407322199</v>
      </c>
      <c r="H413" s="17">
        <v>0.199509322792013</v>
      </c>
      <c r="I413" s="17">
        <v>0.14584584303134601</v>
      </c>
      <c r="J413" s="17">
        <v>6.7641534851293095E-2</v>
      </c>
      <c r="K413" s="17">
        <v>4.1129599856628202E-2</v>
      </c>
      <c r="L413" s="17">
        <v>1.1250112503469E-2</v>
      </c>
      <c r="M413" s="17"/>
      <c r="N413" s="17">
        <v>0.109072957183385</v>
      </c>
      <c r="O413" s="17">
        <v>0.16904620143413901</v>
      </c>
      <c r="P413" s="17">
        <v>0.16364364898474501</v>
      </c>
      <c r="Q413" s="17">
        <v>0.146900660546331</v>
      </c>
      <c r="R413" s="17">
        <v>0.135539715961429</v>
      </c>
      <c r="S413" s="17"/>
      <c r="T413" s="17">
        <v>9.0627270815618499E-2</v>
      </c>
      <c r="U413" s="17">
        <v>0.111636852847483</v>
      </c>
      <c r="V413" s="17">
        <v>0.191169862540612</v>
      </c>
      <c r="W413" s="17">
        <v>0.22054240955198701</v>
      </c>
    </row>
    <row r="414" spans="2:23" x14ac:dyDescent="0.35">
      <c r="B414" t="s">
        <v>208</v>
      </c>
      <c r="C414" s="17">
        <v>0.102474464539331</v>
      </c>
      <c r="D414" s="17">
        <v>0.114552402935984</v>
      </c>
      <c r="E414" s="17">
        <v>8.9816451379211196E-2</v>
      </c>
      <c r="F414" s="17"/>
      <c r="G414" s="17">
        <v>0.13681015502854199</v>
      </c>
      <c r="H414" s="17">
        <v>9.1409010543218303E-2</v>
      </c>
      <c r="I414" s="17">
        <v>5.3734281126329303E-2</v>
      </c>
      <c r="J414" s="17">
        <v>0.10794212098447099</v>
      </c>
      <c r="K414" s="17">
        <v>0.138275959549126</v>
      </c>
      <c r="L414" s="17">
        <v>0.125854380052936</v>
      </c>
      <c r="M414" s="17"/>
      <c r="N414" s="17">
        <v>8.4055096861329406E-2</v>
      </c>
      <c r="O414" s="17">
        <v>0.116708903018996</v>
      </c>
      <c r="P414" s="17">
        <v>0.16036849724497201</v>
      </c>
      <c r="Q414" s="17">
        <v>6.1809624043080602E-2</v>
      </c>
      <c r="R414" s="17">
        <v>0.16640843702981001</v>
      </c>
      <c r="S414" s="17"/>
      <c r="T414" s="17">
        <v>7.1804843976358196E-2</v>
      </c>
      <c r="U414" s="17">
        <v>0.121882354555404</v>
      </c>
      <c r="V414" s="17">
        <v>0.10900955823419201</v>
      </c>
      <c r="W414" s="17">
        <v>0.10761539163016801</v>
      </c>
    </row>
    <row r="415" spans="2:23" x14ac:dyDescent="0.35">
      <c r="B415" t="s">
        <v>209</v>
      </c>
      <c r="C415" s="17">
        <v>8.5617915418830196E-2</v>
      </c>
      <c r="D415" s="17">
        <v>0.11120829604719</v>
      </c>
      <c r="E415" s="17">
        <v>5.9655399950034299E-2</v>
      </c>
      <c r="F415" s="17"/>
      <c r="G415" s="17">
        <v>0.12701854261095799</v>
      </c>
      <c r="H415" s="17">
        <v>0.111160648107617</v>
      </c>
      <c r="I415" s="17">
        <v>0.109736393821442</v>
      </c>
      <c r="J415" s="17">
        <v>5.59104090314511E-2</v>
      </c>
      <c r="K415" s="17">
        <v>2.6703857821055901E-2</v>
      </c>
      <c r="L415" s="17">
        <v>2.1571711736903899E-2</v>
      </c>
      <c r="M415" s="17"/>
      <c r="N415" s="17">
        <v>7.6100781747418203E-2</v>
      </c>
      <c r="O415" s="17">
        <v>6.2836482342257999E-2</v>
      </c>
      <c r="P415" s="17">
        <v>0.147019367230172</v>
      </c>
      <c r="Q415" s="17">
        <v>8.8764928558963299E-2</v>
      </c>
      <c r="R415" s="17">
        <v>0.12287389681319399</v>
      </c>
      <c r="S415" s="17"/>
      <c r="T415" s="17">
        <v>7.25171540341671E-2</v>
      </c>
      <c r="U415" s="17">
        <v>6.7884847883732405E-2</v>
      </c>
      <c r="V415" s="17">
        <v>0.119643109494914</v>
      </c>
      <c r="W415" s="17">
        <v>0.122105669250292</v>
      </c>
    </row>
    <row r="416" spans="2:23" x14ac:dyDescent="0.35">
      <c r="B416" t="s">
        <v>168</v>
      </c>
      <c r="C416" s="17">
        <v>1.74589565880592E-2</v>
      </c>
      <c r="D416" s="17">
        <v>1.36472070837161E-2</v>
      </c>
      <c r="E416" s="17">
        <v>2.1620317519936899E-2</v>
      </c>
      <c r="F416" s="17"/>
      <c r="G416" s="17">
        <v>6.7441762906483701E-3</v>
      </c>
      <c r="H416" s="17">
        <v>7.7182355704383896E-3</v>
      </c>
      <c r="I416" s="17">
        <v>1.5056749220350199E-2</v>
      </c>
      <c r="J416" s="17">
        <v>1.49013708883508E-2</v>
      </c>
      <c r="K416" s="17">
        <v>5.0021530197608299E-2</v>
      </c>
      <c r="L416" s="17">
        <v>2.2235160497631998E-2</v>
      </c>
      <c r="M416" s="17"/>
      <c r="N416" s="17">
        <v>2.26027832004717E-2</v>
      </c>
      <c r="O416" s="17">
        <v>1.2070394733107699E-2</v>
      </c>
      <c r="P416" s="17">
        <v>0</v>
      </c>
      <c r="Q416" s="17">
        <v>1.7612856042218399E-2</v>
      </c>
      <c r="R416" s="17">
        <v>6.32628097651496E-2</v>
      </c>
      <c r="S416" s="17"/>
      <c r="T416" s="17">
        <v>3.8497712217782899E-2</v>
      </c>
      <c r="U416" s="17">
        <v>3.75432786662607E-3</v>
      </c>
      <c r="V416" s="17">
        <v>1.36434638246795E-2</v>
      </c>
      <c r="W416" s="17">
        <v>1.75083696488426E-2</v>
      </c>
    </row>
    <row r="417" spans="2:23" x14ac:dyDescent="0.35">
      <c r="B417" t="s">
        <v>77</v>
      </c>
      <c r="C417" s="17">
        <v>0.21237585999931899</v>
      </c>
      <c r="D417" s="17">
        <v>0.16412052020617901</v>
      </c>
      <c r="E417" s="17">
        <v>0.25798505626061202</v>
      </c>
      <c r="F417" s="17"/>
      <c r="G417" s="17">
        <v>0.17465233886006001</v>
      </c>
      <c r="H417" s="17">
        <v>0.22054132212159</v>
      </c>
      <c r="I417" s="17">
        <v>0.23078282255746899</v>
      </c>
      <c r="J417" s="17">
        <v>0.23251406392193399</v>
      </c>
      <c r="K417" s="17">
        <v>0.17737935984438999</v>
      </c>
      <c r="L417" s="17">
        <v>0.238319221939637</v>
      </c>
      <c r="M417" s="17"/>
      <c r="N417" s="17">
        <v>0.25699578976345699</v>
      </c>
      <c r="O417" s="17">
        <v>0.132245531445321</v>
      </c>
      <c r="P417" s="17">
        <v>0.16084607886085001</v>
      </c>
      <c r="Q417" s="17">
        <v>0.14424808118757901</v>
      </c>
      <c r="R417" s="17">
        <v>0.25682413380624802</v>
      </c>
      <c r="S417" s="17"/>
      <c r="T417" s="17">
        <v>0.36304348831508598</v>
      </c>
      <c r="U417" s="17">
        <v>0.20933925011115401</v>
      </c>
      <c r="V417" s="17">
        <v>7.9407757006390897E-2</v>
      </c>
      <c r="W417" s="17">
        <v>5.3461924355896501E-2</v>
      </c>
    </row>
    <row r="418" spans="2:23" x14ac:dyDescent="0.35"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</row>
    <row r="419" spans="2:23" x14ac:dyDescent="0.35"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</row>
  </sheetData>
  <mergeCells count="5">
    <mergeCell ref="D5:E5"/>
    <mergeCell ref="G5:L5"/>
    <mergeCell ref="N5:R5"/>
    <mergeCell ref="T5:W5"/>
    <mergeCell ref="D2:U2"/>
  </mergeCells>
  <pageMargins left="0.7" right="0.7" top="0.75" bottom="0.75" header="0.3" footer="0.3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W18"/>
  <sheetViews>
    <sheetView showGridLines="0" tabSelected="1" topLeftCell="A13" workbookViewId="0">
      <pane xSplit="2" topLeftCell="C1" activePane="topRight" state="frozen"/>
      <selection pane="topRight" activeCell="G15" sqref="G15"/>
    </sheetView>
  </sheetViews>
  <sheetFormatPr defaultColWidth="11.4531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8" width="10.7265625" customWidth="1"/>
    <col min="19" max="19" width="2.1796875" customWidth="1"/>
    <col min="20" max="23" width="10.7265625" customWidth="1"/>
    <col min="24" max="24" width="2.1796875" customWidth="1"/>
  </cols>
  <sheetData>
    <row r="2" spans="2:23" ht="40" customHeight="1" x14ac:dyDescent="0.35">
      <c r="D2" s="31" t="s">
        <v>43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5" spans="2:23" ht="30" customHeight="1" x14ac:dyDescent="0.35">
      <c r="B5" s="15"/>
      <c r="C5" s="15"/>
      <c r="D5" s="30" t="s">
        <v>34</v>
      </c>
      <c r="E5" s="30"/>
      <c r="F5" s="15"/>
      <c r="G5" s="30" t="s">
        <v>35</v>
      </c>
      <c r="H5" s="30"/>
      <c r="I5" s="30"/>
      <c r="J5" s="30"/>
      <c r="K5" s="30"/>
      <c r="L5" s="30"/>
      <c r="M5" s="15"/>
      <c r="N5" s="30" t="s">
        <v>36</v>
      </c>
      <c r="O5" s="30"/>
      <c r="P5" s="30"/>
      <c r="Q5" s="30"/>
      <c r="R5" s="30"/>
      <c r="S5" s="15"/>
      <c r="T5" s="30" t="s">
        <v>37</v>
      </c>
      <c r="U5" s="30"/>
      <c r="V5" s="30"/>
      <c r="W5" s="30"/>
    </row>
    <row r="6" spans="2:23" ht="29" x14ac:dyDescent="0.35">
      <c r="B6" t="s">
        <v>13</v>
      </c>
      <c r="C6" s="9" t="s">
        <v>14</v>
      </c>
      <c r="D6" s="12" t="s">
        <v>15</v>
      </c>
      <c r="E6" s="12" t="s">
        <v>16</v>
      </c>
      <c r="G6" s="12" t="s">
        <v>19</v>
      </c>
      <c r="H6" s="12" t="s">
        <v>20</v>
      </c>
      <c r="I6" s="12" t="s">
        <v>21</v>
      </c>
      <c r="J6" s="12" t="s">
        <v>22</v>
      </c>
      <c r="K6" s="12" t="s">
        <v>23</v>
      </c>
      <c r="L6" s="12" t="s">
        <v>24</v>
      </c>
      <c r="N6" s="12" t="s">
        <v>25</v>
      </c>
      <c r="O6" s="12" t="s">
        <v>26</v>
      </c>
      <c r="P6" s="12" t="s">
        <v>27</v>
      </c>
      <c r="Q6" s="12" t="s">
        <v>28</v>
      </c>
      <c r="R6" s="12" t="s">
        <v>29</v>
      </c>
      <c r="T6" s="12" t="s">
        <v>30</v>
      </c>
      <c r="U6" s="12" t="s">
        <v>31</v>
      </c>
      <c r="V6" s="12" t="s">
        <v>32</v>
      </c>
      <c r="W6" s="12" t="s">
        <v>33</v>
      </c>
    </row>
    <row r="7" spans="2:23" ht="30" customHeight="1" x14ac:dyDescent="0.35">
      <c r="B7" s="10" t="s">
        <v>17</v>
      </c>
      <c r="C7" s="10">
        <v>2024</v>
      </c>
      <c r="D7" s="10">
        <v>889</v>
      </c>
      <c r="E7" s="10">
        <v>1120</v>
      </c>
      <c r="F7" s="10"/>
      <c r="G7" s="10">
        <v>256</v>
      </c>
      <c r="H7" s="10">
        <v>321</v>
      </c>
      <c r="I7" s="10">
        <v>283</v>
      </c>
      <c r="J7" s="10">
        <v>290</v>
      </c>
      <c r="K7" s="10">
        <v>374</v>
      </c>
      <c r="L7" s="10">
        <v>500</v>
      </c>
      <c r="M7" s="10"/>
      <c r="N7" s="10">
        <v>1386</v>
      </c>
      <c r="O7" s="10">
        <v>246</v>
      </c>
      <c r="P7" s="10">
        <v>217</v>
      </c>
      <c r="Q7" s="10">
        <v>99</v>
      </c>
      <c r="R7" s="10">
        <v>64</v>
      </c>
      <c r="S7" s="10"/>
      <c r="T7" s="10">
        <v>446</v>
      </c>
      <c r="U7" s="10">
        <v>827</v>
      </c>
      <c r="V7" s="10">
        <v>589</v>
      </c>
      <c r="W7" s="10">
        <v>107</v>
      </c>
    </row>
    <row r="8" spans="2:23" ht="30" customHeight="1" x14ac:dyDescent="0.35">
      <c r="B8" s="11" t="s">
        <v>18</v>
      </c>
      <c r="C8" s="11">
        <v>2024</v>
      </c>
      <c r="D8" s="11">
        <v>978</v>
      </c>
      <c r="E8" s="11">
        <v>1031</v>
      </c>
      <c r="F8" s="11"/>
      <c r="G8" s="11">
        <v>248</v>
      </c>
      <c r="H8" s="11">
        <v>362</v>
      </c>
      <c r="I8" s="11">
        <v>333</v>
      </c>
      <c r="J8" s="11">
        <v>323</v>
      </c>
      <c r="K8" s="11">
        <v>334</v>
      </c>
      <c r="L8" s="11">
        <v>425</v>
      </c>
      <c r="M8" s="11"/>
      <c r="N8" s="11">
        <v>1209</v>
      </c>
      <c r="O8" s="11">
        <v>372</v>
      </c>
      <c r="P8" s="11">
        <v>270</v>
      </c>
      <c r="Q8" s="11">
        <v>119</v>
      </c>
      <c r="R8" s="11">
        <v>42</v>
      </c>
      <c r="S8" s="11"/>
      <c r="T8" s="11">
        <v>493</v>
      </c>
      <c r="U8" s="11">
        <v>813</v>
      </c>
      <c r="V8" s="11">
        <v>560</v>
      </c>
      <c r="W8" s="11">
        <v>108</v>
      </c>
    </row>
    <row r="9" spans="2:23" ht="29" x14ac:dyDescent="0.35">
      <c r="B9" s="18" t="s">
        <v>38</v>
      </c>
      <c r="C9" s="17">
        <v>0.15676681602155701</v>
      </c>
      <c r="D9" s="17">
        <v>0.21166849553572001</v>
      </c>
      <c r="E9" s="17">
        <v>0.106459243171491</v>
      </c>
      <c r="F9" s="17"/>
      <c r="G9" s="17">
        <v>0.217702027108469</v>
      </c>
      <c r="H9" s="17">
        <v>0.19109084694879</v>
      </c>
      <c r="I9" s="17">
        <v>0.199966533259333</v>
      </c>
      <c r="J9" s="17">
        <v>0.122949856151643</v>
      </c>
      <c r="K9" s="17">
        <v>0.102920274576617</v>
      </c>
      <c r="L9" s="17">
        <v>0.12624210631503599</v>
      </c>
      <c r="M9" s="17"/>
      <c r="N9" s="17">
        <v>0.15546523290132599</v>
      </c>
      <c r="O9" s="17">
        <v>0.136490822520173</v>
      </c>
      <c r="P9" s="17">
        <v>0.17738858013721601</v>
      </c>
      <c r="Q9" s="17">
        <v>0.19332455801691001</v>
      </c>
      <c r="R9" s="17">
        <v>5.3589795188218402E-2</v>
      </c>
      <c r="S9" s="17"/>
      <c r="T9" s="17">
        <v>7.8623707256854206E-2</v>
      </c>
      <c r="U9" s="17">
        <v>9.0920833990823596E-2</v>
      </c>
      <c r="V9" s="17">
        <v>0.26329820112707603</v>
      </c>
      <c r="W9" s="17">
        <v>0.46077713006854298</v>
      </c>
    </row>
    <row r="10" spans="2:23" ht="29" x14ac:dyDescent="0.35">
      <c r="B10" s="18" t="s">
        <v>39</v>
      </c>
      <c r="C10" s="17">
        <v>0.26489698706999998</v>
      </c>
      <c r="D10" s="17">
        <v>0.28667670245742999</v>
      </c>
      <c r="E10" s="17">
        <v>0.246392776648866</v>
      </c>
      <c r="F10" s="17"/>
      <c r="G10" s="17">
        <v>0.22823261877585299</v>
      </c>
      <c r="H10" s="17">
        <v>0.20139950030154799</v>
      </c>
      <c r="I10" s="17">
        <v>0.24632056811641301</v>
      </c>
      <c r="J10" s="17">
        <v>0.236127275123861</v>
      </c>
      <c r="K10" s="17">
        <v>0.28075664167709802</v>
      </c>
      <c r="L10" s="17">
        <v>0.36424861889278198</v>
      </c>
      <c r="M10" s="17"/>
      <c r="N10" s="17">
        <v>0.270000248275653</v>
      </c>
      <c r="O10" s="17">
        <v>0.25479036986112502</v>
      </c>
      <c r="P10" s="17">
        <v>0.19681217914799301</v>
      </c>
      <c r="Q10" s="17">
        <v>0.36546037286952798</v>
      </c>
      <c r="R10" s="17">
        <v>0.35851779526031902</v>
      </c>
      <c r="S10" s="17"/>
      <c r="T10" s="17">
        <v>0.108621490188995</v>
      </c>
      <c r="U10" s="17">
        <v>0.25115611236026802</v>
      </c>
      <c r="V10" s="17">
        <v>0.397895205512239</v>
      </c>
      <c r="W10" s="17">
        <v>0.40395906489246902</v>
      </c>
    </row>
    <row r="11" spans="2:23" ht="43.5" x14ac:dyDescent="0.35">
      <c r="B11" s="18" t="s">
        <v>40</v>
      </c>
      <c r="C11" s="17">
        <v>0.310674176877826</v>
      </c>
      <c r="D11" s="17">
        <v>0.29028229809588801</v>
      </c>
      <c r="E11" s="17">
        <v>0.327115959444291</v>
      </c>
      <c r="F11" s="17"/>
      <c r="G11" s="17">
        <v>0.304218849555146</v>
      </c>
      <c r="H11" s="17">
        <v>0.33033893362717998</v>
      </c>
      <c r="I11" s="17">
        <v>0.236375195929479</v>
      </c>
      <c r="J11" s="17">
        <v>0.31410159984411501</v>
      </c>
      <c r="K11" s="17">
        <v>0.307702701023993</v>
      </c>
      <c r="L11" s="17">
        <v>0.355587121540335</v>
      </c>
      <c r="M11" s="17"/>
      <c r="N11" s="17">
        <v>0.30152344979282802</v>
      </c>
      <c r="O11" s="17">
        <v>0.32855099185932801</v>
      </c>
      <c r="P11" s="17">
        <v>0.33560871024112499</v>
      </c>
      <c r="Q11" s="17">
        <v>0.32662349155584203</v>
      </c>
      <c r="R11" s="17">
        <v>0.26841576809040502</v>
      </c>
      <c r="S11" s="17"/>
      <c r="T11" s="17">
        <v>0.30644621497010799</v>
      </c>
      <c r="U11" s="17">
        <v>0.39386338462213999</v>
      </c>
      <c r="V11" s="17">
        <v>0.25283783893179801</v>
      </c>
      <c r="W11" s="17">
        <v>6.3509740510662493E-2</v>
      </c>
    </row>
    <row r="12" spans="2:23" ht="43.5" x14ac:dyDescent="0.35">
      <c r="B12" s="18" t="s">
        <v>41</v>
      </c>
      <c r="C12" s="17">
        <v>0.192880962653289</v>
      </c>
      <c r="D12" s="17">
        <v>0.15678494490602499</v>
      </c>
      <c r="E12" s="17">
        <v>0.22500801126957501</v>
      </c>
      <c r="F12" s="17"/>
      <c r="G12" s="17">
        <v>0.146019630659391</v>
      </c>
      <c r="H12" s="17">
        <v>0.19771933842550099</v>
      </c>
      <c r="I12" s="17">
        <v>0.21965354061768499</v>
      </c>
      <c r="J12" s="17">
        <v>0.22465756805949599</v>
      </c>
      <c r="K12" s="17">
        <v>0.23862655448359801</v>
      </c>
      <c r="L12" s="17">
        <v>0.13500398595263699</v>
      </c>
      <c r="M12" s="17"/>
      <c r="N12" s="17">
        <v>0.19247351447643901</v>
      </c>
      <c r="O12" s="17">
        <v>0.20425385003180799</v>
      </c>
      <c r="P12" s="17">
        <v>0.23189887261060499</v>
      </c>
      <c r="Q12" s="17">
        <v>8.4767540761225599E-2</v>
      </c>
      <c r="R12" s="17">
        <v>0.214507693014727</v>
      </c>
      <c r="S12" s="17"/>
      <c r="T12" s="17">
        <v>0.35020456537795402</v>
      </c>
      <c r="U12" s="17">
        <v>0.19036258727632799</v>
      </c>
      <c r="V12" s="17">
        <v>7.9992574006976999E-2</v>
      </c>
      <c r="W12" s="17">
        <v>4.1178983535433998E-2</v>
      </c>
    </row>
    <row r="13" spans="2:23" ht="58" x14ac:dyDescent="0.35">
      <c r="B13" s="18" t="s">
        <v>42</v>
      </c>
      <c r="C13" s="19">
        <v>7.4781057377327306E-2</v>
      </c>
      <c r="D13" s="19">
        <v>5.4587559004937197E-2</v>
      </c>
      <c r="E13" s="19">
        <v>9.5024009465776701E-2</v>
      </c>
      <c r="F13" s="19"/>
      <c r="G13" s="19">
        <v>0.10382687390114</v>
      </c>
      <c r="H13" s="19">
        <v>7.9451380696981599E-2</v>
      </c>
      <c r="I13" s="19">
        <v>9.76841620770902E-2</v>
      </c>
      <c r="J13" s="19">
        <v>0.10216370082088599</v>
      </c>
      <c r="K13" s="19">
        <v>6.9993828238694503E-2</v>
      </c>
      <c r="L13" s="19">
        <v>1.89181672992099E-2</v>
      </c>
      <c r="M13" s="19"/>
      <c r="N13" s="19">
        <v>8.0537554553753402E-2</v>
      </c>
      <c r="O13" s="19">
        <v>7.5913965727565993E-2</v>
      </c>
      <c r="P13" s="19">
        <v>5.8291657863062001E-2</v>
      </c>
      <c r="Q13" s="19">
        <v>2.9824036796494799E-2</v>
      </c>
      <c r="R13" s="19">
        <v>0.10496894844633101</v>
      </c>
      <c r="S13" s="19"/>
      <c r="T13" s="19">
        <v>0.15610402220608799</v>
      </c>
      <c r="U13" s="19">
        <v>7.3697081750440194E-2</v>
      </c>
      <c r="V13" s="19">
        <v>5.9761804219106204E-3</v>
      </c>
      <c r="W13" s="19">
        <v>3.05750809928917E-2</v>
      </c>
    </row>
    <row r="14" spans="2:23" x14ac:dyDescent="0.35">
      <c r="B14" s="16" t="s">
        <v>214</v>
      </c>
    </row>
    <row r="15" spans="2:23" x14ac:dyDescent="0.35">
      <c r="B15" t="s">
        <v>45</v>
      </c>
    </row>
    <row r="16" spans="2:23" x14ac:dyDescent="0.35">
      <c r="B16" t="s">
        <v>223</v>
      </c>
    </row>
    <row r="18" spans="2:2" x14ac:dyDescent="0.35">
      <c r="B18" s="8" t="str">
        <f>HYPERLINK("#'Contents'!A1", "Return to Contents")</f>
        <v>Return to Contents</v>
      </c>
    </row>
  </sheetData>
  <mergeCells count="5">
    <mergeCell ref="D5:E5"/>
    <mergeCell ref="G5:L5"/>
    <mergeCell ref="N5:R5"/>
    <mergeCell ref="T5:W5"/>
    <mergeCell ref="D2:U2"/>
  </mergeCells>
  <pageMargins left="0.7" right="0.7" top="0.75" bottom="0.75" header="0.3" footer="0.3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W19"/>
  <sheetViews>
    <sheetView showGridLines="0" topLeftCell="A6" workbookViewId="0">
      <pane xSplit="2" topLeftCell="M1" activePane="topRight" state="frozen"/>
      <selection pane="topRight" activeCell="B2" sqref="B2:W14"/>
    </sheetView>
  </sheetViews>
  <sheetFormatPr defaultColWidth="11.4531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8" width="10.7265625" customWidth="1"/>
    <col min="19" max="19" width="2.1796875" customWidth="1"/>
    <col min="20" max="23" width="10.7265625" customWidth="1"/>
    <col min="24" max="24" width="2.1796875" customWidth="1"/>
  </cols>
  <sheetData>
    <row r="2" spans="2:23" ht="40" customHeight="1" x14ac:dyDescent="0.35">
      <c r="D2" s="31" t="s">
        <v>52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5" spans="2:23" ht="30" customHeight="1" x14ac:dyDescent="0.35">
      <c r="B5" s="15"/>
      <c r="C5" s="15"/>
      <c r="D5" s="30" t="s">
        <v>34</v>
      </c>
      <c r="E5" s="30"/>
      <c r="F5" s="15"/>
      <c r="G5" s="30" t="s">
        <v>35</v>
      </c>
      <c r="H5" s="30"/>
      <c r="I5" s="30"/>
      <c r="J5" s="30"/>
      <c r="K5" s="30"/>
      <c r="L5" s="30"/>
      <c r="M5" s="15"/>
      <c r="N5" s="30" t="s">
        <v>36</v>
      </c>
      <c r="O5" s="30"/>
      <c r="P5" s="30"/>
      <c r="Q5" s="30"/>
      <c r="R5" s="30"/>
      <c r="S5" s="15"/>
      <c r="T5" s="30" t="s">
        <v>37</v>
      </c>
      <c r="U5" s="30"/>
      <c r="V5" s="30"/>
      <c r="W5" s="30"/>
    </row>
    <row r="6" spans="2:23" ht="29" x14ac:dyDescent="0.35">
      <c r="B6" t="s">
        <v>13</v>
      </c>
      <c r="C6" s="9" t="s">
        <v>14</v>
      </c>
      <c r="D6" s="12" t="s">
        <v>15</v>
      </c>
      <c r="E6" s="12" t="s">
        <v>16</v>
      </c>
      <c r="G6" s="12" t="s">
        <v>19</v>
      </c>
      <c r="H6" s="12" t="s">
        <v>20</v>
      </c>
      <c r="I6" s="12" t="s">
        <v>21</v>
      </c>
      <c r="J6" s="12" t="s">
        <v>22</v>
      </c>
      <c r="K6" s="12" t="s">
        <v>23</v>
      </c>
      <c r="L6" s="12" t="s">
        <v>24</v>
      </c>
      <c r="N6" s="12" t="s">
        <v>25</v>
      </c>
      <c r="O6" s="12" t="s">
        <v>26</v>
      </c>
      <c r="P6" s="12" t="s">
        <v>27</v>
      </c>
      <c r="Q6" s="12" t="s">
        <v>28</v>
      </c>
      <c r="R6" s="12" t="s">
        <v>29</v>
      </c>
      <c r="T6" s="12" t="s">
        <v>30</v>
      </c>
      <c r="U6" s="12" t="s">
        <v>31</v>
      </c>
      <c r="V6" s="12" t="s">
        <v>32</v>
      </c>
      <c r="W6" s="12" t="s">
        <v>33</v>
      </c>
    </row>
    <row r="7" spans="2:23" ht="30" customHeight="1" x14ac:dyDescent="0.35">
      <c r="B7" s="10" t="s">
        <v>17</v>
      </c>
      <c r="C7" s="10">
        <v>2024</v>
      </c>
      <c r="D7" s="10">
        <v>889</v>
      </c>
      <c r="E7" s="10">
        <v>1120</v>
      </c>
      <c r="F7" s="10"/>
      <c r="G7" s="10">
        <v>256</v>
      </c>
      <c r="H7" s="10">
        <v>321</v>
      </c>
      <c r="I7" s="10">
        <v>283</v>
      </c>
      <c r="J7" s="10">
        <v>290</v>
      </c>
      <c r="K7" s="10">
        <v>374</v>
      </c>
      <c r="L7" s="10">
        <v>500</v>
      </c>
      <c r="M7" s="10"/>
      <c r="N7" s="10">
        <v>1386</v>
      </c>
      <c r="O7" s="10">
        <v>246</v>
      </c>
      <c r="P7" s="10">
        <v>217</v>
      </c>
      <c r="Q7" s="10">
        <v>99</v>
      </c>
      <c r="R7" s="10">
        <v>64</v>
      </c>
      <c r="S7" s="10"/>
      <c r="T7" s="10">
        <v>446</v>
      </c>
      <c r="U7" s="10">
        <v>827</v>
      </c>
      <c r="V7" s="10">
        <v>589</v>
      </c>
      <c r="W7" s="10">
        <v>107</v>
      </c>
    </row>
    <row r="8" spans="2:23" ht="30" customHeight="1" x14ac:dyDescent="0.35">
      <c r="B8" s="11" t="s">
        <v>18</v>
      </c>
      <c r="C8" s="11">
        <v>2024</v>
      </c>
      <c r="D8" s="11">
        <v>978</v>
      </c>
      <c r="E8" s="11">
        <v>1031</v>
      </c>
      <c r="F8" s="11"/>
      <c r="G8" s="11">
        <v>248</v>
      </c>
      <c r="H8" s="11">
        <v>362</v>
      </c>
      <c r="I8" s="11">
        <v>333</v>
      </c>
      <c r="J8" s="11">
        <v>323</v>
      </c>
      <c r="K8" s="11">
        <v>334</v>
      </c>
      <c r="L8" s="11">
        <v>425</v>
      </c>
      <c r="M8" s="11"/>
      <c r="N8" s="11">
        <v>1209</v>
      </c>
      <c r="O8" s="11">
        <v>372</v>
      </c>
      <c r="P8" s="11">
        <v>270</v>
      </c>
      <c r="Q8" s="11">
        <v>119</v>
      </c>
      <c r="R8" s="11">
        <v>42</v>
      </c>
      <c r="S8" s="11"/>
      <c r="T8" s="11">
        <v>493</v>
      </c>
      <c r="U8" s="11">
        <v>813</v>
      </c>
      <c r="V8" s="11">
        <v>560</v>
      </c>
      <c r="W8" s="11">
        <v>108</v>
      </c>
    </row>
    <row r="9" spans="2:23" ht="29" x14ac:dyDescent="0.35">
      <c r="B9" s="18" t="s">
        <v>46</v>
      </c>
      <c r="C9" s="17">
        <v>9.9104696633406694E-2</v>
      </c>
      <c r="D9" s="17">
        <v>0.13320050499696501</v>
      </c>
      <c r="E9" s="17">
        <v>6.7274501863740205E-2</v>
      </c>
      <c r="F9" s="17"/>
      <c r="G9" s="17">
        <v>0.17238245439887601</v>
      </c>
      <c r="H9" s="17">
        <v>0.16511727343454599</v>
      </c>
      <c r="I9" s="17">
        <v>0.143801200605087</v>
      </c>
      <c r="J9" s="17">
        <v>7.9822470844326407E-2</v>
      </c>
      <c r="K9" s="17">
        <v>3.5920213519750402E-2</v>
      </c>
      <c r="L9" s="17">
        <v>2.9535975926926101E-2</v>
      </c>
      <c r="M9" s="17"/>
      <c r="N9" s="17">
        <v>8.9013148686996293E-2</v>
      </c>
      <c r="O9" s="17">
        <v>0.103974665469448</v>
      </c>
      <c r="P9" s="17">
        <v>0.132447674584043</v>
      </c>
      <c r="Q9" s="17">
        <v>0.117004662021006</v>
      </c>
      <c r="R9" s="17">
        <v>9.6890827542744598E-2</v>
      </c>
      <c r="S9" s="17"/>
      <c r="T9" s="17">
        <v>6.6635143766440696E-2</v>
      </c>
      <c r="U9" s="17">
        <v>6.5625692607890806E-2</v>
      </c>
      <c r="V9" s="17">
        <v>0.15256606333576</v>
      </c>
      <c r="W9" s="17">
        <v>0.25650943541972498</v>
      </c>
    </row>
    <row r="10" spans="2:23" x14ac:dyDescent="0.35">
      <c r="B10" s="18" t="s">
        <v>47</v>
      </c>
      <c r="C10" s="17">
        <v>0.2035817548528</v>
      </c>
      <c r="D10" s="17">
        <v>0.227138941797773</v>
      </c>
      <c r="E10" s="17">
        <v>0.182238754302089</v>
      </c>
      <c r="F10" s="17"/>
      <c r="G10" s="17">
        <v>0.28463265912935598</v>
      </c>
      <c r="H10" s="17">
        <v>0.22581587595962199</v>
      </c>
      <c r="I10" s="17">
        <v>0.20276259972764399</v>
      </c>
      <c r="J10" s="17">
        <v>0.178743877657696</v>
      </c>
      <c r="K10" s="17">
        <v>0.19070919077725601</v>
      </c>
      <c r="L10" s="17">
        <v>0.16707451916180799</v>
      </c>
      <c r="M10" s="17"/>
      <c r="N10" s="17">
        <v>0.183216240028163</v>
      </c>
      <c r="O10" s="17">
        <v>0.23568679695758399</v>
      </c>
      <c r="P10" s="17">
        <v>0.20867374305238701</v>
      </c>
      <c r="Q10" s="17">
        <v>0.28301992508107798</v>
      </c>
      <c r="R10" s="17">
        <v>0.23971517236384099</v>
      </c>
      <c r="S10" s="17"/>
      <c r="T10" s="17">
        <v>0.12944736356845599</v>
      </c>
      <c r="U10" s="17">
        <v>0.192282988590676</v>
      </c>
      <c r="V10" s="17">
        <v>0.26394995189931297</v>
      </c>
      <c r="W10" s="17">
        <v>0.36404650468424898</v>
      </c>
    </row>
    <row r="11" spans="2:23" ht="29" x14ac:dyDescent="0.35">
      <c r="B11" s="18" t="s">
        <v>48</v>
      </c>
      <c r="C11" s="17">
        <v>0.32681742442261202</v>
      </c>
      <c r="D11" s="17">
        <v>0.30994158249519499</v>
      </c>
      <c r="E11" s="17">
        <v>0.34249957402742998</v>
      </c>
      <c r="F11" s="17"/>
      <c r="G11" s="17">
        <v>0.231588697424049</v>
      </c>
      <c r="H11" s="17">
        <v>0.27206315260897002</v>
      </c>
      <c r="I11" s="17">
        <v>0.28500862107484798</v>
      </c>
      <c r="J11" s="17">
        <v>0.30174028139750603</v>
      </c>
      <c r="K11" s="17">
        <v>0.35943376417475598</v>
      </c>
      <c r="L11" s="17">
        <v>0.45504629905021499</v>
      </c>
      <c r="M11" s="17"/>
      <c r="N11" s="17">
        <v>0.353173554861339</v>
      </c>
      <c r="O11" s="17">
        <v>0.243782039864295</v>
      </c>
      <c r="P11" s="17">
        <v>0.30222571520276198</v>
      </c>
      <c r="Q11" s="17">
        <v>0.36727000243055702</v>
      </c>
      <c r="R11" s="17">
        <v>0.39424813670164399</v>
      </c>
      <c r="S11" s="17"/>
      <c r="T11" s="17">
        <v>0.311781691030316</v>
      </c>
      <c r="U11" s="17">
        <v>0.32946334975569602</v>
      </c>
      <c r="V11" s="17">
        <v>0.35456808021812802</v>
      </c>
      <c r="W11" s="17">
        <v>0.25783023869048</v>
      </c>
    </row>
    <row r="12" spans="2:23" x14ac:dyDescent="0.35">
      <c r="B12" s="18" t="s">
        <v>49</v>
      </c>
      <c r="C12" s="17">
        <v>0.190282625275281</v>
      </c>
      <c r="D12" s="17">
        <v>0.188116157277989</v>
      </c>
      <c r="E12" s="17">
        <v>0.192295743472155</v>
      </c>
      <c r="F12" s="17"/>
      <c r="G12" s="17">
        <v>0.13742343113126201</v>
      </c>
      <c r="H12" s="17">
        <v>0.168211623432545</v>
      </c>
      <c r="I12" s="17">
        <v>0.15586131263134501</v>
      </c>
      <c r="J12" s="17">
        <v>0.22396009001460301</v>
      </c>
      <c r="K12" s="17">
        <v>0.201380191567199</v>
      </c>
      <c r="L12" s="17">
        <v>0.23249974872823001</v>
      </c>
      <c r="M12" s="17"/>
      <c r="N12" s="17">
        <v>0.17970533390478599</v>
      </c>
      <c r="O12" s="17">
        <v>0.26900602106091398</v>
      </c>
      <c r="P12" s="17">
        <v>0.16912896422301199</v>
      </c>
      <c r="Q12" s="17">
        <v>0.14622517375566299</v>
      </c>
      <c r="R12" s="17">
        <v>9.4192138301009795E-2</v>
      </c>
      <c r="S12" s="17"/>
      <c r="T12" s="17">
        <v>0.19465778020256999</v>
      </c>
      <c r="U12" s="17">
        <v>0.240067318848184</v>
      </c>
      <c r="V12" s="17">
        <v>0.14586524700352901</v>
      </c>
      <c r="W12" s="17">
        <v>6.1695280503364501E-2</v>
      </c>
    </row>
    <row r="13" spans="2:23" x14ac:dyDescent="0.35">
      <c r="B13" s="18" t="s">
        <v>50</v>
      </c>
      <c r="C13" s="17">
        <v>0.152455354032144</v>
      </c>
      <c r="D13" s="17">
        <v>0.12835119249892599</v>
      </c>
      <c r="E13" s="17">
        <v>0.17434916089668301</v>
      </c>
      <c r="F13" s="17"/>
      <c r="G13" s="17">
        <v>0.11121970665900199</v>
      </c>
      <c r="H13" s="17">
        <v>0.14519861703506301</v>
      </c>
      <c r="I13" s="17">
        <v>0.15620642371104901</v>
      </c>
      <c r="J13" s="17">
        <v>0.20207776684866</v>
      </c>
      <c r="K13" s="17">
        <v>0.20483019027517699</v>
      </c>
      <c r="L13" s="17">
        <v>0.100855207392455</v>
      </c>
      <c r="M13" s="17"/>
      <c r="N13" s="17">
        <v>0.16823992744102301</v>
      </c>
      <c r="O13" s="17">
        <v>0.126501685958786</v>
      </c>
      <c r="P13" s="17">
        <v>0.16127736259203199</v>
      </c>
      <c r="Q13" s="17">
        <v>7.0118901820002799E-2</v>
      </c>
      <c r="R13" s="17">
        <v>0.14806696451326801</v>
      </c>
      <c r="S13" s="17"/>
      <c r="T13" s="17">
        <v>0.24185961212937199</v>
      </c>
      <c r="U13" s="17">
        <v>0.16741860708909101</v>
      </c>
      <c r="V13" s="17">
        <v>7.6078812780860802E-2</v>
      </c>
      <c r="W13" s="17">
        <v>4.5868462497392098E-2</v>
      </c>
    </row>
    <row r="14" spans="2:23" x14ac:dyDescent="0.35">
      <c r="B14" s="18" t="s">
        <v>51</v>
      </c>
      <c r="C14" s="19">
        <v>2.7758144783757498E-2</v>
      </c>
      <c r="D14" s="19">
        <v>1.3251620933152099E-2</v>
      </c>
      <c r="E14" s="19">
        <v>4.13422654379021E-2</v>
      </c>
      <c r="F14" s="19"/>
      <c r="G14" s="19">
        <v>6.2753051257454007E-2</v>
      </c>
      <c r="H14" s="19">
        <v>2.3593457529254201E-2</v>
      </c>
      <c r="I14" s="19">
        <v>5.6359842250027201E-2</v>
      </c>
      <c r="J14" s="19">
        <v>1.3655513237209401E-2</v>
      </c>
      <c r="K14" s="19">
        <v>7.7264496858616598E-3</v>
      </c>
      <c r="L14" s="19">
        <v>1.4988249740366799E-2</v>
      </c>
      <c r="M14" s="19"/>
      <c r="N14" s="19">
        <v>2.6651795077691599E-2</v>
      </c>
      <c r="O14" s="19">
        <v>2.1048790688973199E-2</v>
      </c>
      <c r="P14" s="19">
        <v>2.6246540345764301E-2</v>
      </c>
      <c r="Q14" s="19">
        <v>1.63613348916937E-2</v>
      </c>
      <c r="R14" s="19">
        <v>2.6886760577493299E-2</v>
      </c>
      <c r="S14" s="19"/>
      <c r="T14" s="19">
        <v>5.5618409302844202E-2</v>
      </c>
      <c r="U14" s="19">
        <v>5.14204310846167E-3</v>
      </c>
      <c r="V14" s="19">
        <v>6.9718447624095899E-3</v>
      </c>
      <c r="W14" s="19">
        <v>1.4050078204788799E-2</v>
      </c>
    </row>
    <row r="15" spans="2:23" x14ac:dyDescent="0.35">
      <c r="B15" s="16" t="s">
        <v>214</v>
      </c>
    </row>
    <row r="16" spans="2:23" x14ac:dyDescent="0.35">
      <c r="B16" t="s">
        <v>45</v>
      </c>
    </row>
    <row r="17" spans="2:2" x14ac:dyDescent="0.35">
      <c r="B17" t="s">
        <v>223</v>
      </c>
    </row>
    <row r="19" spans="2:2" x14ac:dyDescent="0.35">
      <c r="B19" s="8" t="str">
        <f>HYPERLINK("#'Contents'!A1", "Return to Contents")</f>
        <v>Return to Contents</v>
      </c>
    </row>
  </sheetData>
  <mergeCells count="5">
    <mergeCell ref="D5:E5"/>
    <mergeCell ref="G5:L5"/>
    <mergeCell ref="N5:R5"/>
    <mergeCell ref="T5:W5"/>
    <mergeCell ref="D2:U2"/>
  </mergeCells>
  <pageMargins left="0.7" right="0.7" top="0.75" bottom="0.75" header="0.3" footer="0.3"/>
  <pageSetup paperSize="9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W17"/>
  <sheetViews>
    <sheetView showGridLines="0" topLeftCell="A2" workbookViewId="0">
      <pane xSplit="2" topLeftCell="N1" activePane="topRight" state="frozen"/>
      <selection pane="topRight" activeCell="U11" sqref="U11"/>
    </sheetView>
  </sheetViews>
  <sheetFormatPr defaultColWidth="11.4531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8" width="10.7265625" customWidth="1"/>
    <col min="19" max="19" width="2.1796875" customWidth="1"/>
    <col min="20" max="23" width="10.7265625" customWidth="1"/>
    <col min="24" max="24" width="2.1796875" customWidth="1"/>
  </cols>
  <sheetData>
    <row r="2" spans="2:23" ht="40" customHeight="1" x14ac:dyDescent="0.35">
      <c r="D2" s="31" t="s">
        <v>56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5" spans="2:23" ht="30" customHeight="1" x14ac:dyDescent="0.35">
      <c r="B5" s="15"/>
      <c r="C5" s="15"/>
      <c r="D5" s="30" t="s">
        <v>34</v>
      </c>
      <c r="E5" s="30"/>
      <c r="F5" s="15"/>
      <c r="G5" s="30" t="s">
        <v>35</v>
      </c>
      <c r="H5" s="30"/>
      <c r="I5" s="30"/>
      <c r="J5" s="30"/>
      <c r="K5" s="30"/>
      <c r="L5" s="30"/>
      <c r="M5" s="15"/>
      <c r="N5" s="30" t="s">
        <v>36</v>
      </c>
      <c r="O5" s="30"/>
      <c r="P5" s="30"/>
      <c r="Q5" s="30"/>
      <c r="R5" s="30"/>
      <c r="S5" s="15"/>
      <c r="T5" s="30" t="s">
        <v>37</v>
      </c>
      <c r="U5" s="30"/>
      <c r="V5" s="30"/>
      <c r="W5" s="30"/>
    </row>
    <row r="6" spans="2:23" ht="29" x14ac:dyDescent="0.35">
      <c r="B6" t="s">
        <v>13</v>
      </c>
      <c r="C6" s="9" t="s">
        <v>14</v>
      </c>
      <c r="D6" s="12" t="s">
        <v>15</v>
      </c>
      <c r="E6" s="12" t="s">
        <v>16</v>
      </c>
      <c r="G6" s="12" t="s">
        <v>19</v>
      </c>
      <c r="H6" s="12" t="s">
        <v>20</v>
      </c>
      <c r="I6" s="12" t="s">
        <v>21</v>
      </c>
      <c r="J6" s="12" t="s">
        <v>22</v>
      </c>
      <c r="K6" s="12" t="s">
        <v>23</v>
      </c>
      <c r="L6" s="12" t="s">
        <v>24</v>
      </c>
      <c r="N6" s="12" t="s">
        <v>25</v>
      </c>
      <c r="O6" s="12" t="s">
        <v>26</v>
      </c>
      <c r="P6" s="12" t="s">
        <v>27</v>
      </c>
      <c r="Q6" s="12" t="s">
        <v>28</v>
      </c>
      <c r="R6" s="12" t="s">
        <v>29</v>
      </c>
      <c r="T6" s="12" t="s">
        <v>30</v>
      </c>
      <c r="U6" s="12" t="s">
        <v>31</v>
      </c>
      <c r="V6" s="12" t="s">
        <v>32</v>
      </c>
      <c r="W6" s="12" t="s">
        <v>33</v>
      </c>
    </row>
    <row r="7" spans="2:23" ht="30" customHeight="1" x14ac:dyDescent="0.35">
      <c r="B7" s="10" t="s">
        <v>17</v>
      </c>
      <c r="C7" s="10">
        <v>2024</v>
      </c>
      <c r="D7" s="10">
        <v>889</v>
      </c>
      <c r="E7" s="10">
        <v>1120</v>
      </c>
      <c r="F7" s="10"/>
      <c r="G7" s="10">
        <v>256</v>
      </c>
      <c r="H7" s="10">
        <v>321</v>
      </c>
      <c r="I7" s="10">
        <v>283</v>
      </c>
      <c r="J7" s="10">
        <v>290</v>
      </c>
      <c r="K7" s="10">
        <v>374</v>
      </c>
      <c r="L7" s="10">
        <v>500</v>
      </c>
      <c r="M7" s="10"/>
      <c r="N7" s="10">
        <v>1386</v>
      </c>
      <c r="O7" s="10">
        <v>246</v>
      </c>
      <c r="P7" s="10">
        <v>217</v>
      </c>
      <c r="Q7" s="10">
        <v>99</v>
      </c>
      <c r="R7" s="10">
        <v>64</v>
      </c>
      <c r="S7" s="10"/>
      <c r="T7" s="10">
        <v>446</v>
      </c>
      <c r="U7" s="10">
        <v>827</v>
      </c>
      <c r="V7" s="10">
        <v>589</v>
      </c>
      <c r="W7" s="10">
        <v>107</v>
      </c>
    </row>
    <row r="8" spans="2:23" ht="30" customHeight="1" x14ac:dyDescent="0.35">
      <c r="B8" s="11" t="s">
        <v>18</v>
      </c>
      <c r="C8" s="11">
        <v>2024</v>
      </c>
      <c r="D8" s="11">
        <v>978</v>
      </c>
      <c r="E8" s="11">
        <v>1031</v>
      </c>
      <c r="F8" s="11"/>
      <c r="G8" s="11">
        <v>248</v>
      </c>
      <c r="H8" s="11">
        <v>362</v>
      </c>
      <c r="I8" s="11">
        <v>333</v>
      </c>
      <c r="J8" s="11">
        <v>323</v>
      </c>
      <c r="K8" s="11">
        <v>334</v>
      </c>
      <c r="L8" s="11">
        <v>425</v>
      </c>
      <c r="M8" s="11"/>
      <c r="N8" s="11">
        <v>1209</v>
      </c>
      <c r="O8" s="11">
        <v>372</v>
      </c>
      <c r="P8" s="11">
        <v>270</v>
      </c>
      <c r="Q8" s="11">
        <v>119</v>
      </c>
      <c r="R8" s="11">
        <v>42</v>
      </c>
      <c r="S8" s="11"/>
      <c r="T8" s="11">
        <v>493</v>
      </c>
      <c r="U8" s="11">
        <v>813</v>
      </c>
      <c r="V8" s="11">
        <v>560</v>
      </c>
      <c r="W8" s="11">
        <v>108</v>
      </c>
    </row>
    <row r="9" spans="2:23" ht="29" x14ac:dyDescent="0.35">
      <c r="B9" s="18" t="s">
        <v>53</v>
      </c>
      <c r="C9" s="17">
        <v>0.20432420541028901</v>
      </c>
      <c r="D9" s="17">
        <v>0.259115193219289</v>
      </c>
      <c r="E9" s="17">
        <v>0.15341765789009701</v>
      </c>
      <c r="F9" s="17"/>
      <c r="G9" s="17">
        <v>0.39243289324256098</v>
      </c>
      <c r="H9" s="17">
        <v>0.30831909642609401</v>
      </c>
      <c r="I9" s="17">
        <v>0.21222485433278099</v>
      </c>
      <c r="J9" s="17">
        <v>0.142555444037132</v>
      </c>
      <c r="K9" s="17">
        <v>0.128661233150837</v>
      </c>
      <c r="L9" s="17">
        <v>0.10642922591894199</v>
      </c>
      <c r="M9" s="17"/>
      <c r="N9" s="17">
        <v>0.171931833506833</v>
      </c>
      <c r="O9" s="17">
        <v>0.222046557696427</v>
      </c>
      <c r="P9" s="17">
        <v>0.31337302853008703</v>
      </c>
      <c r="Q9" s="17">
        <v>0.24948763549665301</v>
      </c>
      <c r="R9" s="17">
        <v>0.16890401576151301</v>
      </c>
      <c r="S9" s="17"/>
      <c r="T9" s="17">
        <v>0.123113648353396</v>
      </c>
      <c r="U9" s="17">
        <v>0.16775628794838901</v>
      </c>
      <c r="V9" s="17">
        <v>0.28752135091790398</v>
      </c>
      <c r="W9" s="17">
        <v>0.457070287815529</v>
      </c>
    </row>
    <row r="10" spans="2:23" x14ac:dyDescent="0.35">
      <c r="B10" s="18" t="s">
        <v>54</v>
      </c>
      <c r="C10" s="17">
        <v>0.397686261109158</v>
      </c>
      <c r="D10" s="17">
        <v>0.40744860942274602</v>
      </c>
      <c r="E10" s="17">
        <v>0.38849404798200998</v>
      </c>
      <c r="F10" s="17"/>
      <c r="G10" s="17">
        <v>0.32271144511160699</v>
      </c>
      <c r="H10" s="17">
        <v>0.31607734073890997</v>
      </c>
      <c r="I10" s="17">
        <v>0.36827102593814298</v>
      </c>
      <c r="J10" s="17">
        <v>0.41136542555059802</v>
      </c>
      <c r="K10" s="17">
        <v>0.4367334645971</v>
      </c>
      <c r="L10" s="17">
        <v>0.492784448267505</v>
      </c>
      <c r="M10" s="17"/>
      <c r="N10" s="17">
        <v>0.41670701989980802</v>
      </c>
      <c r="O10" s="17">
        <v>0.352087454369858</v>
      </c>
      <c r="P10" s="17">
        <v>0.34268498200674702</v>
      </c>
      <c r="Q10" s="17">
        <v>0.50158710884909496</v>
      </c>
      <c r="R10" s="17">
        <v>0.39019018789173499</v>
      </c>
      <c r="S10" s="17"/>
      <c r="T10" s="17">
        <v>0.37007781753396402</v>
      </c>
      <c r="U10" s="17">
        <v>0.37981218435692998</v>
      </c>
      <c r="V10" s="17">
        <v>0.45306021462003498</v>
      </c>
      <c r="W10" s="17">
        <v>0.39283562768878999</v>
      </c>
    </row>
    <row r="11" spans="2:23" ht="29" x14ac:dyDescent="0.35">
      <c r="B11" s="18" t="s">
        <v>55</v>
      </c>
      <c r="C11" s="17">
        <v>0.36009262730351399</v>
      </c>
      <c r="D11" s="17">
        <v>0.31332564442170402</v>
      </c>
      <c r="E11" s="17">
        <v>0.40276844085777302</v>
      </c>
      <c r="F11" s="17"/>
      <c r="G11" s="17">
        <v>0.21968525018299601</v>
      </c>
      <c r="H11" s="17">
        <v>0.32852175765834102</v>
      </c>
      <c r="I11" s="17">
        <v>0.35384520267417402</v>
      </c>
      <c r="J11" s="17">
        <v>0.41851827405960801</v>
      </c>
      <c r="K11" s="17">
        <v>0.42185488259888199</v>
      </c>
      <c r="L11" s="17">
        <v>0.38071315813873702</v>
      </c>
      <c r="M11" s="17"/>
      <c r="N11" s="17">
        <v>0.37328840476153702</v>
      </c>
      <c r="O11" s="17">
        <v>0.40064100973274702</v>
      </c>
      <c r="P11" s="17">
        <v>0.31010344818209201</v>
      </c>
      <c r="Q11" s="17">
        <v>0.24037198008538599</v>
      </c>
      <c r="R11" s="17">
        <v>0.36601695859542099</v>
      </c>
      <c r="S11" s="17"/>
      <c r="T11" s="17">
        <v>0.428110910872817</v>
      </c>
      <c r="U11" s="17">
        <v>0.43572984161862899</v>
      </c>
      <c r="V11" s="17">
        <v>0.24593415105581101</v>
      </c>
      <c r="W11" s="17">
        <v>0.136044006290893</v>
      </c>
    </row>
    <row r="12" spans="2:23" x14ac:dyDescent="0.35">
      <c r="B12" s="18" t="s">
        <v>51</v>
      </c>
      <c r="C12" s="19">
        <v>3.7896906177038302E-2</v>
      </c>
      <c r="D12" s="19">
        <v>2.0110552936260899E-2</v>
      </c>
      <c r="E12" s="19">
        <v>5.5319853270120803E-2</v>
      </c>
      <c r="F12" s="19"/>
      <c r="G12" s="19">
        <v>6.5170411462836197E-2</v>
      </c>
      <c r="H12" s="19">
        <v>4.7081805176655799E-2</v>
      </c>
      <c r="I12" s="19">
        <v>6.5658917054902094E-2</v>
      </c>
      <c r="J12" s="19">
        <v>2.75608563526622E-2</v>
      </c>
      <c r="K12" s="19">
        <v>1.2750419653180601E-2</v>
      </c>
      <c r="L12" s="19">
        <v>2.0073167674816299E-2</v>
      </c>
      <c r="M12" s="19"/>
      <c r="N12" s="19">
        <v>3.8072741831821501E-2</v>
      </c>
      <c r="O12" s="19">
        <v>2.5224978200968501E-2</v>
      </c>
      <c r="P12" s="19">
        <v>3.3838541281073498E-2</v>
      </c>
      <c r="Q12" s="19">
        <v>8.5532755688657609E-3</v>
      </c>
      <c r="R12" s="19">
        <v>7.4888837751331205E-2</v>
      </c>
      <c r="S12" s="19"/>
      <c r="T12" s="19">
        <v>7.86976232398231E-2</v>
      </c>
      <c r="U12" s="19">
        <v>1.67016860760528E-2</v>
      </c>
      <c r="V12" s="19">
        <v>1.3484283406251E-2</v>
      </c>
      <c r="W12" s="19">
        <v>1.4050078204788799E-2</v>
      </c>
    </row>
    <row r="13" spans="2:23" x14ac:dyDescent="0.35">
      <c r="B13" s="16" t="s">
        <v>214</v>
      </c>
    </row>
    <row r="14" spans="2:23" x14ac:dyDescent="0.35">
      <c r="B14" t="s">
        <v>45</v>
      </c>
    </row>
    <row r="15" spans="2:23" x14ac:dyDescent="0.35">
      <c r="B15" t="s">
        <v>223</v>
      </c>
    </row>
    <row r="17" spans="2:2" x14ac:dyDescent="0.35">
      <c r="B17" s="8" t="str">
        <f>HYPERLINK("#'Contents'!A1", "Return to Contents")</f>
        <v>Return to Contents</v>
      </c>
    </row>
  </sheetData>
  <mergeCells count="5">
    <mergeCell ref="D5:E5"/>
    <mergeCell ref="G5:L5"/>
    <mergeCell ref="N5:R5"/>
    <mergeCell ref="T5:W5"/>
    <mergeCell ref="D2:U2"/>
  </mergeCells>
  <pageMargins left="0.7" right="0.7" top="0.75" bottom="0.75" header="0.3" footer="0.3"/>
  <pageSetup paperSize="9" orientation="portrait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W22"/>
  <sheetViews>
    <sheetView showGridLines="0" topLeftCell="A5" workbookViewId="0">
      <pane xSplit="2" topLeftCell="K1" activePane="topRight" state="frozen"/>
      <selection pane="topRight" activeCell="B22" sqref="B22"/>
    </sheetView>
  </sheetViews>
  <sheetFormatPr defaultColWidth="11.4531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8" width="10.7265625" customWidth="1"/>
    <col min="19" max="19" width="2.1796875" customWidth="1"/>
    <col min="20" max="23" width="10.7265625" customWidth="1"/>
    <col min="24" max="24" width="2.1796875" customWidth="1"/>
  </cols>
  <sheetData>
    <row r="2" spans="2:23" ht="40" customHeight="1" x14ac:dyDescent="0.35">
      <c r="D2" s="31" t="s">
        <v>65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5" spans="2:23" ht="30" customHeight="1" x14ac:dyDescent="0.35">
      <c r="B5" s="15"/>
      <c r="C5" s="15"/>
      <c r="D5" s="30" t="s">
        <v>34</v>
      </c>
      <c r="E5" s="30"/>
      <c r="F5" s="15"/>
      <c r="G5" s="30" t="s">
        <v>35</v>
      </c>
      <c r="H5" s="30"/>
      <c r="I5" s="30"/>
      <c r="J5" s="30"/>
      <c r="K5" s="30"/>
      <c r="L5" s="30"/>
      <c r="M5" s="15"/>
      <c r="N5" s="30" t="s">
        <v>36</v>
      </c>
      <c r="O5" s="30"/>
      <c r="P5" s="30"/>
      <c r="Q5" s="30"/>
      <c r="R5" s="30"/>
      <c r="S5" s="15"/>
      <c r="T5" s="30" t="s">
        <v>37</v>
      </c>
      <c r="U5" s="30"/>
      <c r="V5" s="30"/>
      <c r="W5" s="30"/>
    </row>
    <row r="6" spans="2:23" ht="29" x14ac:dyDescent="0.35">
      <c r="B6" t="s">
        <v>13</v>
      </c>
      <c r="C6" s="9" t="s">
        <v>14</v>
      </c>
      <c r="D6" s="12" t="s">
        <v>15</v>
      </c>
      <c r="E6" s="12" t="s">
        <v>16</v>
      </c>
      <c r="G6" s="12" t="s">
        <v>19</v>
      </c>
      <c r="H6" s="12" t="s">
        <v>20</v>
      </c>
      <c r="I6" s="12" t="s">
        <v>21</v>
      </c>
      <c r="J6" s="12" t="s">
        <v>22</v>
      </c>
      <c r="K6" s="12" t="s">
        <v>23</v>
      </c>
      <c r="L6" s="12" t="s">
        <v>24</v>
      </c>
      <c r="N6" s="12" t="s">
        <v>25</v>
      </c>
      <c r="O6" s="12" t="s">
        <v>26</v>
      </c>
      <c r="P6" s="12" t="s">
        <v>27</v>
      </c>
      <c r="Q6" s="12" t="s">
        <v>28</v>
      </c>
      <c r="R6" s="12" t="s">
        <v>29</v>
      </c>
      <c r="T6" s="12" t="s">
        <v>30</v>
      </c>
      <c r="U6" s="12" t="s">
        <v>31</v>
      </c>
      <c r="V6" s="12" t="s">
        <v>32</v>
      </c>
      <c r="W6" s="12" t="s">
        <v>33</v>
      </c>
    </row>
    <row r="7" spans="2:23" ht="30" customHeight="1" x14ac:dyDescent="0.35">
      <c r="B7" s="10" t="s">
        <v>17</v>
      </c>
      <c r="C7" s="10">
        <v>2024</v>
      </c>
      <c r="D7" s="10">
        <v>889</v>
      </c>
      <c r="E7" s="10">
        <v>1120</v>
      </c>
      <c r="F7" s="10"/>
      <c r="G7" s="10">
        <v>256</v>
      </c>
      <c r="H7" s="10">
        <v>321</v>
      </c>
      <c r="I7" s="10">
        <v>283</v>
      </c>
      <c r="J7" s="10">
        <v>290</v>
      </c>
      <c r="K7" s="10">
        <v>374</v>
      </c>
      <c r="L7" s="10">
        <v>500</v>
      </c>
      <c r="M7" s="10"/>
      <c r="N7" s="10">
        <v>1386</v>
      </c>
      <c r="O7" s="10">
        <v>246</v>
      </c>
      <c r="P7" s="10">
        <v>217</v>
      </c>
      <c r="Q7" s="10">
        <v>99</v>
      </c>
      <c r="R7" s="10">
        <v>64</v>
      </c>
      <c r="S7" s="10"/>
      <c r="T7" s="10">
        <v>446</v>
      </c>
      <c r="U7" s="10">
        <v>827</v>
      </c>
      <c r="V7" s="10">
        <v>589</v>
      </c>
      <c r="W7" s="10">
        <v>107</v>
      </c>
    </row>
    <row r="8" spans="2:23" ht="30" customHeight="1" x14ac:dyDescent="0.35">
      <c r="B8" s="11" t="s">
        <v>18</v>
      </c>
      <c r="C8" s="11">
        <v>2024</v>
      </c>
      <c r="D8" s="11">
        <v>978</v>
      </c>
      <c r="E8" s="11">
        <v>1031</v>
      </c>
      <c r="F8" s="11"/>
      <c r="G8" s="11">
        <v>248</v>
      </c>
      <c r="H8" s="11">
        <v>362</v>
      </c>
      <c r="I8" s="11">
        <v>333</v>
      </c>
      <c r="J8" s="11">
        <v>323</v>
      </c>
      <c r="K8" s="11">
        <v>334</v>
      </c>
      <c r="L8" s="11">
        <v>425</v>
      </c>
      <c r="M8" s="11"/>
      <c r="N8" s="11">
        <v>1209</v>
      </c>
      <c r="O8" s="11">
        <v>372</v>
      </c>
      <c r="P8" s="11">
        <v>270</v>
      </c>
      <c r="Q8" s="11">
        <v>119</v>
      </c>
      <c r="R8" s="11">
        <v>42</v>
      </c>
      <c r="S8" s="11"/>
      <c r="T8" s="11">
        <v>493</v>
      </c>
      <c r="U8" s="11">
        <v>813</v>
      </c>
      <c r="V8" s="11">
        <v>560</v>
      </c>
      <c r="W8" s="11">
        <v>108</v>
      </c>
    </row>
    <row r="9" spans="2:23" x14ac:dyDescent="0.35">
      <c r="B9" s="18" t="s">
        <v>57</v>
      </c>
      <c r="C9" s="17">
        <v>0.18117101524263099</v>
      </c>
      <c r="D9" s="17">
        <v>0.21620255797712901</v>
      </c>
      <c r="E9" s="17">
        <v>0.15006667755891601</v>
      </c>
      <c r="F9" s="17"/>
      <c r="G9" s="17">
        <v>0.26001601152172699</v>
      </c>
      <c r="H9" s="17">
        <v>0.26968115681070898</v>
      </c>
      <c r="I9" s="17">
        <v>0.212854691833675</v>
      </c>
      <c r="J9" s="17">
        <v>0.16121502941983501</v>
      </c>
      <c r="K9" s="17">
        <v>0.11757804249583099</v>
      </c>
      <c r="L9" s="17">
        <v>0.100225138529875</v>
      </c>
      <c r="M9" s="17"/>
      <c r="N9" s="17">
        <v>0.14840281830933699</v>
      </c>
      <c r="O9" s="17">
        <v>0.213702559115486</v>
      </c>
      <c r="P9" s="17">
        <v>0.27262056235343501</v>
      </c>
      <c r="Q9" s="17">
        <v>0.201085945502913</v>
      </c>
      <c r="R9" s="17">
        <v>0.23101355254325201</v>
      </c>
      <c r="S9" s="17"/>
      <c r="T9" s="17">
        <v>0.118831064351195</v>
      </c>
      <c r="U9" s="17">
        <v>0.14379143073810299</v>
      </c>
      <c r="V9" s="17">
        <v>0.235252290417753</v>
      </c>
      <c r="W9" s="17">
        <v>0.492418645173751</v>
      </c>
    </row>
    <row r="10" spans="2:23" x14ac:dyDescent="0.35">
      <c r="B10" s="18" t="s">
        <v>58</v>
      </c>
      <c r="C10" s="17">
        <v>0.30159399543516002</v>
      </c>
      <c r="D10" s="17">
        <v>0.33182380516837001</v>
      </c>
      <c r="E10" s="17">
        <v>0.27134921081663599</v>
      </c>
      <c r="F10" s="17"/>
      <c r="G10" s="17">
        <v>0.28762947298410302</v>
      </c>
      <c r="H10" s="17">
        <v>0.29882438867244998</v>
      </c>
      <c r="I10" s="17">
        <v>0.311249017017658</v>
      </c>
      <c r="J10" s="17">
        <v>0.28741527227621899</v>
      </c>
      <c r="K10" s="17">
        <v>0.32550762756079799</v>
      </c>
      <c r="L10" s="17">
        <v>0.29650552083769899</v>
      </c>
      <c r="M10" s="17"/>
      <c r="N10" s="17">
        <v>0.26878785218388102</v>
      </c>
      <c r="O10" s="17">
        <v>0.346961610113726</v>
      </c>
      <c r="P10" s="17">
        <v>0.344318672100909</v>
      </c>
      <c r="Q10" s="17">
        <v>0.39918342273843699</v>
      </c>
      <c r="R10" s="17">
        <v>0.31514130320801997</v>
      </c>
      <c r="S10" s="17"/>
      <c r="T10" s="17">
        <v>0.21748500204211699</v>
      </c>
      <c r="U10" s="17">
        <v>0.31387890857772899</v>
      </c>
      <c r="V10" s="17">
        <v>0.37683138563644702</v>
      </c>
      <c r="W10" s="17">
        <v>0.25641835553443898</v>
      </c>
    </row>
    <row r="11" spans="2:23" ht="29" x14ac:dyDescent="0.35">
      <c r="B11" s="18" t="s">
        <v>59</v>
      </c>
      <c r="C11" s="17">
        <v>0.23119666824204499</v>
      </c>
      <c r="D11" s="17">
        <v>0.213600304498299</v>
      </c>
      <c r="E11" s="17">
        <v>0.24941003952660801</v>
      </c>
      <c r="F11" s="17"/>
      <c r="G11" s="17">
        <v>0.217467123320293</v>
      </c>
      <c r="H11" s="17">
        <v>0.20799718608026399</v>
      </c>
      <c r="I11" s="17">
        <v>0.170594523459068</v>
      </c>
      <c r="J11" s="17">
        <v>0.27245778507241802</v>
      </c>
      <c r="K11" s="17">
        <v>0.231004624984922</v>
      </c>
      <c r="L11" s="17">
        <v>0.275192092583252</v>
      </c>
      <c r="M11" s="17"/>
      <c r="N11" s="17">
        <v>0.24813026599497401</v>
      </c>
      <c r="O11" s="17">
        <v>0.20886076276047</v>
      </c>
      <c r="P11" s="17">
        <v>0.19346801503054001</v>
      </c>
      <c r="Q11" s="17">
        <v>0.26864490669381502</v>
      </c>
      <c r="R11" s="17">
        <v>0.131227985936057</v>
      </c>
      <c r="S11" s="17"/>
      <c r="T11" s="17">
        <v>0.295579198200974</v>
      </c>
      <c r="U11" s="17">
        <v>0.2308830456856</v>
      </c>
      <c r="V11" s="17">
        <v>0.18806450869562599</v>
      </c>
      <c r="W11" s="17">
        <v>0.16131428392987501</v>
      </c>
    </row>
    <row r="12" spans="2:23" x14ac:dyDescent="0.35">
      <c r="B12" s="18" t="s">
        <v>60</v>
      </c>
      <c r="C12" s="17">
        <v>0.13764619273304499</v>
      </c>
      <c r="D12" s="17">
        <v>0.120580187931651</v>
      </c>
      <c r="E12" s="17">
        <v>0.15137556117982101</v>
      </c>
      <c r="F12" s="17"/>
      <c r="G12" s="17">
        <v>0.11358965200596</v>
      </c>
      <c r="H12" s="17">
        <v>8.9733889853910204E-2</v>
      </c>
      <c r="I12" s="17">
        <v>0.109196414133099</v>
      </c>
      <c r="J12" s="17">
        <v>0.13537470692839901</v>
      </c>
      <c r="K12" s="17">
        <v>0.148478100812417</v>
      </c>
      <c r="L12" s="17">
        <v>0.20793518886238099</v>
      </c>
      <c r="M12" s="17"/>
      <c r="N12" s="17">
        <v>0.16359199263683799</v>
      </c>
      <c r="O12" s="17">
        <v>0.11728899922652899</v>
      </c>
      <c r="P12" s="17">
        <v>8.7930824271244407E-2</v>
      </c>
      <c r="Q12" s="17">
        <v>5.1198018589015099E-2</v>
      </c>
      <c r="R12" s="17">
        <v>0.15649296376428601</v>
      </c>
      <c r="S12" s="17"/>
      <c r="T12" s="17">
        <v>0.153382877231234</v>
      </c>
      <c r="U12" s="17">
        <v>0.156972930990989</v>
      </c>
      <c r="V12" s="17">
        <v>0.120044482971325</v>
      </c>
      <c r="W12" s="17">
        <v>3.784494770855E-2</v>
      </c>
    </row>
    <row r="13" spans="2:23" x14ac:dyDescent="0.35">
      <c r="B13" s="18" t="s">
        <v>61</v>
      </c>
      <c r="C13" s="17">
        <v>0.102130841726378</v>
      </c>
      <c r="D13" s="17">
        <v>9.1146915061666306E-2</v>
      </c>
      <c r="E13" s="17">
        <v>0.112838096362391</v>
      </c>
      <c r="F13" s="17"/>
      <c r="G13" s="17">
        <v>4.9284788981453498E-2</v>
      </c>
      <c r="H13" s="17">
        <v>9.5013161601092397E-2</v>
      </c>
      <c r="I13" s="17">
        <v>9.29351386127832E-2</v>
      </c>
      <c r="J13" s="17">
        <v>0.11336867616557</v>
      </c>
      <c r="K13" s="17">
        <v>0.150743169338664</v>
      </c>
      <c r="L13" s="17">
        <v>9.9427310124895904E-2</v>
      </c>
      <c r="M13" s="17"/>
      <c r="N13" s="17">
        <v>0.121310102239513</v>
      </c>
      <c r="O13" s="17">
        <v>8.6343115637641604E-2</v>
      </c>
      <c r="P13" s="17">
        <v>5.1175110351190801E-2</v>
      </c>
      <c r="Q13" s="17">
        <v>6.9599981619254001E-2</v>
      </c>
      <c r="R13" s="17">
        <v>0.13869641696459001</v>
      </c>
      <c r="S13" s="17"/>
      <c r="T13" s="17">
        <v>0.130887706138344</v>
      </c>
      <c r="U13" s="17">
        <v>0.123088086718168</v>
      </c>
      <c r="V13" s="17">
        <v>6.11696865152557E-2</v>
      </c>
      <c r="W13" s="17">
        <v>3.7953689448596499E-2</v>
      </c>
    </row>
    <row r="14" spans="2:23" x14ac:dyDescent="0.35">
      <c r="B14" s="18" t="s">
        <v>51</v>
      </c>
      <c r="C14" s="17">
        <v>4.6261286620741499E-2</v>
      </c>
      <c r="D14" s="17">
        <v>2.6646229362885701E-2</v>
      </c>
      <c r="E14" s="17">
        <v>6.4960414555627496E-2</v>
      </c>
      <c r="F14" s="17"/>
      <c r="G14" s="17">
        <v>7.2012951186463198E-2</v>
      </c>
      <c r="H14" s="17">
        <v>3.8750216981574798E-2</v>
      </c>
      <c r="I14" s="17">
        <v>0.103170214943717</v>
      </c>
      <c r="J14" s="17">
        <v>3.01685301375594E-2</v>
      </c>
      <c r="K14" s="17">
        <v>2.66884348073687E-2</v>
      </c>
      <c r="L14" s="17">
        <v>2.07147490618977E-2</v>
      </c>
      <c r="M14" s="17"/>
      <c r="N14" s="17">
        <v>4.9776968635455499E-2</v>
      </c>
      <c r="O14" s="17">
        <v>2.6842953146147399E-2</v>
      </c>
      <c r="P14" s="17">
        <v>5.04868158926811E-2</v>
      </c>
      <c r="Q14" s="17">
        <v>1.02877248565663E-2</v>
      </c>
      <c r="R14" s="17">
        <v>2.7427777583795301E-2</v>
      </c>
      <c r="S14" s="17"/>
      <c r="T14" s="17">
        <v>8.3834152036136395E-2</v>
      </c>
      <c r="U14" s="17">
        <v>3.1385597289410497E-2</v>
      </c>
      <c r="V14" s="17">
        <v>1.8637645763593301E-2</v>
      </c>
      <c r="W14" s="17">
        <v>1.4050078204788799E-2</v>
      </c>
    </row>
    <row r="15" spans="2:23" x14ac:dyDescent="0.35">
      <c r="B15" s="18" t="s">
        <v>62</v>
      </c>
      <c r="C15" s="20">
        <v>0.48276501067778999</v>
      </c>
      <c r="D15" s="20">
        <v>0.54802636314549902</v>
      </c>
      <c r="E15" s="20">
        <v>0.42141588837555299</v>
      </c>
      <c r="F15" s="20"/>
      <c r="G15" s="20">
        <v>0.54764548450582995</v>
      </c>
      <c r="H15" s="20">
        <v>0.56850554548315901</v>
      </c>
      <c r="I15" s="20">
        <v>0.52410370885133295</v>
      </c>
      <c r="J15" s="20">
        <v>0.448630301696054</v>
      </c>
      <c r="K15" s="20">
        <v>0.44308567005662902</v>
      </c>
      <c r="L15" s="20">
        <v>0.39673065936757401</v>
      </c>
      <c r="M15" s="20"/>
      <c r="N15" s="20">
        <v>0.41719067049321901</v>
      </c>
      <c r="O15" s="20">
        <v>0.56066416922921203</v>
      </c>
      <c r="P15" s="20">
        <v>0.61693923445434296</v>
      </c>
      <c r="Q15" s="20">
        <v>0.60026936824135002</v>
      </c>
      <c r="R15" s="20">
        <v>0.54615485575127198</v>
      </c>
      <c r="S15" s="20"/>
      <c r="T15" s="20">
        <v>0.33631606639331202</v>
      </c>
      <c r="U15" s="20">
        <v>0.45767033931583201</v>
      </c>
      <c r="V15" s="20">
        <v>0.6120836760542</v>
      </c>
      <c r="W15" s="20">
        <v>0.74883700070819004</v>
      </c>
    </row>
    <row r="16" spans="2:23" x14ac:dyDescent="0.35">
      <c r="B16" s="18" t="s">
        <v>63</v>
      </c>
      <c r="C16" s="20">
        <v>0.239777034459423</v>
      </c>
      <c r="D16" s="20">
        <v>0.21172710299331701</v>
      </c>
      <c r="E16" s="20">
        <v>0.26421365754221199</v>
      </c>
      <c r="F16" s="20"/>
      <c r="G16" s="20">
        <v>0.16287444098741299</v>
      </c>
      <c r="H16" s="20">
        <v>0.184747051455003</v>
      </c>
      <c r="I16" s="20">
        <v>0.20213155274588199</v>
      </c>
      <c r="J16" s="20">
        <v>0.24874338309396901</v>
      </c>
      <c r="K16" s="20">
        <v>0.29922127015108002</v>
      </c>
      <c r="L16" s="20">
        <v>0.30736249898727702</v>
      </c>
      <c r="M16" s="20"/>
      <c r="N16" s="20">
        <v>0.28490209487635099</v>
      </c>
      <c r="O16" s="20">
        <v>0.20363211486416999</v>
      </c>
      <c r="P16" s="20">
        <v>0.13910593462243501</v>
      </c>
      <c r="Q16" s="20">
        <v>0.120798000208269</v>
      </c>
      <c r="R16" s="20">
        <v>0.29518938072887502</v>
      </c>
      <c r="S16" s="20"/>
      <c r="T16" s="20">
        <v>0.284270583369578</v>
      </c>
      <c r="U16" s="20">
        <v>0.28006101770915698</v>
      </c>
      <c r="V16" s="20">
        <v>0.18121416948658101</v>
      </c>
      <c r="W16" s="20">
        <v>7.5798637157146506E-2</v>
      </c>
    </row>
    <row r="17" spans="2:23" x14ac:dyDescent="0.35">
      <c r="B17" s="18" t="s">
        <v>64</v>
      </c>
      <c r="C17" s="21">
        <v>0.24298797621836701</v>
      </c>
      <c r="D17" s="21">
        <v>0.33629926015218198</v>
      </c>
      <c r="E17" s="21">
        <v>0.15720223083334101</v>
      </c>
      <c r="F17" s="21"/>
      <c r="G17" s="21">
        <v>0.38477104351841601</v>
      </c>
      <c r="H17" s="21">
        <v>0.38375849402815598</v>
      </c>
      <c r="I17" s="21">
        <v>0.32197215610545099</v>
      </c>
      <c r="J17" s="21">
        <v>0.19988691860208599</v>
      </c>
      <c r="K17" s="21">
        <v>0.143864399905549</v>
      </c>
      <c r="L17" s="21">
        <v>8.9368160380297004E-2</v>
      </c>
      <c r="M17" s="21"/>
      <c r="N17" s="21">
        <v>0.13228857561686799</v>
      </c>
      <c r="O17" s="21">
        <v>0.35703205436504198</v>
      </c>
      <c r="P17" s="21">
        <v>0.47783329983190798</v>
      </c>
      <c r="Q17" s="21">
        <v>0.47947136803308099</v>
      </c>
      <c r="R17" s="21">
        <v>0.25096547502239702</v>
      </c>
      <c r="S17" s="21"/>
      <c r="T17" s="21">
        <v>5.2045483023734102E-2</v>
      </c>
      <c r="U17" s="21">
        <v>0.177609321606674</v>
      </c>
      <c r="V17" s="21">
        <v>0.43086950656761902</v>
      </c>
      <c r="W17" s="21">
        <v>0.67303836355104296</v>
      </c>
    </row>
    <row r="18" spans="2:23" x14ac:dyDescent="0.35">
      <c r="B18" s="16" t="s">
        <v>214</v>
      </c>
    </row>
    <row r="19" spans="2:23" x14ac:dyDescent="0.35">
      <c r="B19" t="s">
        <v>45</v>
      </c>
    </row>
    <row r="20" spans="2:23" x14ac:dyDescent="0.35">
      <c r="B20" t="s">
        <v>223</v>
      </c>
    </row>
    <row r="22" spans="2:23" x14ac:dyDescent="0.35">
      <c r="B22" s="8" t="str">
        <f>HYPERLINK("#'Contents'!A1", "Return to Contents")</f>
        <v>Return to Contents</v>
      </c>
    </row>
  </sheetData>
  <mergeCells count="5">
    <mergeCell ref="D5:E5"/>
    <mergeCell ref="G5:L5"/>
    <mergeCell ref="N5:R5"/>
    <mergeCell ref="T5:W5"/>
    <mergeCell ref="D2:U2"/>
  </mergeCells>
  <pageMargins left="0.7" right="0.7" top="0.75" bottom="0.75" header="0.3" footer="0.3"/>
  <pageSetup paperSize="9" orientation="portrait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I22"/>
  <sheetViews>
    <sheetView showGridLines="0" workbookViewId="0">
      <pane xSplit="2" topLeftCell="C1" activePane="topRight" state="frozen"/>
      <selection pane="topRight" activeCell="B1" sqref="B1:I15"/>
    </sheetView>
  </sheetViews>
  <sheetFormatPr defaultColWidth="11.453125" defaultRowHeight="14.5" x14ac:dyDescent="0.35"/>
  <cols>
    <col min="2" max="2" width="25.7265625" customWidth="1"/>
    <col min="3" max="9" width="20.7265625" customWidth="1"/>
  </cols>
  <sheetData>
    <row r="2" spans="2:9" ht="40" customHeight="1" x14ac:dyDescent="0.35">
      <c r="D2" s="31" t="s">
        <v>80</v>
      </c>
      <c r="E2" s="27"/>
      <c r="F2" s="27"/>
      <c r="G2" s="27"/>
      <c r="H2" s="27"/>
      <c r="I2" s="27"/>
    </row>
    <row r="6" spans="2:9" ht="50.15" customHeight="1" x14ac:dyDescent="0.35">
      <c r="B6" s="23" t="s">
        <v>13</v>
      </c>
      <c r="C6" s="23" t="s">
        <v>66</v>
      </c>
      <c r="D6" s="23" t="s">
        <v>67</v>
      </c>
      <c r="E6" s="23" t="s">
        <v>68</v>
      </c>
      <c r="F6" s="23" t="s">
        <v>69</v>
      </c>
      <c r="G6" s="23" t="s">
        <v>70</v>
      </c>
      <c r="H6" s="23" t="s">
        <v>71</v>
      </c>
    </row>
    <row r="7" spans="2:9" x14ac:dyDescent="0.35">
      <c r="B7" s="18" t="s">
        <v>72</v>
      </c>
      <c r="C7" s="17">
        <v>0.46540526750901601</v>
      </c>
      <c r="D7" s="17">
        <v>0.51093577230817899</v>
      </c>
      <c r="E7" s="17">
        <v>0.49093160211031101</v>
      </c>
      <c r="F7" s="17">
        <v>0.23648212748567299</v>
      </c>
      <c r="G7" s="17">
        <v>0.28480908742248601</v>
      </c>
      <c r="H7" s="17">
        <v>0.30205110842709498</v>
      </c>
    </row>
    <row r="8" spans="2:9" x14ac:dyDescent="0.35">
      <c r="B8" s="18" t="s">
        <v>73</v>
      </c>
      <c r="C8" s="17">
        <v>0.34233587479557198</v>
      </c>
      <c r="D8" s="17">
        <v>0.250322054702037</v>
      </c>
      <c r="E8" s="17">
        <v>0.231132276266312</v>
      </c>
      <c r="F8" s="17">
        <v>0.30331018057097803</v>
      </c>
      <c r="G8" s="17">
        <v>0.25346957454878799</v>
      </c>
      <c r="H8" s="17">
        <v>0.139272900900516</v>
      </c>
    </row>
    <row r="9" spans="2:9" ht="29" x14ac:dyDescent="0.35">
      <c r="B9" s="18" t="s">
        <v>74</v>
      </c>
      <c r="C9" s="17">
        <v>9.3235773430885793E-2</v>
      </c>
      <c r="D9" s="17">
        <v>0.114475774680005</v>
      </c>
      <c r="E9" s="17">
        <v>0.122604946226127</v>
      </c>
      <c r="F9" s="17">
        <v>0.19253438548912999</v>
      </c>
      <c r="G9" s="17">
        <v>0.184145891364661</v>
      </c>
      <c r="H9" s="17">
        <v>0.149832247666491</v>
      </c>
    </row>
    <row r="10" spans="2:9" x14ac:dyDescent="0.35">
      <c r="B10" s="18" t="s">
        <v>75</v>
      </c>
      <c r="C10" s="17">
        <v>3.2972593760671201E-2</v>
      </c>
      <c r="D10" s="17">
        <v>3.2731619843651701E-2</v>
      </c>
      <c r="E10" s="17">
        <v>2.7200174605884898E-2</v>
      </c>
      <c r="F10" s="17">
        <v>9.3885057190231894E-2</v>
      </c>
      <c r="G10" s="17">
        <v>8.0426713213563997E-2</v>
      </c>
      <c r="H10" s="17">
        <v>4.2280726087819798E-2</v>
      </c>
    </row>
    <row r="11" spans="2:9" x14ac:dyDescent="0.35">
      <c r="B11" s="18" t="s">
        <v>76</v>
      </c>
      <c r="C11" s="17">
        <v>3.6006865868616102E-2</v>
      </c>
      <c r="D11" s="17">
        <v>5.2443664397062197E-2</v>
      </c>
      <c r="E11" s="17">
        <v>9.5190663938517994E-2</v>
      </c>
      <c r="F11" s="17">
        <v>0.13548041334671199</v>
      </c>
      <c r="G11" s="17">
        <v>0.15791441273902801</v>
      </c>
      <c r="H11" s="17">
        <v>0.28414984207045602</v>
      </c>
    </row>
    <row r="12" spans="2:9" x14ac:dyDescent="0.35">
      <c r="B12" s="18" t="s">
        <v>77</v>
      </c>
      <c r="C12" s="17">
        <v>3.0043624635239002E-2</v>
      </c>
      <c r="D12" s="17">
        <v>3.9091114069064598E-2</v>
      </c>
      <c r="E12" s="17">
        <v>3.2940336852846801E-2</v>
      </c>
      <c r="F12" s="17">
        <v>3.8307835917273499E-2</v>
      </c>
      <c r="G12" s="17">
        <v>3.9234320711473099E-2</v>
      </c>
      <c r="H12" s="17">
        <v>8.2413174847621895E-2</v>
      </c>
    </row>
    <row r="13" spans="2:9" x14ac:dyDescent="0.35">
      <c r="B13" s="22" t="s">
        <v>78</v>
      </c>
      <c r="C13" s="20">
        <v>0.80774114230458804</v>
      </c>
      <c r="D13" s="20">
        <v>0.76125782701021605</v>
      </c>
      <c r="E13" s="20">
        <v>0.722063878376623</v>
      </c>
      <c r="F13" s="20">
        <v>0.53979230805665201</v>
      </c>
      <c r="G13" s="20">
        <v>0.53827866197127305</v>
      </c>
      <c r="H13" s="20">
        <v>0.44132400932761201</v>
      </c>
    </row>
    <row r="14" spans="2:9" x14ac:dyDescent="0.35">
      <c r="B14" s="22" t="s">
        <v>79</v>
      </c>
      <c r="C14" s="20">
        <v>6.8979459629287296E-2</v>
      </c>
      <c r="D14" s="20">
        <v>8.5175284240713897E-2</v>
      </c>
      <c r="E14" s="20">
        <v>0.122390838544403</v>
      </c>
      <c r="F14" s="20">
        <v>0.229365470536944</v>
      </c>
      <c r="G14" s="20">
        <v>0.23834112595259199</v>
      </c>
      <c r="H14" s="20">
        <v>0.32643056815827598</v>
      </c>
    </row>
    <row r="15" spans="2:9" x14ac:dyDescent="0.35">
      <c r="B15" s="22" t="s">
        <v>64</v>
      </c>
      <c r="C15" s="21">
        <v>0.73876168267530096</v>
      </c>
      <c r="D15" s="21">
        <v>0.67608254276950197</v>
      </c>
      <c r="E15" s="21">
        <v>0.59967303983221998</v>
      </c>
      <c r="F15" s="21">
        <v>0.31042683751970701</v>
      </c>
      <c r="G15" s="21">
        <v>0.29993753601868101</v>
      </c>
      <c r="H15" s="21">
        <v>0.114893441169336</v>
      </c>
    </row>
    <row r="16" spans="2:9" x14ac:dyDescent="0.35">
      <c r="B16" s="16" t="s">
        <v>214</v>
      </c>
      <c r="C16" s="16"/>
      <c r="D16" s="16"/>
      <c r="E16" s="16"/>
      <c r="F16" s="16"/>
      <c r="G16" s="16"/>
      <c r="H16" s="16"/>
    </row>
    <row r="17" spans="2:2" x14ac:dyDescent="0.35">
      <c r="B17" t="s">
        <v>45</v>
      </c>
    </row>
    <row r="18" spans="2:2" x14ac:dyDescent="0.35">
      <c r="B18" t="s">
        <v>223</v>
      </c>
    </row>
    <row r="22" spans="2:2" x14ac:dyDescent="0.35">
      <c r="B22" s="8" t="str">
        <f>HYPERLINK("#'Contents'!A1", "Return to Contents")</f>
        <v>Return to Contents</v>
      </c>
    </row>
  </sheetData>
  <mergeCells count="1">
    <mergeCell ref="D2:I2"/>
  </mergeCells>
  <pageMargins left="0.7" right="0.7" top="0.75" bottom="0.75" header="0.3" footer="0.3"/>
  <pageSetup paperSize="9" orientation="portrait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W22"/>
  <sheetViews>
    <sheetView showGridLines="0" topLeftCell="A4" workbookViewId="0">
      <pane xSplit="2" topLeftCell="C1" activePane="topRight" state="frozen"/>
      <selection pane="topRight" activeCell="B2" sqref="B2:W17"/>
    </sheetView>
  </sheetViews>
  <sheetFormatPr defaultColWidth="11.4531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8" width="10.7265625" customWidth="1"/>
    <col min="19" max="19" width="2.1796875" customWidth="1"/>
    <col min="20" max="23" width="10.7265625" customWidth="1"/>
    <col min="24" max="24" width="2.1796875" customWidth="1"/>
  </cols>
  <sheetData>
    <row r="2" spans="2:23" ht="40" customHeight="1" x14ac:dyDescent="0.35">
      <c r="D2" s="31" t="s">
        <v>81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5" spans="2:23" ht="30" customHeight="1" x14ac:dyDescent="0.35">
      <c r="B5" s="15"/>
      <c r="C5" s="15"/>
      <c r="D5" s="30" t="s">
        <v>34</v>
      </c>
      <c r="E5" s="30"/>
      <c r="F5" s="15"/>
      <c r="G5" s="30" t="s">
        <v>35</v>
      </c>
      <c r="H5" s="30"/>
      <c r="I5" s="30"/>
      <c r="J5" s="30"/>
      <c r="K5" s="30"/>
      <c r="L5" s="30"/>
      <c r="M5" s="15"/>
      <c r="N5" s="30" t="s">
        <v>36</v>
      </c>
      <c r="O5" s="30"/>
      <c r="P5" s="30"/>
      <c r="Q5" s="30"/>
      <c r="R5" s="30"/>
      <c r="S5" s="15"/>
      <c r="T5" s="30" t="s">
        <v>37</v>
      </c>
      <c r="U5" s="30"/>
      <c r="V5" s="30"/>
      <c r="W5" s="30"/>
    </row>
    <row r="6" spans="2:23" ht="29" x14ac:dyDescent="0.35">
      <c r="B6" t="s">
        <v>13</v>
      </c>
      <c r="C6" s="9" t="s">
        <v>14</v>
      </c>
      <c r="D6" s="12" t="s">
        <v>15</v>
      </c>
      <c r="E6" s="12" t="s">
        <v>16</v>
      </c>
      <c r="G6" s="12" t="s">
        <v>19</v>
      </c>
      <c r="H6" s="12" t="s">
        <v>20</v>
      </c>
      <c r="I6" s="12" t="s">
        <v>21</v>
      </c>
      <c r="J6" s="12" t="s">
        <v>22</v>
      </c>
      <c r="K6" s="12" t="s">
        <v>23</v>
      </c>
      <c r="L6" s="12" t="s">
        <v>24</v>
      </c>
      <c r="N6" s="12" t="s">
        <v>25</v>
      </c>
      <c r="O6" s="12" t="s">
        <v>26</v>
      </c>
      <c r="P6" s="12" t="s">
        <v>27</v>
      </c>
      <c r="Q6" s="12" t="s">
        <v>28</v>
      </c>
      <c r="R6" s="12" t="s">
        <v>29</v>
      </c>
      <c r="T6" s="12" t="s">
        <v>30</v>
      </c>
      <c r="U6" s="12" t="s">
        <v>31</v>
      </c>
      <c r="V6" s="12" t="s">
        <v>32</v>
      </c>
      <c r="W6" s="12" t="s">
        <v>33</v>
      </c>
    </row>
    <row r="7" spans="2:23" ht="30" customHeight="1" x14ac:dyDescent="0.35">
      <c r="B7" s="10" t="s">
        <v>17</v>
      </c>
      <c r="C7" s="10">
        <v>2024</v>
      </c>
      <c r="D7" s="10">
        <v>889</v>
      </c>
      <c r="E7" s="10">
        <v>1120</v>
      </c>
      <c r="F7" s="10"/>
      <c r="G7" s="10">
        <v>256</v>
      </c>
      <c r="H7" s="10">
        <v>321</v>
      </c>
      <c r="I7" s="10">
        <v>283</v>
      </c>
      <c r="J7" s="10">
        <v>290</v>
      </c>
      <c r="K7" s="10">
        <v>374</v>
      </c>
      <c r="L7" s="10">
        <v>500</v>
      </c>
      <c r="M7" s="10"/>
      <c r="N7" s="10">
        <v>1386</v>
      </c>
      <c r="O7" s="10">
        <v>246</v>
      </c>
      <c r="P7" s="10">
        <v>217</v>
      </c>
      <c r="Q7" s="10">
        <v>99</v>
      </c>
      <c r="R7" s="10">
        <v>64</v>
      </c>
      <c r="S7" s="10"/>
      <c r="T7" s="10">
        <v>446</v>
      </c>
      <c r="U7" s="10">
        <v>827</v>
      </c>
      <c r="V7" s="10">
        <v>589</v>
      </c>
      <c r="W7" s="10">
        <v>107</v>
      </c>
    </row>
    <row r="8" spans="2:23" ht="30" customHeight="1" x14ac:dyDescent="0.35">
      <c r="B8" s="11" t="s">
        <v>18</v>
      </c>
      <c r="C8" s="11">
        <v>2024</v>
      </c>
      <c r="D8" s="11">
        <v>978</v>
      </c>
      <c r="E8" s="11">
        <v>1031</v>
      </c>
      <c r="F8" s="11"/>
      <c r="G8" s="11">
        <v>248</v>
      </c>
      <c r="H8" s="11">
        <v>362</v>
      </c>
      <c r="I8" s="11">
        <v>333</v>
      </c>
      <c r="J8" s="11">
        <v>323</v>
      </c>
      <c r="K8" s="11">
        <v>334</v>
      </c>
      <c r="L8" s="11">
        <v>425</v>
      </c>
      <c r="M8" s="11"/>
      <c r="N8" s="11">
        <v>1209</v>
      </c>
      <c r="O8" s="11">
        <v>372</v>
      </c>
      <c r="P8" s="11">
        <v>270</v>
      </c>
      <c r="Q8" s="11">
        <v>119</v>
      </c>
      <c r="R8" s="11">
        <v>42</v>
      </c>
      <c r="S8" s="11"/>
      <c r="T8" s="11">
        <v>493</v>
      </c>
      <c r="U8" s="11">
        <v>813</v>
      </c>
      <c r="V8" s="11">
        <v>560</v>
      </c>
      <c r="W8" s="11">
        <v>108</v>
      </c>
    </row>
    <row r="9" spans="2:23" x14ac:dyDescent="0.35">
      <c r="B9" s="18" t="s">
        <v>72</v>
      </c>
      <c r="C9" s="17">
        <v>0.51093577230817899</v>
      </c>
      <c r="D9" s="17">
        <v>0.55105132753182695</v>
      </c>
      <c r="E9" s="17">
        <v>0.47536494562950199</v>
      </c>
      <c r="F9" s="17"/>
      <c r="G9" s="17">
        <v>0.42965717543424498</v>
      </c>
      <c r="H9" s="17">
        <v>0.457474656679216</v>
      </c>
      <c r="I9" s="17">
        <v>0.51860091336682301</v>
      </c>
      <c r="J9" s="17">
        <v>0.52313957237256903</v>
      </c>
      <c r="K9" s="17">
        <v>0.61750650801581897</v>
      </c>
      <c r="L9" s="17">
        <v>0.50476849750594399</v>
      </c>
      <c r="M9" s="17"/>
      <c r="N9" s="17">
        <v>0.49413844980965199</v>
      </c>
      <c r="O9" s="17">
        <v>0.57150110404590204</v>
      </c>
      <c r="P9" s="17">
        <v>0.50393475431887003</v>
      </c>
      <c r="Q9" s="17">
        <v>0.52634899075918795</v>
      </c>
      <c r="R9" s="17">
        <v>0.56372996985145196</v>
      </c>
      <c r="S9" s="17"/>
      <c r="T9" s="17">
        <v>0.37924380327351598</v>
      </c>
      <c r="U9" s="17">
        <v>0.50551071566670203</v>
      </c>
      <c r="V9" s="17">
        <v>0.63218509730676198</v>
      </c>
      <c r="W9" s="17">
        <v>0.62559049302972403</v>
      </c>
    </row>
    <row r="10" spans="2:23" x14ac:dyDescent="0.35">
      <c r="B10" s="18" t="s">
        <v>73</v>
      </c>
      <c r="C10" s="17">
        <v>0.250322054702037</v>
      </c>
      <c r="D10" s="17">
        <v>0.24580083461046001</v>
      </c>
      <c r="E10" s="17">
        <v>0.254806761423642</v>
      </c>
      <c r="F10" s="17"/>
      <c r="G10" s="17">
        <v>0.26586016771882198</v>
      </c>
      <c r="H10" s="17">
        <v>0.30409899321255002</v>
      </c>
      <c r="I10" s="17">
        <v>0.24015945050484699</v>
      </c>
      <c r="J10" s="17">
        <v>0.24513443556100201</v>
      </c>
      <c r="K10" s="17">
        <v>0.21686465139149599</v>
      </c>
      <c r="L10" s="17">
        <v>0.23367568503103001</v>
      </c>
      <c r="M10" s="17"/>
      <c r="N10" s="17">
        <v>0.25721357496702102</v>
      </c>
      <c r="O10" s="17">
        <v>0.232752274355287</v>
      </c>
      <c r="P10" s="17">
        <v>0.23186580221348199</v>
      </c>
      <c r="Q10" s="17">
        <v>0.31594009966130898</v>
      </c>
      <c r="R10" s="17">
        <v>0.198816915439988</v>
      </c>
      <c r="S10" s="17"/>
      <c r="T10" s="17">
        <v>0.27112982290483101</v>
      </c>
      <c r="U10" s="17">
        <v>0.26081762041443202</v>
      </c>
      <c r="V10" s="17">
        <v>0.21590973887488699</v>
      </c>
      <c r="W10" s="17">
        <v>0.28573342036626898</v>
      </c>
    </row>
    <row r="11" spans="2:23" ht="29" x14ac:dyDescent="0.35">
      <c r="B11" s="18" t="s">
        <v>74</v>
      </c>
      <c r="C11" s="17">
        <v>0.114475774680005</v>
      </c>
      <c r="D11" s="17">
        <v>0.111308331395249</v>
      </c>
      <c r="E11" s="17">
        <v>0.115565998066682</v>
      </c>
      <c r="F11" s="17"/>
      <c r="G11" s="17">
        <v>0.118567941866023</v>
      </c>
      <c r="H11" s="17">
        <v>0.10837598439275101</v>
      </c>
      <c r="I11" s="17">
        <v>9.0273542702008006E-2</v>
      </c>
      <c r="J11" s="17">
        <v>0.133225004459195</v>
      </c>
      <c r="K11" s="17">
        <v>9.4879915583055002E-2</v>
      </c>
      <c r="L11" s="17">
        <v>0.13738830184429399</v>
      </c>
      <c r="M11" s="17"/>
      <c r="N11" s="17">
        <v>0.106901216679264</v>
      </c>
      <c r="O11" s="17">
        <v>0.12409410919925699</v>
      </c>
      <c r="P11" s="17">
        <v>0.142766553057698</v>
      </c>
      <c r="Q11" s="17">
        <v>9.8460269786072099E-2</v>
      </c>
      <c r="R11" s="17">
        <v>4.9431694641761503E-2</v>
      </c>
      <c r="S11" s="17"/>
      <c r="T11" s="17">
        <v>0.12707211792062001</v>
      </c>
      <c r="U11" s="17">
        <v>0.13489009975413899</v>
      </c>
      <c r="V11" s="17">
        <v>8.0874814625315095E-2</v>
      </c>
      <c r="W11" s="17">
        <v>5.6531607341475602E-2</v>
      </c>
    </row>
    <row r="12" spans="2:23" x14ac:dyDescent="0.35">
      <c r="B12" s="18" t="s">
        <v>75</v>
      </c>
      <c r="C12" s="17">
        <v>3.2731619843651701E-2</v>
      </c>
      <c r="D12" s="17">
        <v>3.4986161434658401E-2</v>
      </c>
      <c r="E12" s="17">
        <v>3.1069283890989799E-2</v>
      </c>
      <c r="F12" s="17"/>
      <c r="G12" s="17">
        <v>7.3432910348524602E-2</v>
      </c>
      <c r="H12" s="17">
        <v>4.2080841695948203E-2</v>
      </c>
      <c r="I12" s="17">
        <v>2.7480995273295901E-2</v>
      </c>
      <c r="J12" s="17">
        <v>2.40410519511292E-2</v>
      </c>
      <c r="K12" s="17">
        <v>2.06522027278353E-2</v>
      </c>
      <c r="L12" s="17">
        <v>2.1272794297372801E-2</v>
      </c>
      <c r="M12" s="17"/>
      <c r="N12" s="17">
        <v>2.8326620194656999E-2</v>
      </c>
      <c r="O12" s="17">
        <v>3.1496118577526003E-2</v>
      </c>
      <c r="P12" s="17">
        <v>3.62801674282755E-2</v>
      </c>
      <c r="Q12" s="17">
        <v>3.4880661756884597E-2</v>
      </c>
      <c r="R12" s="17">
        <v>0.11544313456783301</v>
      </c>
      <c r="S12" s="17"/>
      <c r="T12" s="17">
        <v>4.3159617184688998E-2</v>
      </c>
      <c r="U12" s="17">
        <v>3.2102991121909397E-2</v>
      </c>
      <c r="V12" s="17">
        <v>3.2663294976932801E-2</v>
      </c>
      <c r="W12" s="17">
        <v>0</v>
      </c>
    </row>
    <row r="13" spans="2:23" x14ac:dyDescent="0.35">
      <c r="B13" s="18" t="s">
        <v>76</v>
      </c>
      <c r="C13" s="17">
        <v>5.2443664397062197E-2</v>
      </c>
      <c r="D13" s="17">
        <v>4.0372031538001299E-2</v>
      </c>
      <c r="E13" s="17">
        <v>6.2086211942425203E-2</v>
      </c>
      <c r="F13" s="17"/>
      <c r="G13" s="17">
        <v>6.4597062153270102E-2</v>
      </c>
      <c r="H13" s="17">
        <v>4.5394716515932999E-2</v>
      </c>
      <c r="I13" s="17">
        <v>5.9221269537075398E-2</v>
      </c>
      <c r="J13" s="17">
        <v>4.3522746397699201E-2</v>
      </c>
      <c r="K13" s="17">
        <v>3.5243024522782197E-2</v>
      </c>
      <c r="L13" s="17">
        <v>6.6355834074563899E-2</v>
      </c>
      <c r="M13" s="17"/>
      <c r="N13" s="17">
        <v>6.1480795924911201E-2</v>
      </c>
      <c r="O13" s="17">
        <v>2.81525110209731E-2</v>
      </c>
      <c r="P13" s="17">
        <v>6.1982228051567702E-2</v>
      </c>
      <c r="Q13" s="17">
        <v>2.4369978036546398E-2</v>
      </c>
      <c r="R13" s="17">
        <v>4.0658739259896499E-2</v>
      </c>
      <c r="S13" s="17"/>
      <c r="T13" s="17">
        <v>9.3698683306226896E-2</v>
      </c>
      <c r="U13" s="17">
        <v>4.7889083651960998E-2</v>
      </c>
      <c r="V13" s="17">
        <v>3.1096854169804799E-2</v>
      </c>
      <c r="W13" s="17">
        <v>1.8094401057741901E-2</v>
      </c>
    </row>
    <row r="14" spans="2:23" x14ac:dyDescent="0.35">
      <c r="B14" s="18" t="s">
        <v>77</v>
      </c>
      <c r="C14" s="17">
        <v>3.9091114069064598E-2</v>
      </c>
      <c r="D14" s="17">
        <v>1.6481313489803799E-2</v>
      </c>
      <c r="E14" s="17">
        <v>6.1106799046760002E-2</v>
      </c>
      <c r="F14" s="17"/>
      <c r="G14" s="17">
        <v>4.7884742479115401E-2</v>
      </c>
      <c r="H14" s="17">
        <v>4.2574807503601701E-2</v>
      </c>
      <c r="I14" s="17">
        <v>6.4263828615950799E-2</v>
      </c>
      <c r="J14" s="17">
        <v>3.0937189258406099E-2</v>
      </c>
      <c r="K14" s="17">
        <v>1.48536977590121E-2</v>
      </c>
      <c r="L14" s="17">
        <v>3.6538887246795E-2</v>
      </c>
      <c r="M14" s="17"/>
      <c r="N14" s="17">
        <v>5.1939342424494599E-2</v>
      </c>
      <c r="O14" s="17">
        <v>1.2003882801054799E-2</v>
      </c>
      <c r="P14" s="17">
        <v>2.3170494930106599E-2</v>
      </c>
      <c r="Q14" s="17">
        <v>0</v>
      </c>
      <c r="R14" s="17">
        <v>3.1919546239070298E-2</v>
      </c>
      <c r="S14" s="17"/>
      <c r="T14" s="17">
        <v>8.5695955410117E-2</v>
      </c>
      <c r="U14" s="17">
        <v>1.8789489390856399E-2</v>
      </c>
      <c r="V14" s="17">
        <v>7.2702000462981E-3</v>
      </c>
      <c r="W14" s="17">
        <v>1.4050078204788799E-2</v>
      </c>
    </row>
    <row r="15" spans="2:23" x14ac:dyDescent="0.35">
      <c r="B15" s="18" t="s">
        <v>78</v>
      </c>
      <c r="C15" s="20">
        <v>0.76125782701021605</v>
      </c>
      <c r="D15" s="20">
        <v>0.79685216214228705</v>
      </c>
      <c r="E15" s="20">
        <v>0.73017170705314305</v>
      </c>
      <c r="F15" s="20"/>
      <c r="G15" s="20">
        <v>0.69551734315306701</v>
      </c>
      <c r="H15" s="20">
        <v>0.76157364989176601</v>
      </c>
      <c r="I15" s="20">
        <v>0.75876036387167001</v>
      </c>
      <c r="J15" s="20">
        <v>0.76827400793357103</v>
      </c>
      <c r="K15" s="20">
        <v>0.83437115940731499</v>
      </c>
      <c r="L15" s="20">
        <v>0.73844418253697397</v>
      </c>
      <c r="M15" s="20"/>
      <c r="N15" s="20">
        <v>0.75135202477667395</v>
      </c>
      <c r="O15" s="20">
        <v>0.80425337840118905</v>
      </c>
      <c r="P15" s="20">
        <v>0.73580055653235299</v>
      </c>
      <c r="Q15" s="20">
        <v>0.84228909042049704</v>
      </c>
      <c r="R15" s="20">
        <v>0.76254688529143899</v>
      </c>
      <c r="S15" s="20"/>
      <c r="T15" s="20">
        <v>0.65037362617834704</v>
      </c>
      <c r="U15" s="20">
        <v>0.76632833608113404</v>
      </c>
      <c r="V15" s="20">
        <v>0.84809483618164905</v>
      </c>
      <c r="W15" s="20">
        <v>0.91132391339599395</v>
      </c>
    </row>
    <row r="16" spans="2:23" x14ac:dyDescent="0.35">
      <c r="B16" s="18" t="s">
        <v>79</v>
      </c>
      <c r="C16" s="20">
        <v>8.5175284240713897E-2</v>
      </c>
      <c r="D16" s="20">
        <v>7.5358192972659693E-2</v>
      </c>
      <c r="E16" s="20">
        <v>9.3155495833414897E-2</v>
      </c>
      <c r="F16" s="20"/>
      <c r="G16" s="20">
        <v>0.138029972501795</v>
      </c>
      <c r="H16" s="20">
        <v>8.7475558211881202E-2</v>
      </c>
      <c r="I16" s="20">
        <v>8.6702264810371299E-2</v>
      </c>
      <c r="J16" s="20">
        <v>6.7563798348828405E-2</v>
      </c>
      <c r="K16" s="20">
        <v>5.5895227250617498E-2</v>
      </c>
      <c r="L16" s="20">
        <v>8.7628628371936704E-2</v>
      </c>
      <c r="M16" s="20"/>
      <c r="N16" s="20">
        <v>8.9807416119568106E-2</v>
      </c>
      <c r="O16" s="20">
        <v>5.9648629598499002E-2</v>
      </c>
      <c r="P16" s="20">
        <v>9.8262395479843195E-2</v>
      </c>
      <c r="Q16" s="20">
        <v>5.9250639793431002E-2</v>
      </c>
      <c r="R16" s="20">
        <v>0.156101873827729</v>
      </c>
      <c r="S16" s="20"/>
      <c r="T16" s="20">
        <v>0.13685830049091599</v>
      </c>
      <c r="U16" s="20">
        <v>7.9992074773870395E-2</v>
      </c>
      <c r="V16" s="20">
        <v>6.3760149146737596E-2</v>
      </c>
      <c r="W16" s="20">
        <v>1.8094401057741901E-2</v>
      </c>
    </row>
    <row r="17" spans="2:23" x14ac:dyDescent="0.35">
      <c r="B17" s="18" t="s">
        <v>64</v>
      </c>
      <c r="C17" s="21">
        <v>0.67608254276950197</v>
      </c>
      <c r="D17" s="21">
        <v>0.72149396916962705</v>
      </c>
      <c r="E17" s="21">
        <v>0.63701621121972896</v>
      </c>
      <c r="F17" s="21"/>
      <c r="G17" s="21">
        <v>0.55748737065127296</v>
      </c>
      <c r="H17" s="21">
        <v>0.67409809167988499</v>
      </c>
      <c r="I17" s="21">
        <v>0.67205809906129899</v>
      </c>
      <c r="J17" s="21">
        <v>0.70071020958474195</v>
      </c>
      <c r="K17" s="21">
        <v>0.77847593215669797</v>
      </c>
      <c r="L17" s="21">
        <v>0.650815554165037</v>
      </c>
      <c r="M17" s="21"/>
      <c r="N17" s="21">
        <v>0.66154460865710596</v>
      </c>
      <c r="O17" s="21">
        <v>0.74460474880269001</v>
      </c>
      <c r="P17" s="21">
        <v>0.63753816105250904</v>
      </c>
      <c r="Q17" s="21">
        <v>0.78303845062706601</v>
      </c>
      <c r="R17" s="21">
        <v>0.60644501146370999</v>
      </c>
      <c r="S17" s="21"/>
      <c r="T17" s="21">
        <v>0.51351532568743097</v>
      </c>
      <c r="U17" s="21">
        <v>0.686336261307264</v>
      </c>
      <c r="V17" s="21">
        <v>0.78433468703491205</v>
      </c>
      <c r="W17" s="21">
        <v>0.89322951233825199</v>
      </c>
    </row>
    <row r="18" spans="2:23" x14ac:dyDescent="0.35">
      <c r="B18" s="16" t="s">
        <v>214</v>
      </c>
    </row>
    <row r="19" spans="2:23" x14ac:dyDescent="0.35">
      <c r="B19" t="s">
        <v>45</v>
      </c>
    </row>
    <row r="20" spans="2:23" x14ac:dyDescent="0.35">
      <c r="B20" t="s">
        <v>223</v>
      </c>
    </row>
    <row r="22" spans="2:23" x14ac:dyDescent="0.35">
      <c r="B22" s="8" t="str">
        <f>HYPERLINK("#'Contents'!A1", "Return to Contents")</f>
        <v>Return to Contents</v>
      </c>
    </row>
  </sheetData>
  <mergeCells count="5">
    <mergeCell ref="D5:E5"/>
    <mergeCell ref="G5:L5"/>
    <mergeCell ref="N5:R5"/>
    <mergeCell ref="T5:W5"/>
    <mergeCell ref="D2:U2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W22"/>
  <sheetViews>
    <sheetView showGridLines="0" topLeftCell="A5" workbookViewId="0">
      <pane xSplit="2" topLeftCell="C1" activePane="topRight" state="frozen"/>
      <selection pane="topRight" activeCell="B18" sqref="B18"/>
    </sheetView>
  </sheetViews>
  <sheetFormatPr defaultColWidth="11.4531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8" width="10.7265625" customWidth="1"/>
    <col min="19" max="19" width="2.1796875" customWidth="1"/>
    <col min="20" max="23" width="10.7265625" customWidth="1"/>
    <col min="24" max="24" width="2.1796875" customWidth="1"/>
  </cols>
  <sheetData>
    <row r="2" spans="2:23" ht="40" customHeight="1" x14ac:dyDescent="0.35">
      <c r="D2" s="31" t="s">
        <v>82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5" spans="2:23" ht="30" customHeight="1" x14ac:dyDescent="0.35">
      <c r="B5" s="15"/>
      <c r="C5" s="15"/>
      <c r="D5" s="30" t="s">
        <v>34</v>
      </c>
      <c r="E5" s="30"/>
      <c r="F5" s="15"/>
      <c r="G5" s="30" t="s">
        <v>35</v>
      </c>
      <c r="H5" s="30"/>
      <c r="I5" s="30"/>
      <c r="J5" s="30"/>
      <c r="K5" s="30"/>
      <c r="L5" s="30"/>
      <c r="M5" s="15"/>
      <c r="N5" s="30" t="s">
        <v>36</v>
      </c>
      <c r="O5" s="30"/>
      <c r="P5" s="30"/>
      <c r="Q5" s="30"/>
      <c r="R5" s="30"/>
      <c r="S5" s="15"/>
      <c r="T5" s="30" t="s">
        <v>37</v>
      </c>
      <c r="U5" s="30"/>
      <c r="V5" s="30"/>
      <c r="W5" s="30"/>
    </row>
    <row r="6" spans="2:23" ht="29" x14ac:dyDescent="0.35">
      <c r="B6" t="s">
        <v>13</v>
      </c>
      <c r="C6" s="9" t="s">
        <v>14</v>
      </c>
      <c r="D6" s="12" t="s">
        <v>15</v>
      </c>
      <c r="E6" s="12" t="s">
        <v>16</v>
      </c>
      <c r="G6" s="12" t="s">
        <v>19</v>
      </c>
      <c r="H6" s="12" t="s">
        <v>20</v>
      </c>
      <c r="I6" s="12" t="s">
        <v>21</v>
      </c>
      <c r="J6" s="12" t="s">
        <v>22</v>
      </c>
      <c r="K6" s="12" t="s">
        <v>23</v>
      </c>
      <c r="L6" s="12" t="s">
        <v>24</v>
      </c>
      <c r="N6" s="12" t="s">
        <v>25</v>
      </c>
      <c r="O6" s="12" t="s">
        <v>26</v>
      </c>
      <c r="P6" s="12" t="s">
        <v>27</v>
      </c>
      <c r="Q6" s="12" t="s">
        <v>28</v>
      </c>
      <c r="R6" s="12" t="s">
        <v>29</v>
      </c>
      <c r="T6" s="12" t="s">
        <v>30</v>
      </c>
      <c r="U6" s="12" t="s">
        <v>31</v>
      </c>
      <c r="V6" s="12" t="s">
        <v>32</v>
      </c>
      <c r="W6" s="12" t="s">
        <v>33</v>
      </c>
    </row>
    <row r="7" spans="2:23" ht="30" customHeight="1" x14ac:dyDescent="0.35">
      <c r="B7" s="10" t="s">
        <v>17</v>
      </c>
      <c r="C7" s="10">
        <v>2024</v>
      </c>
      <c r="D7" s="10">
        <v>889</v>
      </c>
      <c r="E7" s="10">
        <v>1120</v>
      </c>
      <c r="F7" s="10"/>
      <c r="G7" s="10">
        <v>256</v>
      </c>
      <c r="H7" s="10">
        <v>321</v>
      </c>
      <c r="I7" s="10">
        <v>283</v>
      </c>
      <c r="J7" s="10">
        <v>290</v>
      </c>
      <c r="K7" s="10">
        <v>374</v>
      </c>
      <c r="L7" s="10">
        <v>500</v>
      </c>
      <c r="M7" s="10"/>
      <c r="N7" s="10">
        <v>1386</v>
      </c>
      <c r="O7" s="10">
        <v>246</v>
      </c>
      <c r="P7" s="10">
        <v>217</v>
      </c>
      <c r="Q7" s="10">
        <v>99</v>
      </c>
      <c r="R7" s="10">
        <v>64</v>
      </c>
      <c r="S7" s="10"/>
      <c r="T7" s="10">
        <v>446</v>
      </c>
      <c r="U7" s="10">
        <v>827</v>
      </c>
      <c r="V7" s="10">
        <v>589</v>
      </c>
      <c r="W7" s="10">
        <v>107</v>
      </c>
    </row>
    <row r="8" spans="2:23" ht="30" customHeight="1" x14ac:dyDescent="0.35">
      <c r="B8" s="11" t="s">
        <v>18</v>
      </c>
      <c r="C8" s="11">
        <v>2024</v>
      </c>
      <c r="D8" s="11">
        <v>978</v>
      </c>
      <c r="E8" s="11">
        <v>1031</v>
      </c>
      <c r="F8" s="11"/>
      <c r="G8" s="11">
        <v>248</v>
      </c>
      <c r="H8" s="11">
        <v>362</v>
      </c>
      <c r="I8" s="11">
        <v>333</v>
      </c>
      <c r="J8" s="11">
        <v>323</v>
      </c>
      <c r="K8" s="11">
        <v>334</v>
      </c>
      <c r="L8" s="11">
        <v>425</v>
      </c>
      <c r="M8" s="11"/>
      <c r="N8" s="11">
        <v>1209</v>
      </c>
      <c r="O8" s="11">
        <v>372</v>
      </c>
      <c r="P8" s="11">
        <v>270</v>
      </c>
      <c r="Q8" s="11">
        <v>119</v>
      </c>
      <c r="R8" s="11">
        <v>42</v>
      </c>
      <c r="S8" s="11"/>
      <c r="T8" s="11">
        <v>493</v>
      </c>
      <c r="U8" s="11">
        <v>813</v>
      </c>
      <c r="V8" s="11">
        <v>560</v>
      </c>
      <c r="W8" s="11">
        <v>108</v>
      </c>
    </row>
    <row r="9" spans="2:23" x14ac:dyDescent="0.35">
      <c r="B9" s="18" t="s">
        <v>72</v>
      </c>
      <c r="C9" s="17">
        <v>0.30205110842709498</v>
      </c>
      <c r="D9" s="17">
        <v>0.334178632538781</v>
      </c>
      <c r="E9" s="17">
        <v>0.27138593935014899</v>
      </c>
      <c r="F9" s="17"/>
      <c r="G9" s="17">
        <v>0.48362392362384499</v>
      </c>
      <c r="H9" s="17">
        <v>0.427525850447669</v>
      </c>
      <c r="I9" s="17">
        <v>0.42199262444831698</v>
      </c>
      <c r="J9" s="17">
        <v>0.316954501098765</v>
      </c>
      <c r="K9" s="17">
        <v>0.16467141185061601</v>
      </c>
      <c r="L9" s="17">
        <v>9.2215008768716605E-2</v>
      </c>
      <c r="M9" s="17"/>
      <c r="N9" s="17">
        <v>0.244473262495504</v>
      </c>
      <c r="O9" s="17">
        <v>0.36488720014081599</v>
      </c>
      <c r="P9" s="17">
        <v>0.45900507849158201</v>
      </c>
      <c r="Q9" s="17">
        <v>0.33237302880133102</v>
      </c>
      <c r="R9" s="17">
        <v>0.35392073451940298</v>
      </c>
      <c r="S9" s="17"/>
      <c r="T9" s="17">
        <v>0.28512106373244001</v>
      </c>
      <c r="U9" s="17">
        <v>0.27674556197359201</v>
      </c>
      <c r="V9" s="17">
        <v>0.33773883812009398</v>
      </c>
      <c r="W9" s="17">
        <v>0.43199748536383897</v>
      </c>
    </row>
    <row r="10" spans="2:23" x14ac:dyDescent="0.35">
      <c r="B10" s="18" t="s">
        <v>73</v>
      </c>
      <c r="C10" s="17">
        <v>0.139272900900516</v>
      </c>
      <c r="D10" s="17">
        <v>0.144962133939398</v>
      </c>
      <c r="E10" s="17">
        <v>0.135902713791863</v>
      </c>
      <c r="F10" s="17"/>
      <c r="G10" s="17">
        <v>0.165614255770551</v>
      </c>
      <c r="H10" s="17">
        <v>0.20838941284333101</v>
      </c>
      <c r="I10" s="17">
        <v>0.17780758049445</v>
      </c>
      <c r="J10" s="17">
        <v>0.14824944681777</v>
      </c>
      <c r="K10" s="17">
        <v>0.103078342847746</v>
      </c>
      <c r="L10" s="17">
        <v>5.6542120177589597E-2</v>
      </c>
      <c r="M10" s="17"/>
      <c r="N10" s="17">
        <v>0.111371873288206</v>
      </c>
      <c r="O10" s="17">
        <v>0.20504610645384999</v>
      </c>
      <c r="P10" s="17">
        <v>0.151481218497758</v>
      </c>
      <c r="Q10" s="17">
        <v>0.17727820186058099</v>
      </c>
      <c r="R10" s="17">
        <v>0.119012740001273</v>
      </c>
      <c r="S10" s="17"/>
      <c r="T10" s="17">
        <v>0.11496570371451099</v>
      </c>
      <c r="U10" s="17">
        <v>0.14640518834920299</v>
      </c>
      <c r="V10" s="17">
        <v>0.147841107605896</v>
      </c>
      <c r="W10" s="17">
        <v>0.16414896212643901</v>
      </c>
    </row>
    <row r="11" spans="2:23" ht="29" x14ac:dyDescent="0.35">
      <c r="B11" s="18" t="s">
        <v>74</v>
      </c>
      <c r="C11" s="17">
        <v>0.149832247666491</v>
      </c>
      <c r="D11" s="17">
        <v>0.13800108871022301</v>
      </c>
      <c r="E11" s="17">
        <v>0.156710280360122</v>
      </c>
      <c r="F11" s="17"/>
      <c r="G11" s="17">
        <v>0.121033672563851</v>
      </c>
      <c r="H11" s="17">
        <v>0.13162858184721499</v>
      </c>
      <c r="I11" s="17">
        <v>0.102584248823488</v>
      </c>
      <c r="J11" s="17">
        <v>0.17134435690052</v>
      </c>
      <c r="K11" s="17">
        <v>0.16700225291711299</v>
      </c>
      <c r="L11" s="17">
        <v>0.18925535227280499</v>
      </c>
      <c r="M11" s="17"/>
      <c r="N11" s="17">
        <v>0.159156491565249</v>
      </c>
      <c r="O11" s="17">
        <v>0.110651984116085</v>
      </c>
      <c r="P11" s="17">
        <v>0.125853991544496</v>
      </c>
      <c r="Q11" s="17">
        <v>0.193780686616324</v>
      </c>
      <c r="R11" s="17">
        <v>0.28297585228460598</v>
      </c>
      <c r="S11" s="17"/>
      <c r="T11" s="17">
        <v>0.14994136717393999</v>
      </c>
      <c r="U11" s="17">
        <v>0.16639019849784301</v>
      </c>
      <c r="V11" s="17">
        <v>0.14347838416022099</v>
      </c>
      <c r="W11" s="17">
        <v>8.1072328005988306E-2</v>
      </c>
    </row>
    <row r="12" spans="2:23" x14ac:dyDescent="0.35">
      <c r="B12" s="18" t="s">
        <v>75</v>
      </c>
      <c r="C12" s="17">
        <v>4.2280726087819798E-2</v>
      </c>
      <c r="D12" s="17">
        <v>4.9224241157781103E-2</v>
      </c>
      <c r="E12" s="17">
        <v>3.6309525670972301E-2</v>
      </c>
      <c r="F12" s="17"/>
      <c r="G12" s="17">
        <v>4.0447389115900102E-2</v>
      </c>
      <c r="H12" s="17">
        <v>3.2152250408867801E-2</v>
      </c>
      <c r="I12" s="17">
        <v>2.97197223884785E-2</v>
      </c>
      <c r="J12" s="17">
        <v>5.6292387736291603E-2</v>
      </c>
      <c r="K12" s="17">
        <v>5.1930769909050899E-2</v>
      </c>
      <c r="L12" s="17">
        <v>4.3577113050168502E-2</v>
      </c>
      <c r="M12" s="17"/>
      <c r="N12" s="17">
        <v>4.3339277782481797E-2</v>
      </c>
      <c r="O12" s="17">
        <v>6.8949848243488404E-2</v>
      </c>
      <c r="P12" s="17">
        <v>1.6406193549904202E-2</v>
      </c>
      <c r="Q12" s="17">
        <v>2.2433419899147398E-2</v>
      </c>
      <c r="R12" s="17">
        <v>1.01737587727796E-2</v>
      </c>
      <c r="S12" s="17"/>
      <c r="T12" s="17">
        <v>4.9028902049928998E-2</v>
      </c>
      <c r="U12" s="17">
        <v>4.2742431852659697E-2</v>
      </c>
      <c r="V12" s="17">
        <v>4.10807310667528E-2</v>
      </c>
      <c r="W12" s="17">
        <v>2.1344561618599801E-2</v>
      </c>
    </row>
    <row r="13" spans="2:23" x14ac:dyDescent="0.35">
      <c r="B13" s="18" t="s">
        <v>76</v>
      </c>
      <c r="C13" s="17">
        <v>0.28414984207045602</v>
      </c>
      <c r="D13" s="17">
        <v>0.27409716483998198</v>
      </c>
      <c r="E13" s="17">
        <v>0.294844443688766</v>
      </c>
      <c r="F13" s="17"/>
      <c r="G13" s="17">
        <v>0.114234163121767</v>
      </c>
      <c r="H13" s="17">
        <v>0.12663942035749201</v>
      </c>
      <c r="I13" s="17">
        <v>0.163298403619282</v>
      </c>
      <c r="J13" s="17">
        <v>0.239737712331025</v>
      </c>
      <c r="K13" s="17">
        <v>0.420958256126301</v>
      </c>
      <c r="L13" s="17">
        <v>0.53805189579199797</v>
      </c>
      <c r="M13" s="17"/>
      <c r="N13" s="17">
        <v>0.35008577916255801</v>
      </c>
      <c r="O13" s="17">
        <v>0.17101513989811801</v>
      </c>
      <c r="P13" s="17">
        <v>0.21463565434569201</v>
      </c>
      <c r="Q13" s="17">
        <v>0.20281336678915399</v>
      </c>
      <c r="R13" s="17">
        <v>0.12808454320319099</v>
      </c>
      <c r="S13" s="17"/>
      <c r="T13" s="17">
        <v>0.26606284144222098</v>
      </c>
      <c r="U13" s="17">
        <v>0.31126785523543099</v>
      </c>
      <c r="V13" s="17">
        <v>0.26714738600851201</v>
      </c>
      <c r="W13" s="17">
        <v>0.27949322351628703</v>
      </c>
    </row>
    <row r="14" spans="2:23" x14ac:dyDescent="0.35">
      <c r="B14" s="18" t="s">
        <v>77</v>
      </c>
      <c r="C14" s="17">
        <v>8.2413174847621895E-2</v>
      </c>
      <c r="D14" s="17">
        <v>5.9536738813833999E-2</v>
      </c>
      <c r="E14" s="17">
        <v>0.104847097138128</v>
      </c>
      <c r="F14" s="17"/>
      <c r="G14" s="17">
        <v>7.5046595804085597E-2</v>
      </c>
      <c r="H14" s="17">
        <v>7.3664484095425295E-2</v>
      </c>
      <c r="I14" s="17">
        <v>0.104597420225986</v>
      </c>
      <c r="J14" s="17">
        <v>6.7421595115628605E-2</v>
      </c>
      <c r="K14" s="17">
        <v>9.2358966349174704E-2</v>
      </c>
      <c r="L14" s="17">
        <v>8.0358509938721803E-2</v>
      </c>
      <c r="M14" s="17"/>
      <c r="N14" s="17">
        <v>9.1573315706000594E-2</v>
      </c>
      <c r="O14" s="17">
        <v>7.9449721147642996E-2</v>
      </c>
      <c r="P14" s="17">
        <v>3.2617863570568201E-2</v>
      </c>
      <c r="Q14" s="17">
        <v>7.1321296033461795E-2</v>
      </c>
      <c r="R14" s="17">
        <v>0.105832371218749</v>
      </c>
      <c r="S14" s="17"/>
      <c r="T14" s="17">
        <v>0.13488012188696</v>
      </c>
      <c r="U14" s="17">
        <v>5.6448764091271503E-2</v>
      </c>
      <c r="V14" s="17">
        <v>6.27135530385243E-2</v>
      </c>
      <c r="W14" s="17">
        <v>2.1943439368847101E-2</v>
      </c>
    </row>
    <row r="15" spans="2:23" x14ac:dyDescent="0.35">
      <c r="B15" s="18" t="s">
        <v>78</v>
      </c>
      <c r="C15" s="20">
        <v>0.44132400932761201</v>
      </c>
      <c r="D15" s="20">
        <v>0.47914076647817899</v>
      </c>
      <c r="E15" s="20">
        <v>0.40728865314201201</v>
      </c>
      <c r="F15" s="20"/>
      <c r="G15" s="20">
        <v>0.64923817939439599</v>
      </c>
      <c r="H15" s="20">
        <v>0.63591526329100001</v>
      </c>
      <c r="I15" s="20">
        <v>0.59980020494276598</v>
      </c>
      <c r="J15" s="20">
        <v>0.46520394791653502</v>
      </c>
      <c r="K15" s="20">
        <v>0.26774975469836099</v>
      </c>
      <c r="L15" s="20">
        <v>0.14875712894630599</v>
      </c>
      <c r="M15" s="20"/>
      <c r="N15" s="20">
        <v>0.35584513578371102</v>
      </c>
      <c r="O15" s="20">
        <v>0.56993330659466601</v>
      </c>
      <c r="P15" s="20">
        <v>0.61048629698933998</v>
      </c>
      <c r="Q15" s="20">
        <v>0.50965123066191298</v>
      </c>
      <c r="R15" s="20">
        <v>0.47293347452067502</v>
      </c>
      <c r="S15" s="20"/>
      <c r="T15" s="20">
        <v>0.40008676744695099</v>
      </c>
      <c r="U15" s="20">
        <v>0.42315075032279498</v>
      </c>
      <c r="V15" s="20">
        <v>0.48557994572599</v>
      </c>
      <c r="W15" s="20">
        <v>0.59614644749027801</v>
      </c>
    </row>
    <row r="16" spans="2:23" x14ac:dyDescent="0.35">
      <c r="B16" s="18" t="s">
        <v>79</v>
      </c>
      <c r="C16" s="20">
        <v>0.32643056815827598</v>
      </c>
      <c r="D16" s="20">
        <v>0.32332140599776299</v>
      </c>
      <c r="E16" s="20">
        <v>0.33115396935973801</v>
      </c>
      <c r="F16" s="20"/>
      <c r="G16" s="20">
        <v>0.154681552237667</v>
      </c>
      <c r="H16" s="20">
        <v>0.15879167076636</v>
      </c>
      <c r="I16" s="20">
        <v>0.193018126007761</v>
      </c>
      <c r="J16" s="20">
        <v>0.296030100067316</v>
      </c>
      <c r="K16" s="20">
        <v>0.47288902603535099</v>
      </c>
      <c r="L16" s="20">
        <v>0.58162900884216695</v>
      </c>
      <c r="M16" s="20"/>
      <c r="N16" s="20">
        <v>0.39342505694503899</v>
      </c>
      <c r="O16" s="20">
        <v>0.23996498814160699</v>
      </c>
      <c r="P16" s="20">
        <v>0.23104184789559601</v>
      </c>
      <c r="Q16" s="20">
        <v>0.225246786688302</v>
      </c>
      <c r="R16" s="20">
        <v>0.13825830197597</v>
      </c>
      <c r="S16" s="20"/>
      <c r="T16" s="20">
        <v>0.31509174349215002</v>
      </c>
      <c r="U16" s="20">
        <v>0.35401028708809101</v>
      </c>
      <c r="V16" s="20">
        <v>0.30822811707526498</v>
      </c>
      <c r="W16" s="20">
        <v>0.30083778513488701</v>
      </c>
    </row>
    <row r="17" spans="2:23" x14ac:dyDescent="0.35">
      <c r="B17" s="18" t="s">
        <v>64</v>
      </c>
      <c r="C17" s="21">
        <v>0.114893441169336</v>
      </c>
      <c r="D17" s="21">
        <v>0.155819360480416</v>
      </c>
      <c r="E17" s="21">
        <v>7.6134683782273699E-2</v>
      </c>
      <c r="F17" s="21"/>
      <c r="G17" s="21">
        <v>0.49455662715672999</v>
      </c>
      <c r="H17" s="21">
        <v>0.47712359252463998</v>
      </c>
      <c r="I17" s="21">
        <v>0.40678207893500601</v>
      </c>
      <c r="J17" s="21">
        <v>0.16917384784921899</v>
      </c>
      <c r="K17" s="21">
        <v>-0.20513927133699</v>
      </c>
      <c r="L17" s="21">
        <v>-0.43287187989586101</v>
      </c>
      <c r="M17" s="21"/>
      <c r="N17" s="21">
        <v>-3.7579921161328501E-2</v>
      </c>
      <c r="O17" s="21">
        <v>0.32996831845305902</v>
      </c>
      <c r="P17" s="21">
        <v>0.37944444909374397</v>
      </c>
      <c r="Q17" s="21">
        <v>0.28440444397361098</v>
      </c>
      <c r="R17" s="21">
        <v>0.33467517254470502</v>
      </c>
      <c r="S17" s="21"/>
      <c r="T17" s="21">
        <v>8.4995023954800894E-2</v>
      </c>
      <c r="U17" s="21">
        <v>6.91404632347037E-2</v>
      </c>
      <c r="V17" s="21">
        <v>0.17735182865072499</v>
      </c>
      <c r="W17" s="21">
        <v>0.29530866235539099</v>
      </c>
    </row>
    <row r="18" spans="2:23" x14ac:dyDescent="0.35">
      <c r="B18" s="16" t="s">
        <v>214</v>
      </c>
    </row>
    <row r="19" spans="2:23" x14ac:dyDescent="0.35">
      <c r="B19" t="s">
        <v>45</v>
      </c>
    </row>
    <row r="20" spans="2:23" x14ac:dyDescent="0.35">
      <c r="B20" t="s">
        <v>223</v>
      </c>
    </row>
    <row r="22" spans="2:23" x14ac:dyDescent="0.35">
      <c r="B22" s="8" t="str">
        <f>HYPERLINK("#'Contents'!A1", "Return to Contents")</f>
        <v>Return to Contents</v>
      </c>
    </row>
  </sheetData>
  <mergeCells count="5">
    <mergeCell ref="D5:E5"/>
    <mergeCell ref="G5:L5"/>
    <mergeCell ref="N5:R5"/>
    <mergeCell ref="T5:W5"/>
    <mergeCell ref="D2:U2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W22"/>
  <sheetViews>
    <sheetView showGridLines="0" topLeftCell="A4" workbookViewId="0">
      <pane xSplit="2" topLeftCell="E1" activePane="topRight" state="frozen"/>
      <selection pane="topRight" activeCell="B18" sqref="B18"/>
    </sheetView>
  </sheetViews>
  <sheetFormatPr defaultColWidth="11.4531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8" width="10.7265625" customWidth="1"/>
    <col min="19" max="19" width="2.1796875" customWidth="1"/>
    <col min="20" max="23" width="10.7265625" customWidth="1"/>
    <col min="24" max="24" width="2.1796875" customWidth="1"/>
  </cols>
  <sheetData>
    <row r="2" spans="2:23" ht="40" customHeight="1" x14ac:dyDescent="0.35">
      <c r="D2" s="31" t="s">
        <v>83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5" spans="2:23" ht="30" customHeight="1" x14ac:dyDescent="0.35">
      <c r="B5" s="15"/>
      <c r="C5" s="15"/>
      <c r="D5" s="30" t="s">
        <v>34</v>
      </c>
      <c r="E5" s="30"/>
      <c r="F5" s="15"/>
      <c r="G5" s="30" t="s">
        <v>35</v>
      </c>
      <c r="H5" s="30"/>
      <c r="I5" s="30"/>
      <c r="J5" s="30"/>
      <c r="K5" s="30"/>
      <c r="L5" s="30"/>
      <c r="M5" s="15"/>
      <c r="N5" s="30" t="s">
        <v>36</v>
      </c>
      <c r="O5" s="30"/>
      <c r="P5" s="30"/>
      <c r="Q5" s="30"/>
      <c r="R5" s="30"/>
      <c r="S5" s="15"/>
      <c r="T5" s="30" t="s">
        <v>37</v>
      </c>
      <c r="U5" s="30"/>
      <c r="V5" s="30"/>
      <c r="W5" s="30"/>
    </row>
    <row r="6" spans="2:23" ht="29" x14ac:dyDescent="0.35">
      <c r="B6" t="s">
        <v>13</v>
      </c>
      <c r="C6" s="9" t="s">
        <v>14</v>
      </c>
      <c r="D6" s="12" t="s">
        <v>15</v>
      </c>
      <c r="E6" s="12" t="s">
        <v>16</v>
      </c>
      <c r="G6" s="12" t="s">
        <v>19</v>
      </c>
      <c r="H6" s="12" t="s">
        <v>20</v>
      </c>
      <c r="I6" s="12" t="s">
        <v>21</v>
      </c>
      <c r="J6" s="12" t="s">
        <v>22</v>
      </c>
      <c r="K6" s="12" t="s">
        <v>23</v>
      </c>
      <c r="L6" s="12" t="s">
        <v>24</v>
      </c>
      <c r="N6" s="12" t="s">
        <v>25</v>
      </c>
      <c r="O6" s="12" t="s">
        <v>26</v>
      </c>
      <c r="P6" s="12" t="s">
        <v>27</v>
      </c>
      <c r="Q6" s="12" t="s">
        <v>28</v>
      </c>
      <c r="R6" s="12" t="s">
        <v>29</v>
      </c>
      <c r="T6" s="12" t="s">
        <v>30</v>
      </c>
      <c r="U6" s="12" t="s">
        <v>31</v>
      </c>
      <c r="V6" s="12" t="s">
        <v>32</v>
      </c>
      <c r="W6" s="12" t="s">
        <v>33</v>
      </c>
    </row>
    <row r="7" spans="2:23" ht="30" customHeight="1" x14ac:dyDescent="0.35">
      <c r="B7" s="10" t="s">
        <v>17</v>
      </c>
      <c r="C7" s="10">
        <v>2024</v>
      </c>
      <c r="D7" s="10">
        <v>889</v>
      </c>
      <c r="E7" s="10">
        <v>1120</v>
      </c>
      <c r="F7" s="10"/>
      <c r="G7" s="10">
        <v>256</v>
      </c>
      <c r="H7" s="10">
        <v>321</v>
      </c>
      <c r="I7" s="10">
        <v>283</v>
      </c>
      <c r="J7" s="10">
        <v>290</v>
      </c>
      <c r="K7" s="10">
        <v>374</v>
      </c>
      <c r="L7" s="10">
        <v>500</v>
      </c>
      <c r="M7" s="10"/>
      <c r="N7" s="10">
        <v>1386</v>
      </c>
      <c r="O7" s="10">
        <v>246</v>
      </c>
      <c r="P7" s="10">
        <v>217</v>
      </c>
      <c r="Q7" s="10">
        <v>99</v>
      </c>
      <c r="R7" s="10">
        <v>64</v>
      </c>
      <c r="S7" s="10"/>
      <c r="T7" s="10">
        <v>446</v>
      </c>
      <c r="U7" s="10">
        <v>827</v>
      </c>
      <c r="V7" s="10">
        <v>589</v>
      </c>
      <c r="W7" s="10">
        <v>107</v>
      </c>
    </row>
    <row r="8" spans="2:23" ht="30" customHeight="1" x14ac:dyDescent="0.35">
      <c r="B8" s="11" t="s">
        <v>18</v>
      </c>
      <c r="C8" s="11">
        <v>2024</v>
      </c>
      <c r="D8" s="11">
        <v>978</v>
      </c>
      <c r="E8" s="11">
        <v>1031</v>
      </c>
      <c r="F8" s="11"/>
      <c r="G8" s="11">
        <v>248</v>
      </c>
      <c r="H8" s="11">
        <v>362</v>
      </c>
      <c r="I8" s="11">
        <v>333</v>
      </c>
      <c r="J8" s="11">
        <v>323</v>
      </c>
      <c r="K8" s="11">
        <v>334</v>
      </c>
      <c r="L8" s="11">
        <v>425</v>
      </c>
      <c r="M8" s="11"/>
      <c r="N8" s="11">
        <v>1209</v>
      </c>
      <c r="O8" s="11">
        <v>372</v>
      </c>
      <c r="P8" s="11">
        <v>270</v>
      </c>
      <c r="Q8" s="11">
        <v>119</v>
      </c>
      <c r="R8" s="11">
        <v>42</v>
      </c>
      <c r="S8" s="11"/>
      <c r="T8" s="11">
        <v>493</v>
      </c>
      <c r="U8" s="11">
        <v>813</v>
      </c>
      <c r="V8" s="11">
        <v>560</v>
      </c>
      <c r="W8" s="11">
        <v>108</v>
      </c>
    </row>
    <row r="9" spans="2:23" x14ac:dyDescent="0.35">
      <c r="B9" s="18" t="s">
        <v>72</v>
      </c>
      <c r="C9" s="17">
        <v>0.28480908742248601</v>
      </c>
      <c r="D9" s="17">
        <v>0.28643092753980798</v>
      </c>
      <c r="E9" s="17">
        <v>0.28307729368059897</v>
      </c>
      <c r="F9" s="17"/>
      <c r="G9" s="17">
        <v>0.40682243138623497</v>
      </c>
      <c r="H9" s="17">
        <v>0.382148315086626</v>
      </c>
      <c r="I9" s="17">
        <v>0.34322187673747501</v>
      </c>
      <c r="J9" s="17">
        <v>0.25811119807895799</v>
      </c>
      <c r="K9" s="17">
        <v>0.21924285187609099</v>
      </c>
      <c r="L9" s="17">
        <v>0.156952703628774</v>
      </c>
      <c r="M9" s="17"/>
      <c r="N9" s="17">
        <v>0.24666631329244701</v>
      </c>
      <c r="O9" s="17">
        <v>0.31646820612116999</v>
      </c>
      <c r="P9" s="17">
        <v>0.39606321981318099</v>
      </c>
      <c r="Q9" s="17">
        <v>0.30323029963960402</v>
      </c>
      <c r="R9" s="17">
        <v>0.33117873887622101</v>
      </c>
      <c r="S9" s="17"/>
      <c r="T9" s="17">
        <v>0.22955155684883</v>
      </c>
      <c r="U9" s="17">
        <v>0.29021684896204297</v>
      </c>
      <c r="V9" s="17">
        <v>0.30086313910182699</v>
      </c>
      <c r="W9" s="17">
        <v>0.45032653191973798</v>
      </c>
    </row>
    <row r="10" spans="2:23" x14ac:dyDescent="0.35">
      <c r="B10" s="18" t="s">
        <v>73</v>
      </c>
      <c r="C10" s="17">
        <v>0.25346957454878799</v>
      </c>
      <c r="D10" s="17">
        <v>0.265809319794928</v>
      </c>
      <c r="E10" s="17">
        <v>0.24412284909770701</v>
      </c>
      <c r="F10" s="17"/>
      <c r="G10" s="17">
        <v>0.24658733869086899</v>
      </c>
      <c r="H10" s="17">
        <v>0.28641289373288298</v>
      </c>
      <c r="I10" s="17">
        <v>0.298491334028681</v>
      </c>
      <c r="J10" s="17">
        <v>0.22113671961060299</v>
      </c>
      <c r="K10" s="17">
        <v>0.25482140056605401</v>
      </c>
      <c r="L10" s="17">
        <v>0.217685068675885</v>
      </c>
      <c r="M10" s="17"/>
      <c r="N10" s="17">
        <v>0.24817730179626901</v>
      </c>
      <c r="O10" s="17">
        <v>0.28062296028251499</v>
      </c>
      <c r="P10" s="17">
        <v>0.227800961702677</v>
      </c>
      <c r="Q10" s="17">
        <v>0.323159629894542</v>
      </c>
      <c r="R10" s="17">
        <v>0.20512246428972</v>
      </c>
      <c r="S10" s="17"/>
      <c r="T10" s="17">
        <v>0.21489040525608999</v>
      </c>
      <c r="U10" s="17">
        <v>0.23443902650760401</v>
      </c>
      <c r="V10" s="17">
        <v>0.33287206594352298</v>
      </c>
      <c r="W10" s="17">
        <v>0.21048603756996301</v>
      </c>
    </row>
    <row r="11" spans="2:23" ht="29" x14ac:dyDescent="0.35">
      <c r="B11" s="18" t="s">
        <v>74</v>
      </c>
      <c r="C11" s="17">
        <v>0.184145891364661</v>
      </c>
      <c r="D11" s="17">
        <v>0.19004013599015601</v>
      </c>
      <c r="E11" s="17">
        <v>0.17903106343839101</v>
      </c>
      <c r="F11" s="17"/>
      <c r="G11" s="17">
        <v>0.13164883663090199</v>
      </c>
      <c r="H11" s="17">
        <v>0.19859559842447699</v>
      </c>
      <c r="I11" s="17">
        <v>0.110604850561468</v>
      </c>
      <c r="J11" s="17">
        <v>0.237604348495663</v>
      </c>
      <c r="K11" s="17">
        <v>0.20628609986239399</v>
      </c>
      <c r="L11" s="17">
        <v>0.20197699745380099</v>
      </c>
      <c r="M11" s="17"/>
      <c r="N11" s="17">
        <v>0.17897307283283601</v>
      </c>
      <c r="O11" s="17">
        <v>0.19351108006937201</v>
      </c>
      <c r="P11" s="17">
        <v>0.19021892834121701</v>
      </c>
      <c r="Q11" s="17">
        <v>0.185683574009715</v>
      </c>
      <c r="R11" s="17">
        <v>0.201252599674206</v>
      </c>
      <c r="S11" s="17"/>
      <c r="T11" s="17">
        <v>0.193541307489391</v>
      </c>
      <c r="U11" s="17">
        <v>0.19282088913651901</v>
      </c>
      <c r="V11" s="17">
        <v>0.180752557772484</v>
      </c>
      <c r="W11" s="17">
        <v>0.128784649231937</v>
      </c>
    </row>
    <row r="12" spans="2:23" x14ac:dyDescent="0.35">
      <c r="B12" s="18" t="s">
        <v>75</v>
      </c>
      <c r="C12" s="17">
        <v>8.0426713213563997E-2</v>
      </c>
      <c r="D12" s="17">
        <v>8.0784343175219306E-2</v>
      </c>
      <c r="E12" s="17">
        <v>7.9776797403701E-2</v>
      </c>
      <c r="F12" s="17"/>
      <c r="G12" s="17">
        <v>0.102247315545742</v>
      </c>
      <c r="H12" s="17">
        <v>4.0570749881484097E-2</v>
      </c>
      <c r="I12" s="17">
        <v>5.3185349590754799E-2</v>
      </c>
      <c r="J12" s="17">
        <v>9.7254522716988201E-2</v>
      </c>
      <c r="K12" s="17">
        <v>9.7682266707335097E-2</v>
      </c>
      <c r="L12" s="17">
        <v>9.66339655927764E-2</v>
      </c>
      <c r="M12" s="17"/>
      <c r="N12" s="17">
        <v>8.7954797482366606E-2</v>
      </c>
      <c r="O12" s="17">
        <v>8.46841500416812E-2</v>
      </c>
      <c r="P12" s="17">
        <v>4.3899526477328997E-2</v>
      </c>
      <c r="Q12" s="17">
        <v>6.5300683680021995E-2</v>
      </c>
      <c r="R12" s="17">
        <v>0.12660157198524399</v>
      </c>
      <c r="S12" s="17"/>
      <c r="T12" s="17">
        <v>8.7304831144459E-2</v>
      </c>
      <c r="U12" s="17">
        <v>9.3357962676052703E-2</v>
      </c>
      <c r="V12" s="17">
        <v>6.3060175221591297E-2</v>
      </c>
      <c r="W12" s="17">
        <v>6.3029844250450301E-2</v>
      </c>
    </row>
    <row r="13" spans="2:23" x14ac:dyDescent="0.35">
      <c r="B13" s="18" t="s">
        <v>76</v>
      </c>
      <c r="C13" s="17">
        <v>0.15791441273902801</v>
      </c>
      <c r="D13" s="17">
        <v>0.161508596217012</v>
      </c>
      <c r="E13" s="17">
        <v>0.15331712263796399</v>
      </c>
      <c r="F13" s="17"/>
      <c r="G13" s="17">
        <v>6.4241702939035694E-2</v>
      </c>
      <c r="H13" s="17">
        <v>6.7540092769671406E-2</v>
      </c>
      <c r="I13" s="17">
        <v>0.111999255236278</v>
      </c>
      <c r="J13" s="17">
        <v>0.15372015328463501</v>
      </c>
      <c r="K13" s="17">
        <v>0.19885351003916901</v>
      </c>
      <c r="L13" s="17">
        <v>0.29637391086360199</v>
      </c>
      <c r="M13" s="17"/>
      <c r="N13" s="17">
        <v>0.19241825465524201</v>
      </c>
      <c r="O13" s="17">
        <v>0.100191316835443</v>
      </c>
      <c r="P13" s="17">
        <v>0.121580295010214</v>
      </c>
      <c r="Q13" s="17">
        <v>0.10518279786964201</v>
      </c>
      <c r="R13" s="17">
        <v>0.103925078935539</v>
      </c>
      <c r="S13" s="17"/>
      <c r="T13" s="17">
        <v>0.19805312029363401</v>
      </c>
      <c r="U13" s="17">
        <v>0.170237660102035</v>
      </c>
      <c r="V13" s="17">
        <v>0.107844565654739</v>
      </c>
      <c r="W13" s="17">
        <v>0.14737293702791199</v>
      </c>
    </row>
    <row r="14" spans="2:23" x14ac:dyDescent="0.35">
      <c r="B14" s="18" t="s">
        <v>77</v>
      </c>
      <c r="C14" s="17">
        <v>3.9234320711473099E-2</v>
      </c>
      <c r="D14" s="17">
        <v>1.54266772828768E-2</v>
      </c>
      <c r="E14" s="17">
        <v>6.0674873741638803E-2</v>
      </c>
      <c r="F14" s="17"/>
      <c r="G14" s="17">
        <v>4.8452374807216599E-2</v>
      </c>
      <c r="H14" s="17">
        <v>2.47323501048584E-2</v>
      </c>
      <c r="I14" s="17">
        <v>8.2497333845343607E-2</v>
      </c>
      <c r="J14" s="17">
        <v>3.2173057813153501E-2</v>
      </c>
      <c r="K14" s="17">
        <v>2.3113870948956901E-2</v>
      </c>
      <c r="L14" s="17">
        <v>3.0377353785160901E-2</v>
      </c>
      <c r="M14" s="17"/>
      <c r="N14" s="17">
        <v>4.58102599408391E-2</v>
      </c>
      <c r="O14" s="17">
        <v>2.4522286649817999E-2</v>
      </c>
      <c r="P14" s="17">
        <v>2.0437068655383001E-2</v>
      </c>
      <c r="Q14" s="17">
        <v>1.7443014906474399E-2</v>
      </c>
      <c r="R14" s="17">
        <v>3.1919546239070298E-2</v>
      </c>
      <c r="S14" s="17"/>
      <c r="T14" s="17">
        <v>7.6658778967595598E-2</v>
      </c>
      <c r="U14" s="17">
        <v>1.8927612615746599E-2</v>
      </c>
      <c r="V14" s="17">
        <v>1.46074963058358E-2</v>
      </c>
      <c r="W14" s="17">
        <v>0</v>
      </c>
    </row>
    <row r="15" spans="2:23" x14ac:dyDescent="0.35">
      <c r="B15" s="18" t="s">
        <v>78</v>
      </c>
      <c r="C15" s="20">
        <v>0.53827866197127305</v>
      </c>
      <c r="D15" s="20">
        <v>0.55224024733473598</v>
      </c>
      <c r="E15" s="20">
        <v>0.52720014277830596</v>
      </c>
      <c r="F15" s="20"/>
      <c r="G15" s="20">
        <v>0.65340977007710399</v>
      </c>
      <c r="H15" s="20">
        <v>0.66856120881950898</v>
      </c>
      <c r="I15" s="20">
        <v>0.64171321076615495</v>
      </c>
      <c r="J15" s="20">
        <v>0.47924791768956099</v>
      </c>
      <c r="K15" s="20">
        <v>0.47406425244214501</v>
      </c>
      <c r="L15" s="20">
        <v>0.374637772304659</v>
      </c>
      <c r="M15" s="20"/>
      <c r="N15" s="20">
        <v>0.49484361508871599</v>
      </c>
      <c r="O15" s="20">
        <v>0.59709116640368598</v>
      </c>
      <c r="P15" s="20">
        <v>0.62386418151585699</v>
      </c>
      <c r="Q15" s="20">
        <v>0.62638992953414596</v>
      </c>
      <c r="R15" s="20">
        <v>0.53630120316594099</v>
      </c>
      <c r="S15" s="20"/>
      <c r="T15" s="20">
        <v>0.44444196210491999</v>
      </c>
      <c r="U15" s="20">
        <v>0.52465587546964698</v>
      </c>
      <c r="V15" s="20">
        <v>0.63373520504534997</v>
      </c>
      <c r="W15" s="20">
        <v>0.66081256948970102</v>
      </c>
    </row>
    <row r="16" spans="2:23" x14ac:dyDescent="0.35">
      <c r="B16" s="18" t="s">
        <v>79</v>
      </c>
      <c r="C16" s="20">
        <v>0.23834112595259199</v>
      </c>
      <c r="D16" s="20">
        <v>0.24229293939223101</v>
      </c>
      <c r="E16" s="20">
        <v>0.23309392004166499</v>
      </c>
      <c r="F16" s="20"/>
      <c r="G16" s="20">
        <v>0.16648901848477801</v>
      </c>
      <c r="H16" s="20">
        <v>0.108110842651156</v>
      </c>
      <c r="I16" s="20">
        <v>0.16518460482703301</v>
      </c>
      <c r="J16" s="20">
        <v>0.25097467600162299</v>
      </c>
      <c r="K16" s="20">
        <v>0.296535776746504</v>
      </c>
      <c r="L16" s="20">
        <v>0.39300787645637902</v>
      </c>
      <c r="M16" s="20"/>
      <c r="N16" s="20">
        <v>0.28037305213760799</v>
      </c>
      <c r="O16" s="20">
        <v>0.184875466877124</v>
      </c>
      <c r="P16" s="20">
        <v>0.16547982148754301</v>
      </c>
      <c r="Q16" s="20">
        <v>0.170483481549664</v>
      </c>
      <c r="R16" s="20">
        <v>0.23052665092078301</v>
      </c>
      <c r="S16" s="20"/>
      <c r="T16" s="20">
        <v>0.285357951438093</v>
      </c>
      <c r="U16" s="20">
        <v>0.26359562277808701</v>
      </c>
      <c r="V16" s="20">
        <v>0.17090474087633001</v>
      </c>
      <c r="W16" s="20">
        <v>0.21040278127836201</v>
      </c>
    </row>
    <row r="17" spans="2:23" x14ac:dyDescent="0.35">
      <c r="B17" s="18" t="s">
        <v>64</v>
      </c>
      <c r="C17" s="21">
        <v>0.29993753601868101</v>
      </c>
      <c r="D17" s="21">
        <v>0.30994730794250502</v>
      </c>
      <c r="E17" s="21">
        <v>0.294106222736641</v>
      </c>
      <c r="F17" s="21"/>
      <c r="G17" s="21">
        <v>0.48692075159232601</v>
      </c>
      <c r="H17" s="21">
        <v>0.56045036616835398</v>
      </c>
      <c r="I17" s="21">
        <v>0.476528605939123</v>
      </c>
      <c r="J17" s="21">
        <v>0.228273241687938</v>
      </c>
      <c r="K17" s="21">
        <v>0.17752847569564201</v>
      </c>
      <c r="L17" s="21">
        <v>-1.8370104151719201E-2</v>
      </c>
      <c r="M17" s="21"/>
      <c r="N17" s="21">
        <v>0.214470562951108</v>
      </c>
      <c r="O17" s="21">
        <v>0.41221569952656101</v>
      </c>
      <c r="P17" s="21">
        <v>0.45838436002831401</v>
      </c>
      <c r="Q17" s="21">
        <v>0.45590644798448199</v>
      </c>
      <c r="R17" s="21">
        <v>0.30577455224515798</v>
      </c>
      <c r="S17" s="21"/>
      <c r="T17" s="21">
        <v>0.15908401066682601</v>
      </c>
      <c r="U17" s="21">
        <v>0.26106025269156002</v>
      </c>
      <c r="V17" s="21">
        <v>0.46283046416901902</v>
      </c>
      <c r="W17" s="21">
        <v>0.45040978821133898</v>
      </c>
    </row>
    <row r="18" spans="2:23" x14ac:dyDescent="0.35">
      <c r="B18" s="16" t="s">
        <v>214</v>
      </c>
    </row>
    <row r="19" spans="2:23" x14ac:dyDescent="0.35">
      <c r="B19" t="s">
        <v>45</v>
      </c>
    </row>
    <row r="20" spans="2:23" x14ac:dyDescent="0.35">
      <c r="B20" t="s">
        <v>223</v>
      </c>
    </row>
    <row r="22" spans="2:23" x14ac:dyDescent="0.35">
      <c r="B22" s="8" t="str">
        <f>HYPERLINK("#'Contents'!A1", "Return to Contents")</f>
        <v>Return to Contents</v>
      </c>
    </row>
  </sheetData>
  <mergeCells count="5">
    <mergeCell ref="D5:E5"/>
    <mergeCell ref="G5:L5"/>
    <mergeCell ref="N5:R5"/>
    <mergeCell ref="T5:W5"/>
    <mergeCell ref="D2:U2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W22"/>
  <sheetViews>
    <sheetView showGridLines="0" topLeftCell="A9" workbookViewId="0">
      <pane xSplit="2" topLeftCell="C1" activePane="topRight" state="frozen"/>
      <selection pane="topRight" activeCell="B18" sqref="B18"/>
    </sheetView>
  </sheetViews>
  <sheetFormatPr defaultColWidth="11.4531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8" width="10.7265625" customWidth="1"/>
    <col min="19" max="19" width="2.1796875" customWidth="1"/>
    <col min="20" max="23" width="10.7265625" customWidth="1"/>
    <col min="24" max="24" width="2.1796875" customWidth="1"/>
  </cols>
  <sheetData>
    <row r="2" spans="2:23" ht="40" customHeight="1" x14ac:dyDescent="0.35">
      <c r="D2" s="31" t="s">
        <v>84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5" spans="2:23" ht="30" customHeight="1" x14ac:dyDescent="0.35">
      <c r="B5" s="15"/>
      <c r="C5" s="15"/>
      <c r="D5" s="30" t="s">
        <v>34</v>
      </c>
      <c r="E5" s="30"/>
      <c r="F5" s="15"/>
      <c r="G5" s="30" t="s">
        <v>35</v>
      </c>
      <c r="H5" s="30"/>
      <c r="I5" s="30"/>
      <c r="J5" s="30"/>
      <c r="K5" s="30"/>
      <c r="L5" s="30"/>
      <c r="M5" s="15"/>
      <c r="N5" s="30" t="s">
        <v>36</v>
      </c>
      <c r="O5" s="30"/>
      <c r="P5" s="30"/>
      <c r="Q5" s="30"/>
      <c r="R5" s="30"/>
      <c r="S5" s="15"/>
      <c r="T5" s="30" t="s">
        <v>37</v>
      </c>
      <c r="U5" s="30"/>
      <c r="V5" s="30"/>
      <c r="W5" s="30"/>
    </row>
    <row r="6" spans="2:23" ht="29" x14ac:dyDescent="0.35">
      <c r="B6" t="s">
        <v>13</v>
      </c>
      <c r="C6" s="9" t="s">
        <v>14</v>
      </c>
      <c r="D6" s="12" t="s">
        <v>15</v>
      </c>
      <c r="E6" s="12" t="s">
        <v>16</v>
      </c>
      <c r="G6" s="12" t="s">
        <v>19</v>
      </c>
      <c r="H6" s="12" t="s">
        <v>20</v>
      </c>
      <c r="I6" s="12" t="s">
        <v>21</v>
      </c>
      <c r="J6" s="12" t="s">
        <v>22</v>
      </c>
      <c r="K6" s="12" t="s">
        <v>23</v>
      </c>
      <c r="L6" s="12" t="s">
        <v>24</v>
      </c>
      <c r="N6" s="12" t="s">
        <v>25</v>
      </c>
      <c r="O6" s="12" t="s">
        <v>26</v>
      </c>
      <c r="P6" s="12" t="s">
        <v>27</v>
      </c>
      <c r="Q6" s="12" t="s">
        <v>28</v>
      </c>
      <c r="R6" s="12" t="s">
        <v>29</v>
      </c>
      <c r="T6" s="12" t="s">
        <v>30</v>
      </c>
      <c r="U6" s="12" t="s">
        <v>31</v>
      </c>
      <c r="V6" s="12" t="s">
        <v>32</v>
      </c>
      <c r="W6" s="12" t="s">
        <v>33</v>
      </c>
    </row>
    <row r="7" spans="2:23" ht="30" customHeight="1" x14ac:dyDescent="0.35">
      <c r="B7" s="10" t="s">
        <v>17</v>
      </c>
      <c r="C7" s="10">
        <v>2024</v>
      </c>
      <c r="D7" s="10">
        <v>889</v>
      </c>
      <c r="E7" s="10">
        <v>1120</v>
      </c>
      <c r="F7" s="10"/>
      <c r="G7" s="10">
        <v>256</v>
      </c>
      <c r="H7" s="10">
        <v>321</v>
      </c>
      <c r="I7" s="10">
        <v>283</v>
      </c>
      <c r="J7" s="10">
        <v>290</v>
      </c>
      <c r="K7" s="10">
        <v>374</v>
      </c>
      <c r="L7" s="10">
        <v>500</v>
      </c>
      <c r="M7" s="10"/>
      <c r="N7" s="10">
        <v>1386</v>
      </c>
      <c r="O7" s="10">
        <v>246</v>
      </c>
      <c r="P7" s="10">
        <v>217</v>
      </c>
      <c r="Q7" s="10">
        <v>99</v>
      </c>
      <c r="R7" s="10">
        <v>64</v>
      </c>
      <c r="S7" s="10"/>
      <c r="T7" s="10">
        <v>446</v>
      </c>
      <c r="U7" s="10">
        <v>827</v>
      </c>
      <c r="V7" s="10">
        <v>589</v>
      </c>
      <c r="W7" s="10">
        <v>107</v>
      </c>
    </row>
    <row r="8" spans="2:23" ht="30" customHeight="1" x14ac:dyDescent="0.35">
      <c r="B8" s="11" t="s">
        <v>18</v>
      </c>
      <c r="C8" s="11">
        <v>2024</v>
      </c>
      <c r="D8" s="11">
        <v>978</v>
      </c>
      <c r="E8" s="11">
        <v>1031</v>
      </c>
      <c r="F8" s="11"/>
      <c r="G8" s="11">
        <v>248</v>
      </c>
      <c r="H8" s="11">
        <v>362</v>
      </c>
      <c r="I8" s="11">
        <v>333</v>
      </c>
      <c r="J8" s="11">
        <v>323</v>
      </c>
      <c r="K8" s="11">
        <v>334</v>
      </c>
      <c r="L8" s="11">
        <v>425</v>
      </c>
      <c r="M8" s="11"/>
      <c r="N8" s="11">
        <v>1209</v>
      </c>
      <c r="O8" s="11">
        <v>372</v>
      </c>
      <c r="P8" s="11">
        <v>270</v>
      </c>
      <c r="Q8" s="11">
        <v>119</v>
      </c>
      <c r="R8" s="11">
        <v>42</v>
      </c>
      <c r="S8" s="11"/>
      <c r="T8" s="11">
        <v>493</v>
      </c>
      <c r="U8" s="11">
        <v>813</v>
      </c>
      <c r="V8" s="11">
        <v>560</v>
      </c>
      <c r="W8" s="11">
        <v>108</v>
      </c>
    </row>
    <row r="9" spans="2:23" x14ac:dyDescent="0.35">
      <c r="B9" s="18" t="s">
        <v>72</v>
      </c>
      <c r="C9" s="17">
        <v>0.23648212748567299</v>
      </c>
      <c r="D9" s="17">
        <v>0.23347760014916299</v>
      </c>
      <c r="E9" s="17">
        <v>0.23975833558971299</v>
      </c>
      <c r="F9" s="17"/>
      <c r="G9" s="17">
        <v>0.32355873277764202</v>
      </c>
      <c r="H9" s="17">
        <v>0.28264075235580299</v>
      </c>
      <c r="I9" s="17">
        <v>0.24393290537641499</v>
      </c>
      <c r="J9" s="17">
        <v>0.21950192603221699</v>
      </c>
      <c r="K9" s="17">
        <v>0.22547058914296</v>
      </c>
      <c r="L9" s="17">
        <v>0.162189690017114</v>
      </c>
      <c r="M9" s="17"/>
      <c r="N9" s="17">
        <v>0.231452321022314</v>
      </c>
      <c r="O9" s="17">
        <v>0.233410124131882</v>
      </c>
      <c r="P9" s="17">
        <v>0.28192407641821399</v>
      </c>
      <c r="Q9" s="17">
        <v>0.17685223448560999</v>
      </c>
      <c r="R9" s="17">
        <v>0.31650034478712002</v>
      </c>
      <c r="S9" s="17"/>
      <c r="T9" s="17">
        <v>0.21984960952483201</v>
      </c>
      <c r="U9" s="17">
        <v>0.214343531041786</v>
      </c>
      <c r="V9" s="17">
        <v>0.26779554660428601</v>
      </c>
      <c r="W9" s="17">
        <v>0.35091464769132102</v>
      </c>
    </row>
    <row r="10" spans="2:23" x14ac:dyDescent="0.35">
      <c r="B10" s="18" t="s">
        <v>73</v>
      </c>
      <c r="C10" s="17">
        <v>0.30331018057097803</v>
      </c>
      <c r="D10" s="17">
        <v>0.36000860416512498</v>
      </c>
      <c r="E10" s="17">
        <v>0.25193559855219599</v>
      </c>
      <c r="F10" s="17"/>
      <c r="G10" s="17">
        <v>0.269823587308549</v>
      </c>
      <c r="H10" s="17">
        <v>0.317216968500172</v>
      </c>
      <c r="I10" s="17">
        <v>0.30280607543552501</v>
      </c>
      <c r="J10" s="17">
        <v>0.25968417224773899</v>
      </c>
      <c r="K10" s="17">
        <v>0.32222317502821901</v>
      </c>
      <c r="L10" s="17">
        <v>0.32964680408503599</v>
      </c>
      <c r="M10" s="17"/>
      <c r="N10" s="17">
        <v>0.29676460910233599</v>
      </c>
      <c r="O10" s="17">
        <v>0.33758773766750799</v>
      </c>
      <c r="P10" s="17">
        <v>0.26776051114992799</v>
      </c>
      <c r="Q10" s="17">
        <v>0.385002470278135</v>
      </c>
      <c r="R10" s="17">
        <v>0.19481855996564801</v>
      </c>
      <c r="S10" s="17"/>
      <c r="T10" s="17">
        <v>0.20259183862459401</v>
      </c>
      <c r="U10" s="17">
        <v>0.31835491276903299</v>
      </c>
      <c r="V10" s="17">
        <v>0.37345270786200202</v>
      </c>
      <c r="W10" s="17">
        <v>0.31434524160644201</v>
      </c>
    </row>
    <row r="11" spans="2:23" ht="29" x14ac:dyDescent="0.35">
      <c r="B11" s="18" t="s">
        <v>74</v>
      </c>
      <c r="C11" s="17">
        <v>0.19253438548912999</v>
      </c>
      <c r="D11" s="17">
        <v>0.20331972672149701</v>
      </c>
      <c r="E11" s="17">
        <v>0.18290207881878601</v>
      </c>
      <c r="F11" s="17"/>
      <c r="G11" s="17">
        <v>0.13404573334639</v>
      </c>
      <c r="H11" s="17">
        <v>0.19438319393449899</v>
      </c>
      <c r="I11" s="17">
        <v>0.18057412880975501</v>
      </c>
      <c r="J11" s="17">
        <v>0.22991971574561201</v>
      </c>
      <c r="K11" s="17">
        <v>0.18565417437063</v>
      </c>
      <c r="L11" s="17">
        <v>0.211391703419649</v>
      </c>
      <c r="M11" s="17"/>
      <c r="N11" s="17">
        <v>0.18290389467086299</v>
      </c>
      <c r="O11" s="17">
        <v>0.20208475289153999</v>
      </c>
      <c r="P11" s="17">
        <v>0.19490823255961401</v>
      </c>
      <c r="Q11" s="17">
        <v>0.25279415419649198</v>
      </c>
      <c r="R11" s="17">
        <v>0.24148038661177801</v>
      </c>
      <c r="S11" s="17"/>
      <c r="T11" s="17">
        <v>0.199229950151941</v>
      </c>
      <c r="U11" s="17">
        <v>0.17995848210132401</v>
      </c>
      <c r="V11" s="17">
        <v>0.215417752441143</v>
      </c>
      <c r="W11" s="17">
        <v>0.148349412144447</v>
      </c>
    </row>
    <row r="12" spans="2:23" x14ac:dyDescent="0.35">
      <c r="B12" s="18" t="s">
        <v>75</v>
      </c>
      <c r="C12" s="17">
        <v>9.3885057190231894E-2</v>
      </c>
      <c r="D12" s="17">
        <v>6.9850922675289195E-2</v>
      </c>
      <c r="E12" s="17">
        <v>0.116851329163838</v>
      </c>
      <c r="F12" s="17"/>
      <c r="G12" s="17">
        <v>0.105032973082408</v>
      </c>
      <c r="H12" s="17">
        <v>8.6150979363517802E-2</v>
      </c>
      <c r="I12" s="17">
        <v>9.0900078706129706E-2</v>
      </c>
      <c r="J12" s="17">
        <v>9.5471898517044407E-2</v>
      </c>
      <c r="K12" s="17">
        <v>8.7963045480371704E-2</v>
      </c>
      <c r="L12" s="17">
        <v>9.9762614205690103E-2</v>
      </c>
      <c r="M12" s="17"/>
      <c r="N12" s="17">
        <v>9.8340404103332599E-2</v>
      </c>
      <c r="O12" s="17">
        <v>7.8723422802569096E-2</v>
      </c>
      <c r="P12" s="17">
        <v>0.100280490657692</v>
      </c>
      <c r="Q12" s="17">
        <v>8.6931571112130498E-2</v>
      </c>
      <c r="R12" s="17">
        <v>4.7275925115112097E-2</v>
      </c>
      <c r="S12" s="17"/>
      <c r="T12" s="17">
        <v>9.5543416612499904E-2</v>
      </c>
      <c r="U12" s="17">
        <v>0.121385751228792</v>
      </c>
      <c r="V12" s="17">
        <v>6.5636694366954906E-2</v>
      </c>
      <c r="W12" s="17">
        <v>3.70231635217486E-2</v>
      </c>
    </row>
    <row r="13" spans="2:23" x14ac:dyDescent="0.35">
      <c r="B13" s="18" t="s">
        <v>76</v>
      </c>
      <c r="C13" s="17">
        <v>0.13548041334671199</v>
      </c>
      <c r="D13" s="17">
        <v>0.118077851793278</v>
      </c>
      <c r="E13" s="17">
        <v>0.149543499720557</v>
      </c>
      <c r="F13" s="17"/>
      <c r="G13" s="17">
        <v>0.117893516132558</v>
      </c>
      <c r="H13" s="17">
        <v>8.7667583902987997E-2</v>
      </c>
      <c r="I13" s="17">
        <v>0.104683616919547</v>
      </c>
      <c r="J13" s="17">
        <v>0.165088266585523</v>
      </c>
      <c r="K13" s="17">
        <v>0.153157268724749</v>
      </c>
      <c r="L13" s="17">
        <v>0.174156128222026</v>
      </c>
      <c r="M13" s="17"/>
      <c r="N13" s="17">
        <v>0.147887193311352</v>
      </c>
      <c r="O13" s="17">
        <v>0.12470001246807499</v>
      </c>
      <c r="P13" s="17">
        <v>0.120522010938833</v>
      </c>
      <c r="Q13" s="17">
        <v>7.9236133468713194E-2</v>
      </c>
      <c r="R13" s="17">
        <v>0.16800523728127201</v>
      </c>
      <c r="S13" s="17"/>
      <c r="T13" s="17">
        <v>0.209408676335197</v>
      </c>
      <c r="U13" s="17">
        <v>0.14414650556126801</v>
      </c>
      <c r="V13" s="17">
        <v>6.5388416779169303E-2</v>
      </c>
      <c r="W13" s="17">
        <v>0.13531745683125301</v>
      </c>
    </row>
    <row r="14" spans="2:23" x14ac:dyDescent="0.35">
      <c r="B14" s="18" t="s">
        <v>77</v>
      </c>
      <c r="C14" s="17">
        <v>3.8307835917273499E-2</v>
      </c>
      <c r="D14" s="17">
        <v>1.5265294495647799E-2</v>
      </c>
      <c r="E14" s="17">
        <v>5.9009158154909799E-2</v>
      </c>
      <c r="F14" s="17"/>
      <c r="G14" s="17">
        <v>4.9645457352453397E-2</v>
      </c>
      <c r="H14" s="17">
        <v>3.1940521943019801E-2</v>
      </c>
      <c r="I14" s="17">
        <v>7.7103194752628196E-2</v>
      </c>
      <c r="J14" s="17">
        <v>3.0334020871864299E-2</v>
      </c>
      <c r="K14" s="17">
        <v>2.5531747253069701E-2</v>
      </c>
      <c r="L14" s="17">
        <v>2.2853060050485399E-2</v>
      </c>
      <c r="M14" s="17"/>
      <c r="N14" s="17">
        <v>4.2651577789802601E-2</v>
      </c>
      <c r="O14" s="17">
        <v>2.3493950038426099E-2</v>
      </c>
      <c r="P14" s="17">
        <v>3.4604678275718601E-2</v>
      </c>
      <c r="Q14" s="17">
        <v>1.9183436458919002E-2</v>
      </c>
      <c r="R14" s="17">
        <v>3.1919546239070298E-2</v>
      </c>
      <c r="S14" s="17"/>
      <c r="T14" s="17">
        <v>7.33765087509375E-2</v>
      </c>
      <c r="U14" s="17">
        <v>2.1810817297796999E-2</v>
      </c>
      <c r="V14" s="17">
        <v>1.23088819464451E-2</v>
      </c>
      <c r="W14" s="17">
        <v>1.4050078204788799E-2</v>
      </c>
    </row>
    <row r="15" spans="2:23" x14ac:dyDescent="0.35">
      <c r="B15" s="18" t="s">
        <v>78</v>
      </c>
      <c r="C15" s="20">
        <v>0.53979230805665201</v>
      </c>
      <c r="D15" s="20">
        <v>0.593486204314287</v>
      </c>
      <c r="E15" s="20">
        <v>0.49169393414190898</v>
      </c>
      <c r="F15" s="20"/>
      <c r="G15" s="20">
        <v>0.59338232008619196</v>
      </c>
      <c r="H15" s="20">
        <v>0.599857720855975</v>
      </c>
      <c r="I15" s="20">
        <v>0.54673898081193995</v>
      </c>
      <c r="J15" s="20">
        <v>0.47918609827995701</v>
      </c>
      <c r="K15" s="20">
        <v>0.54769376417117899</v>
      </c>
      <c r="L15" s="20">
        <v>0.49183649410215002</v>
      </c>
      <c r="M15" s="20"/>
      <c r="N15" s="20">
        <v>0.52821693012464999</v>
      </c>
      <c r="O15" s="20">
        <v>0.57099786179939005</v>
      </c>
      <c r="P15" s="20">
        <v>0.54968458756814198</v>
      </c>
      <c r="Q15" s="20">
        <v>0.56185470476374499</v>
      </c>
      <c r="R15" s="20">
        <v>0.51131890475276798</v>
      </c>
      <c r="S15" s="20"/>
      <c r="T15" s="20">
        <v>0.42244144814942503</v>
      </c>
      <c r="U15" s="20">
        <v>0.53269844381081899</v>
      </c>
      <c r="V15" s="20">
        <v>0.64124825446628797</v>
      </c>
      <c r="W15" s="20">
        <v>0.66525988929776303</v>
      </c>
    </row>
    <row r="16" spans="2:23" x14ac:dyDescent="0.35">
      <c r="B16" s="18" t="s">
        <v>79</v>
      </c>
      <c r="C16" s="20">
        <v>0.229365470536944</v>
      </c>
      <c r="D16" s="20">
        <v>0.18792877446856701</v>
      </c>
      <c r="E16" s="20">
        <v>0.26639482888439497</v>
      </c>
      <c r="F16" s="20"/>
      <c r="G16" s="20">
        <v>0.222926489214965</v>
      </c>
      <c r="H16" s="20">
        <v>0.17381856326650599</v>
      </c>
      <c r="I16" s="20">
        <v>0.19558369562567701</v>
      </c>
      <c r="J16" s="20">
        <v>0.26056016510256702</v>
      </c>
      <c r="K16" s="20">
        <v>0.24112031420512101</v>
      </c>
      <c r="L16" s="20">
        <v>0.27391874242771602</v>
      </c>
      <c r="M16" s="20"/>
      <c r="N16" s="20">
        <v>0.246227597414685</v>
      </c>
      <c r="O16" s="20">
        <v>0.20342343527064399</v>
      </c>
      <c r="P16" s="20">
        <v>0.22080250159652501</v>
      </c>
      <c r="Q16" s="20">
        <v>0.16616770458084401</v>
      </c>
      <c r="R16" s="20">
        <v>0.21528116239638501</v>
      </c>
      <c r="S16" s="20"/>
      <c r="T16" s="20">
        <v>0.30495209294769599</v>
      </c>
      <c r="U16" s="20">
        <v>0.26553225679005998</v>
      </c>
      <c r="V16" s="20">
        <v>0.131025111146124</v>
      </c>
      <c r="W16" s="20">
        <v>0.17234062035300199</v>
      </c>
    </row>
    <row r="17" spans="2:23" x14ac:dyDescent="0.35">
      <c r="B17" s="18" t="s">
        <v>64</v>
      </c>
      <c r="C17" s="21">
        <v>0.31042683751970701</v>
      </c>
      <c r="D17" s="21">
        <v>0.40555742984572002</v>
      </c>
      <c r="E17" s="21">
        <v>0.22529910525751401</v>
      </c>
      <c r="F17" s="21"/>
      <c r="G17" s="21">
        <v>0.37045583087122602</v>
      </c>
      <c r="H17" s="21">
        <v>0.42603915758946898</v>
      </c>
      <c r="I17" s="21">
        <v>0.35115528518626299</v>
      </c>
      <c r="J17" s="21">
        <v>0.21862593317738899</v>
      </c>
      <c r="K17" s="21">
        <v>0.30657344996605801</v>
      </c>
      <c r="L17" s="21">
        <v>0.217917751674434</v>
      </c>
      <c r="M17" s="21"/>
      <c r="N17" s="21">
        <v>0.28198933270996501</v>
      </c>
      <c r="O17" s="21">
        <v>0.367574426528746</v>
      </c>
      <c r="P17" s="21">
        <v>0.328882085971618</v>
      </c>
      <c r="Q17" s="21">
        <v>0.39568700018290098</v>
      </c>
      <c r="R17" s="21">
        <v>0.29603774235638303</v>
      </c>
      <c r="S17" s="21"/>
      <c r="T17" s="21">
        <v>0.117489355201729</v>
      </c>
      <c r="U17" s="21">
        <v>0.26716618702075901</v>
      </c>
      <c r="V17" s="21">
        <v>0.51022314332016405</v>
      </c>
      <c r="W17" s="21">
        <v>0.49291926894476101</v>
      </c>
    </row>
    <row r="18" spans="2:23" x14ac:dyDescent="0.35">
      <c r="B18" s="16" t="s">
        <v>214</v>
      </c>
    </row>
    <row r="19" spans="2:23" x14ac:dyDescent="0.35">
      <c r="B19" t="s">
        <v>45</v>
      </c>
    </row>
    <row r="20" spans="2:23" x14ac:dyDescent="0.35">
      <c r="B20" t="s">
        <v>223</v>
      </c>
    </row>
    <row r="22" spans="2:23" x14ac:dyDescent="0.35">
      <c r="B22" s="8" t="str">
        <f>HYPERLINK("#'Contents'!A1", "Return to Contents")</f>
        <v>Return to Contents</v>
      </c>
    </row>
  </sheetData>
  <mergeCells count="5">
    <mergeCell ref="D5:E5"/>
    <mergeCell ref="G5:L5"/>
    <mergeCell ref="N5:R5"/>
    <mergeCell ref="T5:W5"/>
    <mergeCell ref="D2:U2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2:W22"/>
  <sheetViews>
    <sheetView showGridLines="0" topLeftCell="A7" workbookViewId="0">
      <pane xSplit="2" topLeftCell="C1" activePane="topRight" state="frozen"/>
      <selection pane="topRight" activeCell="B18" sqref="B18"/>
    </sheetView>
  </sheetViews>
  <sheetFormatPr defaultColWidth="11.4531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8" width="10.7265625" customWidth="1"/>
    <col min="19" max="19" width="2.1796875" customWidth="1"/>
    <col min="20" max="23" width="10.7265625" customWidth="1"/>
    <col min="24" max="24" width="2.1796875" customWidth="1"/>
  </cols>
  <sheetData>
    <row r="2" spans="2:23" ht="40" customHeight="1" x14ac:dyDescent="0.35">
      <c r="D2" s="31" t="s">
        <v>85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5" spans="2:23" ht="30" customHeight="1" x14ac:dyDescent="0.35">
      <c r="B5" s="15"/>
      <c r="C5" s="15"/>
      <c r="D5" s="30" t="s">
        <v>34</v>
      </c>
      <c r="E5" s="30"/>
      <c r="F5" s="15"/>
      <c r="G5" s="30" t="s">
        <v>35</v>
      </c>
      <c r="H5" s="30"/>
      <c r="I5" s="30"/>
      <c r="J5" s="30"/>
      <c r="K5" s="30"/>
      <c r="L5" s="30"/>
      <c r="M5" s="15"/>
      <c r="N5" s="30" t="s">
        <v>36</v>
      </c>
      <c r="O5" s="30"/>
      <c r="P5" s="30"/>
      <c r="Q5" s="30"/>
      <c r="R5" s="30"/>
      <c r="S5" s="15"/>
      <c r="T5" s="30" t="s">
        <v>37</v>
      </c>
      <c r="U5" s="30"/>
      <c r="V5" s="30"/>
      <c r="W5" s="30"/>
    </row>
    <row r="6" spans="2:23" ht="29" x14ac:dyDescent="0.35">
      <c r="B6" t="s">
        <v>13</v>
      </c>
      <c r="C6" s="9" t="s">
        <v>14</v>
      </c>
      <c r="D6" s="12" t="s">
        <v>15</v>
      </c>
      <c r="E6" s="12" t="s">
        <v>16</v>
      </c>
      <c r="G6" s="12" t="s">
        <v>19</v>
      </c>
      <c r="H6" s="12" t="s">
        <v>20</v>
      </c>
      <c r="I6" s="12" t="s">
        <v>21</v>
      </c>
      <c r="J6" s="12" t="s">
        <v>22</v>
      </c>
      <c r="K6" s="12" t="s">
        <v>23</v>
      </c>
      <c r="L6" s="12" t="s">
        <v>24</v>
      </c>
      <c r="N6" s="12" t="s">
        <v>25</v>
      </c>
      <c r="O6" s="12" t="s">
        <v>26</v>
      </c>
      <c r="P6" s="12" t="s">
        <v>27</v>
      </c>
      <c r="Q6" s="12" t="s">
        <v>28</v>
      </c>
      <c r="R6" s="12" t="s">
        <v>29</v>
      </c>
      <c r="T6" s="12" t="s">
        <v>30</v>
      </c>
      <c r="U6" s="12" t="s">
        <v>31</v>
      </c>
      <c r="V6" s="12" t="s">
        <v>32</v>
      </c>
      <c r="W6" s="12" t="s">
        <v>33</v>
      </c>
    </row>
    <row r="7" spans="2:23" ht="30" customHeight="1" x14ac:dyDescent="0.35">
      <c r="B7" s="10" t="s">
        <v>17</v>
      </c>
      <c r="C7" s="10">
        <v>2024</v>
      </c>
      <c r="D7" s="10">
        <v>889</v>
      </c>
      <c r="E7" s="10">
        <v>1120</v>
      </c>
      <c r="F7" s="10"/>
      <c r="G7" s="10">
        <v>256</v>
      </c>
      <c r="H7" s="10">
        <v>321</v>
      </c>
      <c r="I7" s="10">
        <v>283</v>
      </c>
      <c r="J7" s="10">
        <v>290</v>
      </c>
      <c r="K7" s="10">
        <v>374</v>
      </c>
      <c r="L7" s="10">
        <v>500</v>
      </c>
      <c r="M7" s="10"/>
      <c r="N7" s="10">
        <v>1386</v>
      </c>
      <c r="O7" s="10">
        <v>246</v>
      </c>
      <c r="P7" s="10">
        <v>217</v>
      </c>
      <c r="Q7" s="10">
        <v>99</v>
      </c>
      <c r="R7" s="10">
        <v>64</v>
      </c>
      <c r="S7" s="10"/>
      <c r="T7" s="10">
        <v>446</v>
      </c>
      <c r="U7" s="10">
        <v>827</v>
      </c>
      <c r="V7" s="10">
        <v>589</v>
      </c>
      <c r="W7" s="10">
        <v>107</v>
      </c>
    </row>
    <row r="8" spans="2:23" ht="30" customHeight="1" x14ac:dyDescent="0.35">
      <c r="B8" s="11" t="s">
        <v>18</v>
      </c>
      <c r="C8" s="11">
        <v>2024</v>
      </c>
      <c r="D8" s="11">
        <v>978</v>
      </c>
      <c r="E8" s="11">
        <v>1031</v>
      </c>
      <c r="F8" s="11"/>
      <c r="G8" s="11">
        <v>248</v>
      </c>
      <c r="H8" s="11">
        <v>362</v>
      </c>
      <c r="I8" s="11">
        <v>333</v>
      </c>
      <c r="J8" s="11">
        <v>323</v>
      </c>
      <c r="K8" s="11">
        <v>334</v>
      </c>
      <c r="L8" s="11">
        <v>425</v>
      </c>
      <c r="M8" s="11"/>
      <c r="N8" s="11">
        <v>1209</v>
      </c>
      <c r="O8" s="11">
        <v>372</v>
      </c>
      <c r="P8" s="11">
        <v>270</v>
      </c>
      <c r="Q8" s="11">
        <v>119</v>
      </c>
      <c r="R8" s="11">
        <v>42</v>
      </c>
      <c r="S8" s="11"/>
      <c r="T8" s="11">
        <v>493</v>
      </c>
      <c r="U8" s="11">
        <v>813</v>
      </c>
      <c r="V8" s="11">
        <v>560</v>
      </c>
      <c r="W8" s="11">
        <v>108</v>
      </c>
    </row>
    <row r="9" spans="2:23" x14ac:dyDescent="0.35">
      <c r="B9" s="18" t="s">
        <v>72</v>
      </c>
      <c r="C9" s="17">
        <v>0.46540526750901601</v>
      </c>
      <c r="D9" s="17">
        <v>0.45590335716777902</v>
      </c>
      <c r="E9" s="17">
        <v>0.476918332021177</v>
      </c>
      <c r="F9" s="17"/>
      <c r="G9" s="17">
        <v>0.414795413075984</v>
      </c>
      <c r="H9" s="17">
        <v>0.48078092535931399</v>
      </c>
      <c r="I9" s="17">
        <v>0.47270211686857999</v>
      </c>
      <c r="J9" s="17">
        <v>0.48843719947330899</v>
      </c>
      <c r="K9" s="17">
        <v>0.52374746423399099</v>
      </c>
      <c r="L9" s="17">
        <v>0.41273065806721498</v>
      </c>
      <c r="M9" s="17"/>
      <c r="N9" s="17">
        <v>0.42745105909586201</v>
      </c>
      <c r="O9" s="17">
        <v>0.527550530534593</v>
      </c>
      <c r="P9" s="17">
        <v>0.56180388362209699</v>
      </c>
      <c r="Q9" s="17">
        <v>0.45262808804813998</v>
      </c>
      <c r="R9" s="17">
        <v>0.461645211080565</v>
      </c>
      <c r="S9" s="17"/>
      <c r="T9" s="17">
        <v>0.42557017514328599</v>
      </c>
      <c r="U9" s="17">
        <v>0.46805305586298801</v>
      </c>
      <c r="V9" s="17">
        <v>0.49342490668133698</v>
      </c>
      <c r="W9" s="17">
        <v>0.56071675022762901</v>
      </c>
    </row>
    <row r="10" spans="2:23" x14ac:dyDescent="0.35">
      <c r="B10" s="18" t="s">
        <v>73</v>
      </c>
      <c r="C10" s="17">
        <v>0.34233587479557198</v>
      </c>
      <c r="D10" s="17">
        <v>0.363755497876184</v>
      </c>
      <c r="E10" s="17">
        <v>0.32293557215364199</v>
      </c>
      <c r="F10" s="17"/>
      <c r="G10" s="17">
        <v>0.28442171181424802</v>
      </c>
      <c r="H10" s="17">
        <v>0.32046143285698703</v>
      </c>
      <c r="I10" s="17">
        <v>0.34978105626900802</v>
      </c>
      <c r="J10" s="17">
        <v>0.35020708287044</v>
      </c>
      <c r="K10" s="17">
        <v>0.32046821441490703</v>
      </c>
      <c r="L10" s="17">
        <v>0.40006546253320802</v>
      </c>
      <c r="M10" s="17"/>
      <c r="N10" s="17">
        <v>0.36383325533632299</v>
      </c>
      <c r="O10" s="17">
        <v>0.30582811590124198</v>
      </c>
      <c r="P10" s="17">
        <v>0.25992198937176397</v>
      </c>
      <c r="Q10" s="17">
        <v>0.43892390336784898</v>
      </c>
      <c r="R10" s="17">
        <v>0.36017671201380902</v>
      </c>
      <c r="S10" s="17"/>
      <c r="T10" s="17">
        <v>0.30962254870025802</v>
      </c>
      <c r="U10" s="17">
        <v>0.35729491152198101</v>
      </c>
      <c r="V10" s="17">
        <v>0.36576377024115497</v>
      </c>
      <c r="W10" s="17">
        <v>0.30207320092078599</v>
      </c>
    </row>
    <row r="11" spans="2:23" ht="29" x14ac:dyDescent="0.35">
      <c r="B11" s="18" t="s">
        <v>74</v>
      </c>
      <c r="C11" s="17">
        <v>9.3235773430885793E-2</v>
      </c>
      <c r="D11" s="17">
        <v>9.5430538173405105E-2</v>
      </c>
      <c r="E11" s="17">
        <v>9.0000132843767594E-2</v>
      </c>
      <c r="F11" s="17"/>
      <c r="G11" s="17">
        <v>0.13186810732353901</v>
      </c>
      <c r="H11" s="17">
        <v>0.111170428773307</v>
      </c>
      <c r="I11" s="17">
        <v>3.1915135170376398E-2</v>
      </c>
      <c r="J11" s="17">
        <v>9.19784987331453E-2</v>
      </c>
      <c r="K11" s="17">
        <v>0.115682226264716</v>
      </c>
      <c r="L11" s="17">
        <v>8.6787126859574903E-2</v>
      </c>
      <c r="M11" s="17"/>
      <c r="N11" s="17">
        <v>0.10371083495592</v>
      </c>
      <c r="O11" s="17">
        <v>8.4954587486137906E-2</v>
      </c>
      <c r="P11" s="17">
        <v>8.0622709617511903E-2</v>
      </c>
      <c r="Q11" s="17">
        <v>4.5643332576452998E-2</v>
      </c>
      <c r="R11" s="17">
        <v>9.4920008236480696E-2</v>
      </c>
      <c r="S11" s="17"/>
      <c r="T11" s="17">
        <v>0.13062547909946501</v>
      </c>
      <c r="U11" s="17">
        <v>7.6113813090815802E-2</v>
      </c>
      <c r="V11" s="17">
        <v>9.2674461591345805E-2</v>
      </c>
      <c r="W11" s="17">
        <v>4.2852849909169301E-2</v>
      </c>
    </row>
    <row r="12" spans="2:23" x14ac:dyDescent="0.35">
      <c r="B12" s="18" t="s">
        <v>75</v>
      </c>
      <c r="C12" s="17">
        <v>3.2972593760671201E-2</v>
      </c>
      <c r="D12" s="17">
        <v>2.8558186537279699E-2</v>
      </c>
      <c r="E12" s="17">
        <v>3.5648615153710102E-2</v>
      </c>
      <c r="F12" s="17"/>
      <c r="G12" s="17">
        <v>7.6174138866441699E-2</v>
      </c>
      <c r="H12" s="17">
        <v>2.7465731872206401E-2</v>
      </c>
      <c r="I12" s="17">
        <v>3.7092431356529301E-2</v>
      </c>
      <c r="J12" s="17">
        <v>1.4542653878804299E-2</v>
      </c>
      <c r="K12" s="17">
        <v>2.0734380406586799E-2</v>
      </c>
      <c r="L12" s="17">
        <v>3.2894544950437997E-2</v>
      </c>
      <c r="M12" s="17"/>
      <c r="N12" s="17">
        <v>3.2004237371310799E-2</v>
      </c>
      <c r="O12" s="17">
        <v>4.35603795177315E-2</v>
      </c>
      <c r="P12" s="17">
        <v>3.2547843771011699E-2</v>
      </c>
      <c r="Q12" s="17">
        <v>2.1862013416709399E-2</v>
      </c>
      <c r="R12" s="17">
        <v>1.06797831701788E-2</v>
      </c>
      <c r="S12" s="17"/>
      <c r="T12" s="17">
        <v>3.5816283727390798E-2</v>
      </c>
      <c r="U12" s="17">
        <v>3.5164865312781103E-2</v>
      </c>
      <c r="V12" s="17">
        <v>2.51676640776403E-2</v>
      </c>
      <c r="W12" s="17">
        <v>4.19879473423184E-2</v>
      </c>
    </row>
    <row r="13" spans="2:23" x14ac:dyDescent="0.35">
      <c r="B13" s="18" t="s">
        <v>76</v>
      </c>
      <c r="C13" s="17">
        <v>3.6006865868616102E-2</v>
      </c>
      <c r="D13" s="17">
        <v>4.6661966019336198E-2</v>
      </c>
      <c r="E13" s="17">
        <v>2.6423693906475702E-2</v>
      </c>
      <c r="F13" s="17"/>
      <c r="G13" s="17">
        <v>5.0609643540656397E-2</v>
      </c>
      <c r="H13" s="17">
        <v>2.7948036881022799E-2</v>
      </c>
      <c r="I13" s="17">
        <v>4.4823911091468098E-2</v>
      </c>
      <c r="J13" s="17">
        <v>3.7054828009004698E-2</v>
      </c>
      <c r="K13" s="17">
        <v>1.7617494962366999E-2</v>
      </c>
      <c r="L13" s="17">
        <v>4.1116532047751599E-2</v>
      </c>
      <c r="M13" s="17"/>
      <c r="N13" s="17">
        <v>3.9933067878440698E-2</v>
      </c>
      <c r="O13" s="17">
        <v>2.2096448405342101E-2</v>
      </c>
      <c r="P13" s="17">
        <v>4.8988114443832803E-2</v>
      </c>
      <c r="Q13" s="17">
        <v>1.2144471462169199E-2</v>
      </c>
      <c r="R13" s="17">
        <v>4.0658739259896499E-2</v>
      </c>
      <c r="S13" s="17"/>
      <c r="T13" s="17">
        <v>4.0596589654207503E-2</v>
      </c>
      <c r="U13" s="17">
        <v>4.7807370160631003E-2</v>
      </c>
      <c r="V13" s="17">
        <v>1.3034835221129399E-2</v>
      </c>
      <c r="W13" s="17">
        <v>5.2369251600096797E-2</v>
      </c>
    </row>
    <row r="14" spans="2:23" x14ac:dyDescent="0.35">
      <c r="B14" s="18" t="s">
        <v>77</v>
      </c>
      <c r="C14" s="17">
        <v>3.0043624635239002E-2</v>
      </c>
      <c r="D14" s="17">
        <v>9.6904542260158894E-3</v>
      </c>
      <c r="E14" s="17">
        <v>4.8073653921227102E-2</v>
      </c>
      <c r="F14" s="17"/>
      <c r="G14" s="17">
        <v>4.2130985379130403E-2</v>
      </c>
      <c r="H14" s="17">
        <v>3.2173444257162301E-2</v>
      </c>
      <c r="I14" s="17">
        <v>6.3685349244037598E-2</v>
      </c>
      <c r="J14" s="17">
        <v>1.77797370352967E-2</v>
      </c>
      <c r="K14" s="17">
        <v>1.7502197174329799E-3</v>
      </c>
      <c r="L14" s="17">
        <v>2.6405675541812799E-2</v>
      </c>
      <c r="M14" s="17"/>
      <c r="N14" s="17">
        <v>3.30675453621425E-2</v>
      </c>
      <c r="O14" s="17">
        <v>1.6009938154953201E-2</v>
      </c>
      <c r="P14" s="17">
        <v>1.6115459173783001E-2</v>
      </c>
      <c r="Q14" s="17">
        <v>2.87981911286792E-2</v>
      </c>
      <c r="R14" s="17">
        <v>3.1919546239070298E-2</v>
      </c>
      <c r="S14" s="17"/>
      <c r="T14" s="17">
        <v>5.7768923675392603E-2</v>
      </c>
      <c r="U14" s="17">
        <v>1.55659840508037E-2</v>
      </c>
      <c r="V14" s="17">
        <v>9.9343621873927805E-3</v>
      </c>
      <c r="W14" s="17">
        <v>0</v>
      </c>
    </row>
    <row r="15" spans="2:23" x14ac:dyDescent="0.35">
      <c r="B15" s="18" t="s">
        <v>78</v>
      </c>
      <c r="C15" s="20">
        <v>0.80774114230458804</v>
      </c>
      <c r="D15" s="20">
        <v>0.81965885504396296</v>
      </c>
      <c r="E15" s="20">
        <v>0.79985390417481905</v>
      </c>
      <c r="F15" s="20"/>
      <c r="G15" s="20">
        <v>0.69921712489023302</v>
      </c>
      <c r="H15" s="20">
        <v>0.80124235821630096</v>
      </c>
      <c r="I15" s="20">
        <v>0.82248317313758901</v>
      </c>
      <c r="J15" s="20">
        <v>0.83864428234374899</v>
      </c>
      <c r="K15" s="20">
        <v>0.84421567864889702</v>
      </c>
      <c r="L15" s="20">
        <v>0.81279612060042306</v>
      </c>
      <c r="M15" s="20"/>
      <c r="N15" s="20">
        <v>0.79128431443218605</v>
      </c>
      <c r="O15" s="20">
        <v>0.83337864643583504</v>
      </c>
      <c r="P15" s="20">
        <v>0.82172587299386102</v>
      </c>
      <c r="Q15" s="20">
        <v>0.89155199141598895</v>
      </c>
      <c r="R15" s="20">
        <v>0.82182192309437396</v>
      </c>
      <c r="S15" s="20"/>
      <c r="T15" s="20">
        <v>0.73519272384354395</v>
      </c>
      <c r="U15" s="20">
        <v>0.82534796738496796</v>
      </c>
      <c r="V15" s="20">
        <v>0.85918867692249201</v>
      </c>
      <c r="W15" s="20">
        <v>0.86278995114841595</v>
      </c>
    </row>
    <row r="16" spans="2:23" x14ac:dyDescent="0.35">
      <c r="B16" s="18" t="s">
        <v>79</v>
      </c>
      <c r="C16" s="20">
        <v>6.8979459629287296E-2</v>
      </c>
      <c r="D16" s="20">
        <v>7.5220152556615905E-2</v>
      </c>
      <c r="E16" s="20">
        <v>6.20723090601858E-2</v>
      </c>
      <c r="F16" s="20"/>
      <c r="G16" s="20">
        <v>0.12678378240709801</v>
      </c>
      <c r="H16" s="20">
        <v>5.5413768753229203E-2</v>
      </c>
      <c r="I16" s="20">
        <v>8.1916342447997406E-2</v>
      </c>
      <c r="J16" s="20">
        <v>5.1597481887809001E-2</v>
      </c>
      <c r="K16" s="20">
        <v>3.8351875368953701E-2</v>
      </c>
      <c r="L16" s="20">
        <v>7.4011076998189596E-2</v>
      </c>
      <c r="M16" s="20"/>
      <c r="N16" s="20">
        <v>7.1937305249751504E-2</v>
      </c>
      <c r="O16" s="20">
        <v>6.5656827923073605E-2</v>
      </c>
      <c r="P16" s="20">
        <v>8.1535958214844495E-2</v>
      </c>
      <c r="Q16" s="20">
        <v>3.4006484878878702E-2</v>
      </c>
      <c r="R16" s="20">
        <v>5.1338522430075299E-2</v>
      </c>
      <c r="S16" s="20"/>
      <c r="T16" s="20">
        <v>7.6412873381598301E-2</v>
      </c>
      <c r="U16" s="20">
        <v>8.2972235473412106E-2</v>
      </c>
      <c r="V16" s="20">
        <v>3.8202499298769697E-2</v>
      </c>
      <c r="W16" s="20">
        <v>9.4357198942415205E-2</v>
      </c>
    </row>
    <row r="17" spans="2:23" x14ac:dyDescent="0.35">
      <c r="B17" s="18" t="s">
        <v>64</v>
      </c>
      <c r="C17" s="21">
        <v>0.73876168267530096</v>
      </c>
      <c r="D17" s="21">
        <v>0.744438702487347</v>
      </c>
      <c r="E17" s="21">
        <v>0.73778159511463404</v>
      </c>
      <c r="F17" s="21"/>
      <c r="G17" s="21">
        <v>0.57243334248313504</v>
      </c>
      <c r="H17" s="21">
        <v>0.74582858946307196</v>
      </c>
      <c r="I17" s="21">
        <v>0.74056683068959095</v>
      </c>
      <c r="J17" s="21">
        <v>0.78704680045594</v>
      </c>
      <c r="K17" s="21">
        <v>0.805863803279944</v>
      </c>
      <c r="L17" s="21">
        <v>0.73878504360223296</v>
      </c>
      <c r="M17" s="21"/>
      <c r="N17" s="21">
        <v>0.71934700918243399</v>
      </c>
      <c r="O17" s="21">
        <v>0.767721818512762</v>
      </c>
      <c r="P17" s="21">
        <v>0.74018991477901597</v>
      </c>
      <c r="Q17" s="21">
        <v>0.85754550653711004</v>
      </c>
      <c r="R17" s="21">
        <v>0.77048340066429799</v>
      </c>
      <c r="S17" s="21"/>
      <c r="T17" s="21">
        <v>0.65877985046194598</v>
      </c>
      <c r="U17" s="21">
        <v>0.74237573191155604</v>
      </c>
      <c r="V17" s="21">
        <v>0.82098617762372195</v>
      </c>
      <c r="W17" s="21">
        <v>0.76843275220600005</v>
      </c>
    </row>
    <row r="18" spans="2:23" x14ac:dyDescent="0.35">
      <c r="B18" s="16" t="s">
        <v>214</v>
      </c>
    </row>
    <row r="19" spans="2:23" x14ac:dyDescent="0.35">
      <c r="B19" t="s">
        <v>45</v>
      </c>
    </row>
    <row r="20" spans="2:23" x14ac:dyDescent="0.35">
      <c r="B20" t="s">
        <v>223</v>
      </c>
    </row>
    <row r="22" spans="2:23" x14ac:dyDescent="0.35">
      <c r="B22" s="8" t="str">
        <f>HYPERLINK("#'Contents'!A1", "Return to Contents")</f>
        <v>Return to Contents</v>
      </c>
    </row>
  </sheetData>
  <mergeCells count="5">
    <mergeCell ref="D5:E5"/>
    <mergeCell ref="G5:L5"/>
    <mergeCell ref="N5:R5"/>
    <mergeCell ref="T5:W5"/>
    <mergeCell ref="D2:U2"/>
  </mergeCells>
  <pageMargins left="0.7" right="0.7" top="0.75" bottom="0.75" header="0.3" footer="0.3"/>
  <pageSetup paperSize="9" orientation="portrait" horizontalDpi="300" verticalDpi="3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2:W22"/>
  <sheetViews>
    <sheetView showGridLines="0" topLeftCell="A7" workbookViewId="0">
      <pane xSplit="2" topLeftCell="C1" activePane="topRight" state="frozen"/>
      <selection pane="topRight" activeCell="B18" sqref="B18"/>
    </sheetView>
  </sheetViews>
  <sheetFormatPr defaultColWidth="11.4531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8" width="10.7265625" customWidth="1"/>
    <col min="19" max="19" width="2.1796875" customWidth="1"/>
    <col min="20" max="23" width="10.7265625" customWidth="1"/>
    <col min="24" max="24" width="2.1796875" customWidth="1"/>
  </cols>
  <sheetData>
    <row r="2" spans="2:23" ht="40" customHeight="1" x14ac:dyDescent="0.35">
      <c r="D2" s="31" t="s">
        <v>86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5" spans="2:23" ht="30" customHeight="1" x14ac:dyDescent="0.35">
      <c r="B5" s="15"/>
      <c r="C5" s="15"/>
      <c r="D5" s="30" t="s">
        <v>34</v>
      </c>
      <c r="E5" s="30"/>
      <c r="F5" s="15"/>
      <c r="G5" s="30" t="s">
        <v>35</v>
      </c>
      <c r="H5" s="30"/>
      <c r="I5" s="30"/>
      <c r="J5" s="30"/>
      <c r="K5" s="30"/>
      <c r="L5" s="30"/>
      <c r="M5" s="15"/>
      <c r="N5" s="30" t="s">
        <v>36</v>
      </c>
      <c r="O5" s="30"/>
      <c r="P5" s="30"/>
      <c r="Q5" s="30"/>
      <c r="R5" s="30"/>
      <c r="S5" s="15"/>
      <c r="T5" s="30" t="s">
        <v>37</v>
      </c>
      <c r="U5" s="30"/>
      <c r="V5" s="30"/>
      <c r="W5" s="30"/>
    </row>
    <row r="6" spans="2:23" ht="29" x14ac:dyDescent="0.35">
      <c r="B6" t="s">
        <v>13</v>
      </c>
      <c r="C6" s="9" t="s">
        <v>14</v>
      </c>
      <c r="D6" s="12" t="s">
        <v>15</v>
      </c>
      <c r="E6" s="12" t="s">
        <v>16</v>
      </c>
      <c r="G6" s="12" t="s">
        <v>19</v>
      </c>
      <c r="H6" s="12" t="s">
        <v>20</v>
      </c>
      <c r="I6" s="12" t="s">
        <v>21</v>
      </c>
      <c r="J6" s="12" t="s">
        <v>22</v>
      </c>
      <c r="K6" s="12" t="s">
        <v>23</v>
      </c>
      <c r="L6" s="12" t="s">
        <v>24</v>
      </c>
      <c r="N6" s="12" t="s">
        <v>25</v>
      </c>
      <c r="O6" s="12" t="s">
        <v>26</v>
      </c>
      <c r="P6" s="12" t="s">
        <v>27</v>
      </c>
      <c r="Q6" s="12" t="s">
        <v>28</v>
      </c>
      <c r="R6" s="12" t="s">
        <v>29</v>
      </c>
      <c r="T6" s="12" t="s">
        <v>30</v>
      </c>
      <c r="U6" s="12" t="s">
        <v>31</v>
      </c>
      <c r="V6" s="12" t="s">
        <v>32</v>
      </c>
      <c r="W6" s="12" t="s">
        <v>33</v>
      </c>
    </row>
    <row r="7" spans="2:23" ht="30" customHeight="1" x14ac:dyDescent="0.35">
      <c r="B7" s="10" t="s">
        <v>17</v>
      </c>
      <c r="C7" s="10">
        <v>2024</v>
      </c>
      <c r="D7" s="10">
        <v>889</v>
      </c>
      <c r="E7" s="10">
        <v>1120</v>
      </c>
      <c r="F7" s="10"/>
      <c r="G7" s="10">
        <v>256</v>
      </c>
      <c r="H7" s="10">
        <v>321</v>
      </c>
      <c r="I7" s="10">
        <v>283</v>
      </c>
      <c r="J7" s="10">
        <v>290</v>
      </c>
      <c r="K7" s="10">
        <v>374</v>
      </c>
      <c r="L7" s="10">
        <v>500</v>
      </c>
      <c r="M7" s="10"/>
      <c r="N7" s="10">
        <v>1386</v>
      </c>
      <c r="O7" s="10">
        <v>246</v>
      </c>
      <c r="P7" s="10">
        <v>217</v>
      </c>
      <c r="Q7" s="10">
        <v>99</v>
      </c>
      <c r="R7" s="10">
        <v>64</v>
      </c>
      <c r="S7" s="10"/>
      <c r="T7" s="10">
        <v>446</v>
      </c>
      <c r="U7" s="10">
        <v>827</v>
      </c>
      <c r="V7" s="10">
        <v>589</v>
      </c>
      <c r="W7" s="10">
        <v>107</v>
      </c>
    </row>
    <row r="8" spans="2:23" ht="30" customHeight="1" x14ac:dyDescent="0.35">
      <c r="B8" s="11" t="s">
        <v>18</v>
      </c>
      <c r="C8" s="11">
        <v>2024</v>
      </c>
      <c r="D8" s="11">
        <v>978</v>
      </c>
      <c r="E8" s="11">
        <v>1031</v>
      </c>
      <c r="F8" s="11"/>
      <c r="G8" s="11">
        <v>248</v>
      </c>
      <c r="H8" s="11">
        <v>362</v>
      </c>
      <c r="I8" s="11">
        <v>333</v>
      </c>
      <c r="J8" s="11">
        <v>323</v>
      </c>
      <c r="K8" s="11">
        <v>334</v>
      </c>
      <c r="L8" s="11">
        <v>425</v>
      </c>
      <c r="M8" s="11"/>
      <c r="N8" s="11">
        <v>1209</v>
      </c>
      <c r="O8" s="11">
        <v>372</v>
      </c>
      <c r="P8" s="11">
        <v>270</v>
      </c>
      <c r="Q8" s="11">
        <v>119</v>
      </c>
      <c r="R8" s="11">
        <v>42</v>
      </c>
      <c r="S8" s="11"/>
      <c r="T8" s="11">
        <v>493</v>
      </c>
      <c r="U8" s="11">
        <v>813</v>
      </c>
      <c r="V8" s="11">
        <v>560</v>
      </c>
      <c r="W8" s="11">
        <v>108</v>
      </c>
    </row>
    <row r="9" spans="2:23" x14ac:dyDescent="0.35">
      <c r="B9" s="18" t="s">
        <v>72</v>
      </c>
      <c r="C9" s="17">
        <v>0.49093160211031101</v>
      </c>
      <c r="D9" s="17">
        <v>0.490410888913558</v>
      </c>
      <c r="E9" s="17">
        <v>0.49043722082108099</v>
      </c>
      <c r="F9" s="17"/>
      <c r="G9" s="17">
        <v>0.57611224971191899</v>
      </c>
      <c r="H9" s="17">
        <v>0.50053684997472203</v>
      </c>
      <c r="I9" s="17">
        <v>0.51087196984356498</v>
      </c>
      <c r="J9" s="17">
        <v>0.51721877003956296</v>
      </c>
      <c r="K9" s="17">
        <v>0.48371785845490201</v>
      </c>
      <c r="L9" s="17">
        <v>0.40323301870889899</v>
      </c>
      <c r="M9" s="17"/>
      <c r="N9" s="17">
        <v>0.43976502819673502</v>
      </c>
      <c r="O9" s="17">
        <v>0.52246681388943395</v>
      </c>
      <c r="P9" s="17">
        <v>0.63927818592969199</v>
      </c>
      <c r="Q9" s="17">
        <v>0.530110146681252</v>
      </c>
      <c r="R9" s="17">
        <v>0.65247253616141998</v>
      </c>
      <c r="S9" s="17"/>
      <c r="T9" s="17">
        <v>0.46418030806910898</v>
      </c>
      <c r="U9" s="17">
        <v>0.50289014088571204</v>
      </c>
      <c r="V9" s="17">
        <v>0.513549516451966</v>
      </c>
      <c r="W9" s="17">
        <v>0.49688021986164699</v>
      </c>
    </row>
    <row r="10" spans="2:23" x14ac:dyDescent="0.35">
      <c r="B10" s="18" t="s">
        <v>73</v>
      </c>
      <c r="C10" s="17">
        <v>0.231132276266312</v>
      </c>
      <c r="D10" s="17">
        <v>0.245206829767778</v>
      </c>
      <c r="E10" s="17">
        <v>0.21785031676059599</v>
      </c>
      <c r="F10" s="17"/>
      <c r="G10" s="17">
        <v>0.222426877760558</v>
      </c>
      <c r="H10" s="17">
        <v>0.27638965773987501</v>
      </c>
      <c r="I10" s="17">
        <v>0.220958262731109</v>
      </c>
      <c r="J10" s="17">
        <v>0.25181829384102</v>
      </c>
      <c r="K10" s="17">
        <v>0.21286911929407101</v>
      </c>
      <c r="L10" s="17">
        <v>0.20427094165316301</v>
      </c>
      <c r="M10" s="17"/>
      <c r="N10" s="17">
        <v>0.230791409972184</v>
      </c>
      <c r="O10" s="17">
        <v>0.25796313663664999</v>
      </c>
      <c r="P10" s="17">
        <v>0.20496954983264701</v>
      </c>
      <c r="Q10" s="17">
        <v>0.263287339070024</v>
      </c>
      <c r="R10" s="17">
        <v>0.14625003522937399</v>
      </c>
      <c r="S10" s="17"/>
      <c r="T10" s="17">
        <v>0.19651625170515299</v>
      </c>
      <c r="U10" s="17">
        <v>0.242230226171263</v>
      </c>
      <c r="V10" s="17">
        <v>0.24649835853541599</v>
      </c>
      <c r="W10" s="17">
        <v>0.24474459901638301</v>
      </c>
    </row>
    <row r="11" spans="2:23" ht="29" x14ac:dyDescent="0.35">
      <c r="B11" s="18" t="s">
        <v>74</v>
      </c>
      <c r="C11" s="17">
        <v>0.122604946226127</v>
      </c>
      <c r="D11" s="17">
        <v>0.13087185903903201</v>
      </c>
      <c r="E11" s="17">
        <v>0.11654713770775001</v>
      </c>
      <c r="F11" s="17"/>
      <c r="G11" s="17">
        <v>8.0551034428994195E-2</v>
      </c>
      <c r="H11" s="17">
        <v>0.105596487314007</v>
      </c>
      <c r="I11" s="17">
        <v>0.12014905301987</v>
      </c>
      <c r="J11" s="17">
        <v>0.134351434196815</v>
      </c>
      <c r="K11" s="17">
        <v>0.14926696576536799</v>
      </c>
      <c r="L11" s="17">
        <v>0.13362438106513999</v>
      </c>
      <c r="M11" s="17"/>
      <c r="N11" s="17">
        <v>0.13078399149234901</v>
      </c>
      <c r="O11" s="17">
        <v>0.15303053910016801</v>
      </c>
      <c r="P11" s="17">
        <v>4.7908863343007299E-2</v>
      </c>
      <c r="Q11" s="17">
        <v>0.12052494181944701</v>
      </c>
      <c r="R11" s="17">
        <v>0.10309142349479999</v>
      </c>
      <c r="S11" s="17"/>
      <c r="T11" s="17">
        <v>0.15377897670747301</v>
      </c>
      <c r="U11" s="17">
        <v>0.116351242120853</v>
      </c>
      <c r="V11" s="17">
        <v>0.103807287011385</v>
      </c>
      <c r="W11" s="17">
        <v>0.12057862506396901</v>
      </c>
    </row>
    <row r="12" spans="2:23" x14ac:dyDescent="0.35">
      <c r="B12" s="18" t="s">
        <v>75</v>
      </c>
      <c r="C12" s="17">
        <v>2.7200174605884898E-2</v>
      </c>
      <c r="D12" s="17">
        <v>2.4716306797181301E-2</v>
      </c>
      <c r="E12" s="17">
        <v>2.7960961269987799E-2</v>
      </c>
      <c r="F12" s="17"/>
      <c r="G12" s="17">
        <v>2.2286483803675601E-2</v>
      </c>
      <c r="H12" s="17">
        <v>2.3242211370126199E-2</v>
      </c>
      <c r="I12" s="17">
        <v>3.3033713742959603E-2</v>
      </c>
      <c r="J12" s="17">
        <v>8.34391802134332E-3</v>
      </c>
      <c r="K12" s="17">
        <v>2.9051041531300802E-2</v>
      </c>
      <c r="L12" s="17">
        <v>4.1735672191188601E-2</v>
      </c>
      <c r="M12" s="17"/>
      <c r="N12" s="17">
        <v>3.9076160005288497E-2</v>
      </c>
      <c r="O12" s="17">
        <v>1.22788718146217E-2</v>
      </c>
      <c r="P12" s="17">
        <v>9.0883916031463501E-3</v>
      </c>
      <c r="Q12" s="17">
        <v>6.6077879436301301E-3</v>
      </c>
      <c r="R12" s="17">
        <v>0</v>
      </c>
      <c r="S12" s="17"/>
      <c r="T12" s="17">
        <v>4.0942707772084301E-2</v>
      </c>
      <c r="U12" s="17">
        <v>2.76188450195189E-2</v>
      </c>
      <c r="V12" s="17">
        <v>1.9660562689301799E-2</v>
      </c>
      <c r="W12" s="17">
        <v>1.30089487193403E-2</v>
      </c>
    </row>
    <row r="13" spans="2:23" x14ac:dyDescent="0.35">
      <c r="B13" s="18" t="s">
        <v>76</v>
      </c>
      <c r="C13" s="17">
        <v>9.5190663938517994E-2</v>
      </c>
      <c r="D13" s="17">
        <v>9.1415161204461096E-2</v>
      </c>
      <c r="E13" s="17">
        <v>0.100157011426335</v>
      </c>
      <c r="F13" s="17"/>
      <c r="G13" s="17">
        <v>4.8769106694287301E-2</v>
      </c>
      <c r="H13" s="17">
        <v>5.8469568242834002E-2</v>
      </c>
      <c r="I13" s="17">
        <v>5.6564013926348002E-2</v>
      </c>
      <c r="J13" s="17">
        <v>6.46208541030793E-2</v>
      </c>
      <c r="K13" s="17">
        <v>0.116296743218571</v>
      </c>
      <c r="L13" s="17">
        <v>0.19036789371408999</v>
      </c>
      <c r="M13" s="17"/>
      <c r="N13" s="17">
        <v>0.126386104441263</v>
      </c>
      <c r="O13" s="17">
        <v>3.1758206913418803E-2</v>
      </c>
      <c r="P13" s="17">
        <v>5.8869483773774697E-2</v>
      </c>
      <c r="Q13" s="17">
        <v>6.9652023561493706E-2</v>
      </c>
      <c r="R13" s="17">
        <v>5.1380295913220103E-2</v>
      </c>
      <c r="S13" s="17"/>
      <c r="T13" s="17">
        <v>9.1448184086214898E-2</v>
      </c>
      <c r="U13" s="17">
        <v>9.5952187575256906E-2</v>
      </c>
      <c r="V13" s="17">
        <v>9.7657524296710499E-2</v>
      </c>
      <c r="W13" s="17">
        <v>9.2005652048756797E-2</v>
      </c>
    </row>
    <row r="14" spans="2:23" x14ac:dyDescent="0.35">
      <c r="B14" s="18" t="s">
        <v>77</v>
      </c>
      <c r="C14" s="17">
        <v>3.2940336852846801E-2</v>
      </c>
      <c r="D14" s="17">
        <v>1.73789542779898E-2</v>
      </c>
      <c r="E14" s="17">
        <v>4.7047352014250199E-2</v>
      </c>
      <c r="F14" s="17"/>
      <c r="G14" s="17">
        <v>4.98542476005654E-2</v>
      </c>
      <c r="H14" s="17">
        <v>3.5765225358436598E-2</v>
      </c>
      <c r="I14" s="17">
        <v>5.8422986736148701E-2</v>
      </c>
      <c r="J14" s="17">
        <v>2.36467297981801E-2</v>
      </c>
      <c r="K14" s="17">
        <v>8.7982717357872296E-3</v>
      </c>
      <c r="L14" s="17">
        <v>2.67680926675198E-2</v>
      </c>
      <c r="M14" s="17"/>
      <c r="N14" s="17">
        <v>3.3197305892180499E-2</v>
      </c>
      <c r="O14" s="17">
        <v>2.2502431645707002E-2</v>
      </c>
      <c r="P14" s="17">
        <v>3.9885525517732903E-2</v>
      </c>
      <c r="Q14" s="17">
        <v>9.8177609241529191E-3</v>
      </c>
      <c r="R14" s="17">
        <v>4.6805709201185999E-2</v>
      </c>
      <c r="S14" s="17"/>
      <c r="T14" s="17">
        <v>5.3133571659965899E-2</v>
      </c>
      <c r="U14" s="17">
        <v>1.4957358227396401E-2</v>
      </c>
      <c r="V14" s="17">
        <v>1.8826751015219901E-2</v>
      </c>
      <c r="W14" s="17">
        <v>3.2781955289902902E-2</v>
      </c>
    </row>
    <row r="15" spans="2:23" x14ac:dyDescent="0.35">
      <c r="B15" s="18" t="s">
        <v>78</v>
      </c>
      <c r="C15" s="20">
        <v>0.722063878376623</v>
      </c>
      <c r="D15" s="20">
        <v>0.73561771868133596</v>
      </c>
      <c r="E15" s="20">
        <v>0.70828753758167795</v>
      </c>
      <c r="F15" s="20"/>
      <c r="G15" s="20">
        <v>0.79853912747247702</v>
      </c>
      <c r="H15" s="20">
        <v>0.77692650771459604</v>
      </c>
      <c r="I15" s="20">
        <v>0.73183023257467394</v>
      </c>
      <c r="J15" s="20">
        <v>0.76903706388058302</v>
      </c>
      <c r="K15" s="20">
        <v>0.69658697774897305</v>
      </c>
      <c r="L15" s="20">
        <v>0.607503960362062</v>
      </c>
      <c r="M15" s="20"/>
      <c r="N15" s="20">
        <v>0.67055643816891797</v>
      </c>
      <c r="O15" s="20">
        <v>0.78042995052608499</v>
      </c>
      <c r="P15" s="20">
        <v>0.84424773576233902</v>
      </c>
      <c r="Q15" s="20">
        <v>0.793397485751276</v>
      </c>
      <c r="R15" s="20">
        <v>0.79872257139079395</v>
      </c>
      <c r="S15" s="20"/>
      <c r="T15" s="20">
        <v>0.660696559774262</v>
      </c>
      <c r="U15" s="20">
        <v>0.74512036705697504</v>
      </c>
      <c r="V15" s="20">
        <v>0.76004787498738302</v>
      </c>
      <c r="W15" s="20">
        <v>0.741624818878031</v>
      </c>
    </row>
    <row r="16" spans="2:23" x14ac:dyDescent="0.35">
      <c r="B16" s="18" t="s">
        <v>79</v>
      </c>
      <c r="C16" s="20">
        <v>0.122390838544403</v>
      </c>
      <c r="D16" s="20">
        <v>0.11613146800164199</v>
      </c>
      <c r="E16" s="20">
        <v>0.128117972696322</v>
      </c>
      <c r="F16" s="20"/>
      <c r="G16" s="20">
        <v>7.1055590497962895E-2</v>
      </c>
      <c r="H16" s="20">
        <v>8.1711779612960195E-2</v>
      </c>
      <c r="I16" s="20">
        <v>8.9597727669307597E-2</v>
      </c>
      <c r="J16" s="20">
        <v>7.2964772124422594E-2</v>
      </c>
      <c r="K16" s="20">
        <v>0.14534778474987201</v>
      </c>
      <c r="L16" s="20">
        <v>0.232103565905278</v>
      </c>
      <c r="M16" s="20"/>
      <c r="N16" s="20">
        <v>0.16546226444655199</v>
      </c>
      <c r="O16" s="20">
        <v>4.4037078728040503E-2</v>
      </c>
      <c r="P16" s="20">
        <v>6.7957875376920995E-2</v>
      </c>
      <c r="Q16" s="20">
        <v>7.6259811505123898E-2</v>
      </c>
      <c r="R16" s="20">
        <v>5.1380295913220103E-2</v>
      </c>
      <c r="S16" s="20"/>
      <c r="T16" s="20">
        <v>0.132390891858299</v>
      </c>
      <c r="U16" s="20">
        <v>0.123571032594776</v>
      </c>
      <c r="V16" s="20">
        <v>0.117318086986012</v>
      </c>
      <c r="W16" s="20">
        <v>0.105014600768097</v>
      </c>
    </row>
    <row r="17" spans="2:23" x14ac:dyDescent="0.35">
      <c r="B17" s="18" t="s">
        <v>64</v>
      </c>
      <c r="C17" s="21">
        <v>0.59967303983221998</v>
      </c>
      <c r="D17" s="21">
        <v>0.61948625067969298</v>
      </c>
      <c r="E17" s="21">
        <v>0.58016956488535498</v>
      </c>
      <c r="F17" s="21"/>
      <c r="G17" s="21">
        <v>0.72748353697451495</v>
      </c>
      <c r="H17" s="21">
        <v>0.69521472810163598</v>
      </c>
      <c r="I17" s="21">
        <v>0.64223250490536599</v>
      </c>
      <c r="J17" s="21">
        <v>0.69607229175616003</v>
      </c>
      <c r="K17" s="21">
        <v>0.55123919299910096</v>
      </c>
      <c r="L17" s="21">
        <v>0.37540039445678403</v>
      </c>
      <c r="M17" s="21"/>
      <c r="N17" s="21">
        <v>0.50509417372236598</v>
      </c>
      <c r="O17" s="21">
        <v>0.73639287179804402</v>
      </c>
      <c r="P17" s="21">
        <v>0.77628986038541803</v>
      </c>
      <c r="Q17" s="21">
        <v>0.71713767424615205</v>
      </c>
      <c r="R17" s="21">
        <v>0.74734227547757404</v>
      </c>
      <c r="S17" s="21"/>
      <c r="T17" s="21">
        <v>0.52830566791596301</v>
      </c>
      <c r="U17" s="21">
        <v>0.62154933446219895</v>
      </c>
      <c r="V17" s="21">
        <v>0.64272978800137004</v>
      </c>
      <c r="W17" s="21">
        <v>0.63661021810993401</v>
      </c>
    </row>
    <row r="18" spans="2:23" x14ac:dyDescent="0.35">
      <c r="B18" s="16" t="s">
        <v>214</v>
      </c>
    </row>
    <row r="19" spans="2:23" x14ac:dyDescent="0.35">
      <c r="B19" t="s">
        <v>45</v>
      </c>
    </row>
    <row r="20" spans="2:23" x14ac:dyDescent="0.35">
      <c r="B20" t="s">
        <v>223</v>
      </c>
    </row>
    <row r="22" spans="2:23" x14ac:dyDescent="0.35">
      <c r="B22" s="8" t="str">
        <f>HYPERLINK("#'Contents'!A1", "Return to Contents")</f>
        <v>Return to Contents</v>
      </c>
    </row>
  </sheetData>
  <mergeCells count="5">
    <mergeCell ref="D5:E5"/>
    <mergeCell ref="G5:L5"/>
    <mergeCell ref="N5:R5"/>
    <mergeCell ref="T5:W5"/>
    <mergeCell ref="D2:U2"/>
  </mergeCells>
  <pageMargins left="0.7" right="0.7" top="0.75" bottom="0.75" header="0.3" footer="0.3"/>
  <pageSetup paperSize="9" orientation="portrait" horizontalDpi="300" verticalDpi="30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2:W23"/>
  <sheetViews>
    <sheetView showGridLines="0" topLeftCell="A7" workbookViewId="0">
      <pane xSplit="2" topLeftCell="C1" activePane="topRight" state="frozen"/>
      <selection pane="topRight" activeCell="B23" sqref="B23"/>
    </sheetView>
  </sheetViews>
  <sheetFormatPr defaultColWidth="11.4531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8" width="10.7265625" customWidth="1"/>
    <col min="19" max="19" width="2.1796875" customWidth="1"/>
    <col min="20" max="23" width="10.7265625" customWidth="1"/>
    <col min="24" max="24" width="2.1796875" customWidth="1"/>
  </cols>
  <sheetData>
    <row r="2" spans="2:23" ht="40" customHeight="1" x14ac:dyDescent="0.35">
      <c r="D2" s="31" t="s">
        <v>96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5" spans="2:23" ht="30" customHeight="1" x14ac:dyDescent="0.35">
      <c r="B5" s="15"/>
      <c r="C5" s="15"/>
      <c r="D5" s="30" t="s">
        <v>34</v>
      </c>
      <c r="E5" s="30"/>
      <c r="F5" s="15"/>
      <c r="G5" s="30" t="s">
        <v>35</v>
      </c>
      <c r="H5" s="30"/>
      <c r="I5" s="30"/>
      <c r="J5" s="30"/>
      <c r="K5" s="30"/>
      <c r="L5" s="30"/>
      <c r="M5" s="15"/>
      <c r="N5" s="30" t="s">
        <v>36</v>
      </c>
      <c r="O5" s="30"/>
      <c r="P5" s="30"/>
      <c r="Q5" s="30"/>
      <c r="R5" s="30"/>
      <c r="S5" s="15"/>
      <c r="T5" s="30" t="s">
        <v>37</v>
      </c>
      <c r="U5" s="30"/>
      <c r="V5" s="30"/>
      <c r="W5" s="30"/>
    </row>
    <row r="6" spans="2:23" ht="29" x14ac:dyDescent="0.35">
      <c r="B6" t="s">
        <v>13</v>
      </c>
      <c r="C6" s="9" t="s">
        <v>14</v>
      </c>
      <c r="D6" s="12" t="s">
        <v>15</v>
      </c>
      <c r="E6" s="12" t="s">
        <v>16</v>
      </c>
      <c r="G6" s="12" t="s">
        <v>19</v>
      </c>
      <c r="H6" s="12" t="s">
        <v>20</v>
      </c>
      <c r="I6" s="12" t="s">
        <v>21</v>
      </c>
      <c r="J6" s="12" t="s">
        <v>22</v>
      </c>
      <c r="K6" s="12" t="s">
        <v>23</v>
      </c>
      <c r="L6" s="12" t="s">
        <v>24</v>
      </c>
      <c r="N6" s="12" t="s">
        <v>25</v>
      </c>
      <c r="O6" s="12" t="s">
        <v>26</v>
      </c>
      <c r="P6" s="12" t="s">
        <v>27</v>
      </c>
      <c r="Q6" s="12" t="s">
        <v>28</v>
      </c>
      <c r="R6" s="12" t="s">
        <v>29</v>
      </c>
      <c r="T6" s="12" t="s">
        <v>30</v>
      </c>
      <c r="U6" s="12" t="s">
        <v>31</v>
      </c>
      <c r="V6" s="12" t="s">
        <v>32</v>
      </c>
      <c r="W6" s="12" t="s">
        <v>33</v>
      </c>
    </row>
    <row r="7" spans="2:23" ht="30" customHeight="1" x14ac:dyDescent="0.35">
      <c r="B7" s="10" t="s">
        <v>17</v>
      </c>
      <c r="C7" s="10">
        <v>1466</v>
      </c>
      <c r="D7" s="10">
        <v>651</v>
      </c>
      <c r="E7" s="10">
        <v>800</v>
      </c>
      <c r="F7" s="10"/>
      <c r="G7" s="10">
        <v>255</v>
      </c>
      <c r="H7" s="10">
        <v>319</v>
      </c>
      <c r="I7" s="10">
        <v>279</v>
      </c>
      <c r="J7" s="10">
        <v>265</v>
      </c>
      <c r="K7" s="10">
        <v>249</v>
      </c>
      <c r="L7" s="10">
        <v>99</v>
      </c>
      <c r="M7" s="10"/>
      <c r="N7" s="10">
        <v>907</v>
      </c>
      <c r="O7" s="10">
        <v>211</v>
      </c>
      <c r="P7" s="10">
        <v>187</v>
      </c>
      <c r="Q7" s="10">
        <v>90</v>
      </c>
      <c r="R7" s="10">
        <v>60</v>
      </c>
      <c r="S7" s="10"/>
      <c r="T7" s="10">
        <v>338</v>
      </c>
      <c r="U7" s="10">
        <v>562</v>
      </c>
      <c r="V7" s="10">
        <v>435</v>
      </c>
      <c r="W7" s="10">
        <v>89</v>
      </c>
    </row>
    <row r="8" spans="2:23" ht="30" customHeight="1" x14ac:dyDescent="0.35">
      <c r="B8" s="11" t="s">
        <v>18</v>
      </c>
      <c r="C8" s="11">
        <v>1537</v>
      </c>
      <c r="D8" s="11">
        <v>761</v>
      </c>
      <c r="E8" s="11">
        <v>760</v>
      </c>
      <c r="F8" s="11"/>
      <c r="G8" s="11">
        <v>246</v>
      </c>
      <c r="H8" s="11">
        <v>360</v>
      </c>
      <c r="I8" s="11">
        <v>329</v>
      </c>
      <c r="J8" s="11">
        <v>297</v>
      </c>
      <c r="K8" s="11">
        <v>224</v>
      </c>
      <c r="L8" s="11">
        <v>82</v>
      </c>
      <c r="M8" s="11"/>
      <c r="N8" s="11">
        <v>818</v>
      </c>
      <c r="O8" s="11">
        <v>325</v>
      </c>
      <c r="P8" s="11">
        <v>234</v>
      </c>
      <c r="Q8" s="11">
        <v>109</v>
      </c>
      <c r="R8" s="11">
        <v>39</v>
      </c>
      <c r="S8" s="11"/>
      <c r="T8" s="11">
        <v>382</v>
      </c>
      <c r="U8" s="11">
        <v>585</v>
      </c>
      <c r="V8" s="11">
        <v>435</v>
      </c>
      <c r="W8" s="11">
        <v>95</v>
      </c>
    </row>
    <row r="9" spans="2:23" x14ac:dyDescent="0.35">
      <c r="B9" s="18" t="s">
        <v>87</v>
      </c>
      <c r="C9" s="17">
        <v>7.9644232430891193E-2</v>
      </c>
      <c r="D9" s="17">
        <v>7.92374840344304E-2</v>
      </c>
      <c r="E9" s="17">
        <v>8.1622740204715202E-2</v>
      </c>
      <c r="F9" s="17"/>
      <c r="G9" s="17">
        <v>0.141098191643731</v>
      </c>
      <c r="H9" s="17">
        <v>7.7389530705356299E-2</v>
      </c>
      <c r="I9" s="17">
        <v>9.4164840796066504E-2</v>
      </c>
      <c r="J9" s="17">
        <v>9.1437780458213005E-2</v>
      </c>
      <c r="K9" s="17">
        <v>8.2706345285651992E-3</v>
      </c>
      <c r="L9" s="17">
        <v>0</v>
      </c>
      <c r="M9" s="17"/>
      <c r="N9" s="17">
        <v>6.1301264789022203E-2</v>
      </c>
      <c r="O9" s="17">
        <v>6.6350615694494894E-2</v>
      </c>
      <c r="P9" s="17">
        <v>0.150548667622941</v>
      </c>
      <c r="Q9" s="17">
        <v>7.7820682729589405E-2</v>
      </c>
      <c r="R9" s="17">
        <v>0.17769052155710499</v>
      </c>
      <c r="S9" s="17"/>
      <c r="T9" s="17">
        <v>9.5618287541198499E-2</v>
      </c>
      <c r="U9" s="17">
        <v>7.9089129919819007E-2</v>
      </c>
      <c r="V9" s="17">
        <v>7.1176035753033398E-2</v>
      </c>
      <c r="W9" s="17">
        <v>7.4806559251091004E-2</v>
      </c>
    </row>
    <row r="10" spans="2:23" x14ac:dyDescent="0.35">
      <c r="B10" s="18" t="s">
        <v>88</v>
      </c>
      <c r="C10" s="17">
        <v>0.14494168428988799</v>
      </c>
      <c r="D10" s="17">
        <v>0.182013532885481</v>
      </c>
      <c r="E10" s="17">
        <v>0.1084595785361</v>
      </c>
      <c r="F10" s="17"/>
      <c r="G10" s="17">
        <v>0.225252745116962</v>
      </c>
      <c r="H10" s="17">
        <v>0.19726339479069099</v>
      </c>
      <c r="I10" s="17">
        <v>0.14029437936924299</v>
      </c>
      <c r="J10" s="17">
        <v>0.101004035214653</v>
      </c>
      <c r="K10" s="17">
        <v>9.1182232462419993E-2</v>
      </c>
      <c r="L10" s="17">
        <v>0</v>
      </c>
      <c r="M10" s="17"/>
      <c r="N10" s="17">
        <v>0.117258484179603</v>
      </c>
      <c r="O10" s="17">
        <v>0.160224497941096</v>
      </c>
      <c r="P10" s="17">
        <v>0.20954552000950599</v>
      </c>
      <c r="Q10" s="17">
        <v>0.179868307878881</v>
      </c>
      <c r="R10" s="17">
        <v>0.108449655753293</v>
      </c>
      <c r="S10" s="17"/>
      <c r="T10" s="17">
        <v>0.13047225946292201</v>
      </c>
      <c r="U10" s="17">
        <v>0.124524496577772</v>
      </c>
      <c r="V10" s="17">
        <v>0.16739457091189</v>
      </c>
      <c r="W10" s="17">
        <v>0.27554646353835999</v>
      </c>
    </row>
    <row r="11" spans="2:23" x14ac:dyDescent="0.35">
      <c r="B11" s="18" t="s">
        <v>89</v>
      </c>
      <c r="C11" s="17">
        <v>0.146951975160173</v>
      </c>
      <c r="D11" s="17">
        <v>0.16372922540156001</v>
      </c>
      <c r="E11" s="17">
        <v>0.13305094604544501</v>
      </c>
      <c r="F11" s="17"/>
      <c r="G11" s="17">
        <v>0.13484407660320999</v>
      </c>
      <c r="H11" s="17">
        <v>0.12536786034128</v>
      </c>
      <c r="I11" s="17">
        <v>0.157335913701763</v>
      </c>
      <c r="J11" s="17">
        <v>0.16432431667397401</v>
      </c>
      <c r="K11" s="17">
        <v>0.20804152785021199</v>
      </c>
      <c r="L11" s="17">
        <v>7.5292037372458398E-3</v>
      </c>
      <c r="M11" s="17"/>
      <c r="N11" s="17">
        <v>0.13596654576447201</v>
      </c>
      <c r="O11" s="17">
        <v>0.19438696851961099</v>
      </c>
      <c r="P11" s="17">
        <v>0.11907142106896799</v>
      </c>
      <c r="Q11" s="17">
        <v>0.18052450264997899</v>
      </c>
      <c r="R11" s="17">
        <v>5.9388246205518198E-2</v>
      </c>
      <c r="S11" s="17"/>
      <c r="T11" s="17">
        <v>9.0879234719372301E-2</v>
      </c>
      <c r="U11" s="17">
        <v>0.152422371501401</v>
      </c>
      <c r="V11" s="17">
        <v>0.209094343765684</v>
      </c>
      <c r="W11" s="17">
        <v>9.6979146903042601E-2</v>
      </c>
    </row>
    <row r="12" spans="2:23" x14ac:dyDescent="0.35">
      <c r="B12" s="18" t="s">
        <v>90</v>
      </c>
      <c r="C12" s="17">
        <v>0.19605748277301899</v>
      </c>
      <c r="D12" s="17">
        <v>0.19757497647833899</v>
      </c>
      <c r="E12" s="17">
        <v>0.19524517430046601</v>
      </c>
      <c r="F12" s="17"/>
      <c r="G12" s="17">
        <v>0.127573832357539</v>
      </c>
      <c r="H12" s="17">
        <v>0.211876055062271</v>
      </c>
      <c r="I12" s="17">
        <v>0.223531695972328</v>
      </c>
      <c r="J12" s="17">
        <v>0.18784908686463</v>
      </c>
      <c r="K12" s="17">
        <v>0.258638000797628</v>
      </c>
      <c r="L12" s="17">
        <v>8.1152570279540107E-2</v>
      </c>
      <c r="M12" s="17"/>
      <c r="N12" s="17">
        <v>0.193381338884381</v>
      </c>
      <c r="O12" s="17">
        <v>0.20830799829096799</v>
      </c>
      <c r="P12" s="17">
        <v>0.14870872211241401</v>
      </c>
      <c r="Q12" s="17">
        <v>0.29586069188570902</v>
      </c>
      <c r="R12" s="17">
        <v>0.184611465905824</v>
      </c>
      <c r="S12" s="17"/>
      <c r="T12" s="17">
        <v>0.133855782783286</v>
      </c>
      <c r="U12" s="17">
        <v>0.21581300153326999</v>
      </c>
      <c r="V12" s="17">
        <v>0.23021391612202399</v>
      </c>
      <c r="W12" s="17">
        <v>0.20387088412673601</v>
      </c>
    </row>
    <row r="13" spans="2:23" x14ac:dyDescent="0.35">
      <c r="B13" s="18" t="s">
        <v>91</v>
      </c>
      <c r="C13" s="17">
        <v>0.105058497070958</v>
      </c>
      <c r="D13" s="17">
        <v>0.11503287872637</v>
      </c>
      <c r="E13" s="17">
        <v>9.6512404706368196E-2</v>
      </c>
      <c r="F13" s="17"/>
      <c r="G13" s="17">
        <v>9.2323137130303795E-2</v>
      </c>
      <c r="H13" s="17">
        <v>0.102078818212607</v>
      </c>
      <c r="I13" s="17">
        <v>8.1698116867743503E-2</v>
      </c>
      <c r="J13" s="17">
        <v>0.11271388929347</v>
      </c>
      <c r="K13" s="17">
        <v>9.9115647054472594E-2</v>
      </c>
      <c r="L13" s="17">
        <v>0.23763132597860301</v>
      </c>
      <c r="M13" s="17"/>
      <c r="N13" s="17">
        <v>0.116612198784317</v>
      </c>
      <c r="O13" s="17">
        <v>9.0335166031521405E-2</v>
      </c>
      <c r="P13" s="17">
        <v>9.5200845919899996E-2</v>
      </c>
      <c r="Q13" s="17">
        <v>9.7528752058204396E-2</v>
      </c>
      <c r="R13" s="17">
        <v>9.5961307791184003E-2</v>
      </c>
      <c r="S13" s="17"/>
      <c r="T13" s="17">
        <v>6.3333283181921995E-2</v>
      </c>
      <c r="U13" s="17">
        <v>0.116876014524859</v>
      </c>
      <c r="V13" s="17">
        <v>0.12848737275785699</v>
      </c>
      <c r="W13" s="17">
        <v>0.124652580864498</v>
      </c>
    </row>
    <row r="14" spans="2:23" x14ac:dyDescent="0.35">
      <c r="B14" s="18" t="s">
        <v>92</v>
      </c>
      <c r="C14" s="17">
        <v>6.3125081877748498E-2</v>
      </c>
      <c r="D14" s="17">
        <v>6.0420328083977098E-2</v>
      </c>
      <c r="E14" s="17">
        <v>6.4011083554673096E-2</v>
      </c>
      <c r="F14" s="17"/>
      <c r="G14" s="17">
        <v>6.8121273185099196E-2</v>
      </c>
      <c r="H14" s="17">
        <v>4.35417470999339E-2</v>
      </c>
      <c r="I14" s="17">
        <v>6.8628927641141604E-2</v>
      </c>
      <c r="J14" s="17">
        <v>3.0660943613786001E-2</v>
      </c>
      <c r="K14" s="17">
        <v>7.9397223613716802E-2</v>
      </c>
      <c r="L14" s="17">
        <v>0.18430535595658301</v>
      </c>
      <c r="M14" s="17"/>
      <c r="N14" s="17">
        <v>6.3172979649040104E-2</v>
      </c>
      <c r="O14" s="17">
        <v>8.1383137044056197E-2</v>
      </c>
      <c r="P14" s="17">
        <v>5.3208233340759498E-2</v>
      </c>
      <c r="Q14" s="17">
        <v>5.8845638463914399E-2</v>
      </c>
      <c r="R14" s="17">
        <v>0</v>
      </c>
      <c r="S14" s="17"/>
      <c r="T14" s="17">
        <v>5.4620841838792497E-2</v>
      </c>
      <c r="U14" s="17">
        <v>7.1356801174898205E-2</v>
      </c>
      <c r="V14" s="17">
        <v>5.9964367179283599E-2</v>
      </c>
      <c r="W14" s="17">
        <v>7.41276747043393E-2</v>
      </c>
    </row>
    <row r="15" spans="2:23" x14ac:dyDescent="0.35">
      <c r="B15" s="18" t="s">
        <v>93</v>
      </c>
      <c r="C15" s="17">
        <v>2.5791175849219701E-2</v>
      </c>
      <c r="D15" s="17">
        <v>3.0089973523514099E-2</v>
      </c>
      <c r="E15" s="17">
        <v>2.1302993776617301E-2</v>
      </c>
      <c r="F15" s="17"/>
      <c r="G15" s="17">
        <v>2.28134162398228E-2</v>
      </c>
      <c r="H15" s="17">
        <v>1.12920674059593E-2</v>
      </c>
      <c r="I15" s="17">
        <v>1.5593390087203099E-2</v>
      </c>
      <c r="J15" s="17">
        <v>2.4219059100129201E-2</v>
      </c>
      <c r="K15" s="17">
        <v>1.0281560249222299E-2</v>
      </c>
      <c r="L15" s="17">
        <v>0.18627273126560201</v>
      </c>
      <c r="M15" s="17"/>
      <c r="N15" s="17">
        <v>3.3099253822299397E-2</v>
      </c>
      <c r="O15" s="17">
        <v>2.24165698718789E-2</v>
      </c>
      <c r="P15" s="17">
        <v>1.0865613203154999E-2</v>
      </c>
      <c r="Q15" s="17">
        <v>9.5320998631903704E-3</v>
      </c>
      <c r="R15" s="17">
        <v>4.2950046926688502E-2</v>
      </c>
      <c r="S15" s="17"/>
      <c r="T15" s="17">
        <v>2.4182764320253E-2</v>
      </c>
      <c r="U15" s="17">
        <v>2.6201694565408599E-2</v>
      </c>
      <c r="V15" s="17">
        <v>2.9779475083255201E-2</v>
      </c>
      <c r="W15" s="17">
        <v>2.2646957364189799E-2</v>
      </c>
    </row>
    <row r="16" spans="2:23" x14ac:dyDescent="0.35">
      <c r="B16" s="18" t="s">
        <v>94</v>
      </c>
      <c r="C16" s="17">
        <v>1.0184071789906801E-2</v>
      </c>
      <c r="D16" s="17">
        <v>1.0373972226167901E-2</v>
      </c>
      <c r="E16" s="17">
        <v>1.0194822479673999E-2</v>
      </c>
      <c r="F16" s="17"/>
      <c r="G16" s="17">
        <v>3.9549173179321204E-3</v>
      </c>
      <c r="H16" s="17">
        <v>4.3010275000823998E-3</v>
      </c>
      <c r="I16" s="17">
        <v>1.6878356329919401E-2</v>
      </c>
      <c r="J16" s="17">
        <v>8.9357739927626006E-3</v>
      </c>
      <c r="K16" s="17">
        <v>0</v>
      </c>
      <c r="L16" s="17">
        <v>5.9853378621866703E-2</v>
      </c>
      <c r="M16" s="17"/>
      <c r="N16" s="17">
        <v>1.0754291435879399E-2</v>
      </c>
      <c r="O16" s="17">
        <v>2.1077148872254099E-2</v>
      </c>
      <c r="P16" s="17">
        <v>0</v>
      </c>
      <c r="Q16" s="17">
        <v>0</v>
      </c>
      <c r="R16" s="17">
        <v>0</v>
      </c>
      <c r="S16" s="17"/>
      <c r="T16" s="17">
        <v>1.2498017496339499E-2</v>
      </c>
      <c r="U16" s="17">
        <v>1.2730251011756901E-2</v>
      </c>
      <c r="V16" s="17">
        <v>5.4963731485033196E-3</v>
      </c>
      <c r="W16" s="17">
        <v>0</v>
      </c>
    </row>
    <row r="17" spans="2:23" x14ac:dyDescent="0.35">
      <c r="B17" s="18" t="s">
        <v>95</v>
      </c>
      <c r="C17" s="17">
        <v>9.8628923250574096E-2</v>
      </c>
      <c r="D17" s="17">
        <v>8.0413813038601595E-2</v>
      </c>
      <c r="E17" s="17">
        <v>0.114853927832964</v>
      </c>
      <c r="F17" s="17"/>
      <c r="G17" s="17">
        <v>6.0197442586936101E-2</v>
      </c>
      <c r="H17" s="17">
        <v>8.5406472117455695E-2</v>
      </c>
      <c r="I17" s="17">
        <v>8.4067654119698701E-2</v>
      </c>
      <c r="J17" s="17">
        <v>0.143141628181674</v>
      </c>
      <c r="K17" s="17">
        <v>0.10373687000461</v>
      </c>
      <c r="L17" s="17">
        <v>0.15482744369208301</v>
      </c>
      <c r="M17" s="17"/>
      <c r="N17" s="17">
        <v>0.13181760058738001</v>
      </c>
      <c r="O17" s="17">
        <v>6.6648495864994106E-2</v>
      </c>
      <c r="P17" s="17">
        <v>6.2007545086282097E-2</v>
      </c>
      <c r="Q17" s="17">
        <v>2.8585917807425299E-2</v>
      </c>
      <c r="R17" s="17">
        <v>9.5308738660480202E-2</v>
      </c>
      <c r="S17" s="17"/>
      <c r="T17" s="17">
        <v>0.18925073328368</v>
      </c>
      <c r="U17" s="17">
        <v>9.4218377972572598E-2</v>
      </c>
      <c r="V17" s="17">
        <v>4.1688590674874501E-2</v>
      </c>
      <c r="W17" s="17">
        <v>3.7401810792530001E-2</v>
      </c>
    </row>
    <row r="18" spans="2:23" x14ac:dyDescent="0.35">
      <c r="B18" s="18" t="s">
        <v>51</v>
      </c>
      <c r="C18" s="19">
        <v>0.12961687550762199</v>
      </c>
      <c r="D18" s="19">
        <v>8.1113815601558906E-2</v>
      </c>
      <c r="E18" s="19">
        <v>0.174746328562978</v>
      </c>
      <c r="F18" s="19"/>
      <c r="G18" s="19">
        <v>0.123820967818463</v>
      </c>
      <c r="H18" s="19">
        <v>0.141483026764364</v>
      </c>
      <c r="I18" s="19">
        <v>0.117806725114893</v>
      </c>
      <c r="J18" s="19">
        <v>0.13571348660670901</v>
      </c>
      <c r="K18" s="19">
        <v>0.14133630343915299</v>
      </c>
      <c r="L18" s="19">
        <v>8.8427990468476506E-2</v>
      </c>
      <c r="M18" s="19"/>
      <c r="N18" s="19">
        <v>0.136636042103606</v>
      </c>
      <c r="O18" s="19">
        <v>8.8869401869125703E-2</v>
      </c>
      <c r="P18" s="19">
        <v>0.150843431636075</v>
      </c>
      <c r="Q18" s="19">
        <v>7.1433406663108004E-2</v>
      </c>
      <c r="R18" s="19">
        <v>0.23564001719990699</v>
      </c>
      <c r="S18" s="19"/>
      <c r="T18" s="19">
        <v>0.20528879537223299</v>
      </c>
      <c r="U18" s="19">
        <v>0.106767861218243</v>
      </c>
      <c r="V18" s="19">
        <v>5.6704954603595002E-2</v>
      </c>
      <c r="W18" s="19">
        <v>8.9967922455213303E-2</v>
      </c>
    </row>
    <row r="19" spans="2:23" x14ac:dyDescent="0.35">
      <c r="B19" s="16" t="s">
        <v>214</v>
      </c>
    </row>
    <row r="20" spans="2:23" x14ac:dyDescent="0.35">
      <c r="B20" t="s">
        <v>45</v>
      </c>
    </row>
    <row r="21" spans="2:23" x14ac:dyDescent="0.35">
      <c r="B21" t="s">
        <v>223</v>
      </c>
    </row>
    <row r="23" spans="2:23" x14ac:dyDescent="0.35">
      <c r="B23" s="8" t="str">
        <f>HYPERLINK("#'Contents'!A1", "Return to Contents")</f>
        <v>Return to Contents</v>
      </c>
    </row>
  </sheetData>
  <mergeCells count="5">
    <mergeCell ref="D5:E5"/>
    <mergeCell ref="G5:L5"/>
    <mergeCell ref="N5:R5"/>
    <mergeCell ref="T5:W5"/>
    <mergeCell ref="D2:U2"/>
  </mergeCells>
  <pageMargins left="0.7" right="0.7" top="0.75" bottom="0.75" header="0.3" footer="0.3"/>
  <pageSetup paperSize="9" orientation="portrait" horizontalDpi="300" verticalDpi="3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2:W16"/>
  <sheetViews>
    <sheetView showGridLines="0" workbookViewId="0">
      <pane xSplit="2" topLeftCell="C1" activePane="topRight" state="frozen"/>
      <selection pane="topRight" activeCell="B9" sqref="B9:B11"/>
    </sheetView>
  </sheetViews>
  <sheetFormatPr defaultColWidth="11.4531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8" width="10.7265625" customWidth="1"/>
    <col min="19" max="19" width="2.1796875" customWidth="1"/>
    <col min="20" max="23" width="10.7265625" customWidth="1"/>
    <col min="24" max="24" width="2.1796875" customWidth="1"/>
  </cols>
  <sheetData>
    <row r="2" spans="2:23" ht="40" customHeight="1" x14ac:dyDescent="0.35">
      <c r="D2" s="31" t="s">
        <v>99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5" spans="2:23" ht="30" customHeight="1" x14ac:dyDescent="0.35">
      <c r="B5" s="15"/>
      <c r="C5" s="15"/>
      <c r="D5" s="30" t="s">
        <v>34</v>
      </c>
      <c r="E5" s="30"/>
      <c r="F5" s="15"/>
      <c r="G5" s="30" t="s">
        <v>35</v>
      </c>
      <c r="H5" s="30"/>
      <c r="I5" s="30"/>
      <c r="J5" s="30"/>
      <c r="K5" s="30"/>
      <c r="L5" s="30"/>
      <c r="M5" s="15"/>
      <c r="N5" s="30" t="s">
        <v>36</v>
      </c>
      <c r="O5" s="30"/>
      <c r="P5" s="30"/>
      <c r="Q5" s="30"/>
      <c r="R5" s="30"/>
      <c r="S5" s="15"/>
      <c r="T5" s="30" t="s">
        <v>37</v>
      </c>
      <c r="U5" s="30"/>
      <c r="V5" s="30"/>
      <c r="W5" s="30"/>
    </row>
    <row r="6" spans="2:23" ht="29" x14ac:dyDescent="0.35">
      <c r="B6" t="s">
        <v>13</v>
      </c>
      <c r="C6" s="9" t="s">
        <v>14</v>
      </c>
      <c r="D6" s="12" t="s">
        <v>15</v>
      </c>
      <c r="E6" s="12" t="s">
        <v>16</v>
      </c>
      <c r="G6" s="12" t="s">
        <v>19</v>
      </c>
      <c r="H6" s="12" t="s">
        <v>20</v>
      </c>
      <c r="I6" s="12" t="s">
        <v>21</v>
      </c>
      <c r="J6" s="12" t="s">
        <v>22</v>
      </c>
      <c r="K6" s="12" t="s">
        <v>23</v>
      </c>
      <c r="L6" s="12" t="s">
        <v>24</v>
      </c>
      <c r="N6" s="12" t="s">
        <v>25</v>
      </c>
      <c r="O6" s="12" t="s">
        <v>26</v>
      </c>
      <c r="P6" s="12" t="s">
        <v>27</v>
      </c>
      <c r="Q6" s="12" t="s">
        <v>28</v>
      </c>
      <c r="R6" s="12" t="s">
        <v>29</v>
      </c>
      <c r="T6" s="12" t="s">
        <v>30</v>
      </c>
      <c r="U6" s="12" t="s">
        <v>31</v>
      </c>
      <c r="V6" s="12" t="s">
        <v>32</v>
      </c>
      <c r="W6" s="12" t="s">
        <v>33</v>
      </c>
    </row>
    <row r="7" spans="2:23" ht="30" customHeight="1" x14ac:dyDescent="0.35">
      <c r="B7" s="10" t="s">
        <v>17</v>
      </c>
      <c r="C7" s="10">
        <v>1340</v>
      </c>
      <c r="D7" s="10">
        <v>606</v>
      </c>
      <c r="E7" s="10">
        <v>721</v>
      </c>
      <c r="F7" s="10"/>
      <c r="G7" s="10">
        <v>243</v>
      </c>
      <c r="H7" s="10">
        <v>293</v>
      </c>
      <c r="I7" s="10">
        <v>260</v>
      </c>
      <c r="J7" s="10">
        <v>230</v>
      </c>
      <c r="K7" s="10">
        <v>227</v>
      </c>
      <c r="L7" s="10">
        <v>87</v>
      </c>
      <c r="M7" s="10"/>
      <c r="N7" s="10">
        <v>816</v>
      </c>
      <c r="O7" s="10">
        <v>196</v>
      </c>
      <c r="P7" s="10">
        <v>175</v>
      </c>
      <c r="Q7" s="10">
        <v>87</v>
      </c>
      <c r="R7" s="10">
        <v>56</v>
      </c>
      <c r="S7" s="10"/>
      <c r="T7" s="10">
        <v>279</v>
      </c>
      <c r="U7" s="10">
        <v>514</v>
      </c>
      <c r="V7" s="10">
        <v>421</v>
      </c>
      <c r="W7" s="10">
        <v>86</v>
      </c>
    </row>
    <row r="8" spans="2:23" ht="30" customHeight="1" x14ac:dyDescent="0.35">
      <c r="B8" s="11" t="s">
        <v>18</v>
      </c>
      <c r="C8" s="11">
        <v>1385</v>
      </c>
      <c r="D8" s="11">
        <v>700</v>
      </c>
      <c r="E8" s="11">
        <v>673</v>
      </c>
      <c r="F8" s="11"/>
      <c r="G8" s="11">
        <v>231</v>
      </c>
      <c r="H8" s="11">
        <v>329</v>
      </c>
      <c r="I8" s="11">
        <v>301</v>
      </c>
      <c r="J8" s="11">
        <v>254</v>
      </c>
      <c r="K8" s="11">
        <v>201</v>
      </c>
      <c r="L8" s="11">
        <v>70</v>
      </c>
      <c r="M8" s="11"/>
      <c r="N8" s="11">
        <v>710</v>
      </c>
      <c r="O8" s="11">
        <v>304</v>
      </c>
      <c r="P8" s="11">
        <v>219</v>
      </c>
      <c r="Q8" s="11">
        <v>106</v>
      </c>
      <c r="R8" s="11">
        <v>36</v>
      </c>
      <c r="S8" s="11"/>
      <c r="T8" s="11">
        <v>310</v>
      </c>
      <c r="U8" s="11">
        <v>529</v>
      </c>
      <c r="V8" s="11">
        <v>416</v>
      </c>
      <c r="W8" s="11">
        <v>91</v>
      </c>
    </row>
    <row r="9" spans="2:23" x14ac:dyDescent="0.35">
      <c r="B9" s="18" t="s">
        <v>97</v>
      </c>
      <c r="C9" s="17">
        <v>0.16302165627826801</v>
      </c>
      <c r="D9" s="17">
        <v>0.188072042356449</v>
      </c>
      <c r="E9" s="17">
        <v>0.1398651091816</v>
      </c>
      <c r="F9" s="17"/>
      <c r="G9" s="17">
        <v>6.2803929627078398E-2</v>
      </c>
      <c r="H9" s="17">
        <v>6.3945811241693906E-2</v>
      </c>
      <c r="I9" s="17">
        <v>6.1872653468774803E-2</v>
      </c>
      <c r="J9" s="17">
        <v>0.123053166904585</v>
      </c>
      <c r="K9" s="17">
        <v>0.49837878168129601</v>
      </c>
      <c r="L9" s="17">
        <v>0.57959947038151804</v>
      </c>
      <c r="M9" s="17"/>
      <c r="N9" s="17">
        <v>0.19530878575161301</v>
      </c>
      <c r="O9" s="17">
        <v>0.123050402309791</v>
      </c>
      <c r="P9" s="17">
        <v>0.15914929634046601</v>
      </c>
      <c r="Q9" s="17">
        <v>0.117715985721608</v>
      </c>
      <c r="R9" s="17">
        <v>6.6959096847273705E-2</v>
      </c>
      <c r="S9" s="17"/>
      <c r="T9" s="17">
        <v>0.13937369558440499</v>
      </c>
      <c r="U9" s="17">
        <v>0.13689827707268201</v>
      </c>
      <c r="V9" s="17">
        <v>0.20510790905097501</v>
      </c>
      <c r="W9" s="17">
        <v>0.25795737395410601</v>
      </c>
    </row>
    <row r="10" spans="2:23" x14ac:dyDescent="0.35">
      <c r="B10" s="18" t="s">
        <v>98</v>
      </c>
      <c r="C10" s="17">
        <v>0.73788641469462402</v>
      </c>
      <c r="D10" s="17">
        <v>0.75401936629493405</v>
      </c>
      <c r="E10" s="17">
        <v>0.71732259139505195</v>
      </c>
      <c r="F10" s="17"/>
      <c r="G10" s="17">
        <v>0.85931261030642803</v>
      </c>
      <c r="H10" s="17">
        <v>0.90830372588649899</v>
      </c>
      <c r="I10" s="17">
        <v>0.85727779838568297</v>
      </c>
      <c r="J10" s="17">
        <v>0.72957263562449903</v>
      </c>
      <c r="K10" s="17">
        <v>0.34092359273300599</v>
      </c>
      <c r="L10" s="17">
        <v>0.188876831561094</v>
      </c>
      <c r="M10" s="17"/>
      <c r="N10" s="17">
        <v>0.70679362197348405</v>
      </c>
      <c r="O10" s="17">
        <v>0.79413347382101696</v>
      </c>
      <c r="P10" s="17">
        <v>0.75048899249600798</v>
      </c>
      <c r="Q10" s="17">
        <v>0.76598838219320298</v>
      </c>
      <c r="R10" s="17">
        <v>0.80236673348304</v>
      </c>
      <c r="S10" s="17"/>
      <c r="T10" s="17">
        <v>0.70574087659009599</v>
      </c>
      <c r="U10" s="17">
        <v>0.79675750227909503</v>
      </c>
      <c r="V10" s="17">
        <v>0.72740198729594197</v>
      </c>
      <c r="W10" s="17">
        <v>0.67193075045627804</v>
      </c>
    </row>
    <row r="11" spans="2:23" x14ac:dyDescent="0.35">
      <c r="B11" s="18" t="s">
        <v>77</v>
      </c>
      <c r="C11" s="19">
        <v>9.9091929027108006E-2</v>
      </c>
      <c r="D11" s="19">
        <v>5.7908591348616797E-2</v>
      </c>
      <c r="E11" s="19">
        <v>0.142812299423348</v>
      </c>
      <c r="F11" s="19"/>
      <c r="G11" s="19">
        <v>7.7883460066493396E-2</v>
      </c>
      <c r="H11" s="19">
        <v>2.7750462871806901E-2</v>
      </c>
      <c r="I11" s="19">
        <v>8.0849548145542197E-2</v>
      </c>
      <c r="J11" s="19">
        <v>0.14737419747091601</v>
      </c>
      <c r="K11" s="19">
        <v>0.160697625585698</v>
      </c>
      <c r="L11" s="19">
        <v>0.23152369805738801</v>
      </c>
      <c r="M11" s="19"/>
      <c r="N11" s="19">
        <v>9.7897592274903494E-2</v>
      </c>
      <c r="O11" s="19">
        <v>8.2816123869191599E-2</v>
      </c>
      <c r="P11" s="19">
        <v>9.0361711163526301E-2</v>
      </c>
      <c r="Q11" s="19">
        <v>0.11629563208519</v>
      </c>
      <c r="R11" s="19">
        <v>0.13067416966968701</v>
      </c>
      <c r="S11" s="19"/>
      <c r="T11" s="19">
        <v>0.15488542782549899</v>
      </c>
      <c r="U11" s="19">
        <v>6.6344220648222693E-2</v>
      </c>
      <c r="V11" s="19">
        <v>6.7490103653082903E-2</v>
      </c>
      <c r="W11" s="19">
        <v>7.0111875589616304E-2</v>
      </c>
    </row>
    <row r="12" spans="2:23" x14ac:dyDescent="0.35">
      <c r="B12" s="16" t="s">
        <v>213</v>
      </c>
    </row>
    <row r="13" spans="2:23" x14ac:dyDescent="0.35">
      <c r="B13" t="s">
        <v>45</v>
      </c>
    </row>
    <row r="14" spans="2:23" x14ac:dyDescent="0.35">
      <c r="B14" t="s">
        <v>223</v>
      </c>
    </row>
    <row r="16" spans="2:23" x14ac:dyDescent="0.35">
      <c r="B16" s="8" t="str">
        <f>HYPERLINK("#'Contents'!A1", "Return to Contents")</f>
        <v>Return to Contents</v>
      </c>
    </row>
  </sheetData>
  <mergeCells count="5">
    <mergeCell ref="D5:E5"/>
    <mergeCell ref="G5:L5"/>
    <mergeCell ref="N5:R5"/>
    <mergeCell ref="T5:W5"/>
    <mergeCell ref="D2:U2"/>
  </mergeCells>
  <pageMargins left="0.7" right="0.7" top="0.75" bottom="0.75" header="0.3" footer="0.3"/>
  <pageSetup paperSize="9" orientation="portrait" horizontalDpi="300" verticalDpi="30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2:W18"/>
  <sheetViews>
    <sheetView showGridLines="0" topLeftCell="A4" workbookViewId="0">
      <pane xSplit="2" topLeftCell="C1" activePane="topRight" state="frozen"/>
      <selection pane="topRight" activeCell="B14" sqref="B14"/>
    </sheetView>
  </sheetViews>
  <sheetFormatPr defaultColWidth="11.4531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8" width="10.7265625" customWidth="1"/>
    <col min="19" max="19" width="2.1796875" customWidth="1"/>
    <col min="20" max="23" width="10.7265625" customWidth="1"/>
    <col min="24" max="24" width="2.1796875" customWidth="1"/>
  </cols>
  <sheetData>
    <row r="2" spans="2:23" ht="40" customHeight="1" x14ac:dyDescent="0.35">
      <c r="D2" s="31" t="s">
        <v>104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5" spans="2:23" ht="30" customHeight="1" x14ac:dyDescent="0.35">
      <c r="B5" s="15"/>
      <c r="C5" s="15"/>
      <c r="D5" s="30" t="s">
        <v>34</v>
      </c>
      <c r="E5" s="30"/>
      <c r="F5" s="15"/>
      <c r="G5" s="30" t="s">
        <v>35</v>
      </c>
      <c r="H5" s="30"/>
      <c r="I5" s="30"/>
      <c r="J5" s="30"/>
      <c r="K5" s="30"/>
      <c r="L5" s="30"/>
      <c r="M5" s="15"/>
      <c r="N5" s="30" t="s">
        <v>36</v>
      </c>
      <c r="O5" s="30"/>
      <c r="P5" s="30"/>
      <c r="Q5" s="30"/>
      <c r="R5" s="30"/>
      <c r="S5" s="15"/>
      <c r="T5" s="30" t="s">
        <v>37</v>
      </c>
      <c r="U5" s="30"/>
      <c r="V5" s="30"/>
      <c r="W5" s="30"/>
    </row>
    <row r="6" spans="2:23" ht="29" x14ac:dyDescent="0.35">
      <c r="B6" t="s">
        <v>13</v>
      </c>
      <c r="C6" s="9" t="s">
        <v>14</v>
      </c>
      <c r="D6" s="12" t="s">
        <v>15</v>
      </c>
      <c r="E6" s="12" t="s">
        <v>16</v>
      </c>
      <c r="G6" s="12" t="s">
        <v>19</v>
      </c>
      <c r="H6" s="12" t="s">
        <v>20</v>
      </c>
      <c r="I6" s="12" t="s">
        <v>21</v>
      </c>
      <c r="J6" s="12" t="s">
        <v>22</v>
      </c>
      <c r="K6" s="12" t="s">
        <v>23</v>
      </c>
      <c r="L6" s="12" t="s">
        <v>24</v>
      </c>
      <c r="N6" s="12" t="s">
        <v>25</v>
      </c>
      <c r="O6" s="12" t="s">
        <v>26</v>
      </c>
      <c r="P6" s="12" t="s">
        <v>27</v>
      </c>
      <c r="Q6" s="12" t="s">
        <v>28</v>
      </c>
      <c r="R6" s="12" t="s">
        <v>29</v>
      </c>
      <c r="T6" s="12" t="s">
        <v>30</v>
      </c>
      <c r="U6" s="12" t="s">
        <v>31</v>
      </c>
      <c r="V6" s="12" t="s">
        <v>32</v>
      </c>
      <c r="W6" s="12" t="s">
        <v>33</v>
      </c>
    </row>
    <row r="7" spans="2:23" ht="30" customHeight="1" x14ac:dyDescent="0.35">
      <c r="B7" s="10" t="s">
        <v>17</v>
      </c>
      <c r="C7" s="10">
        <v>1340</v>
      </c>
      <c r="D7" s="10">
        <v>606</v>
      </c>
      <c r="E7" s="10">
        <v>721</v>
      </c>
      <c r="F7" s="10"/>
      <c r="G7" s="10">
        <v>243</v>
      </c>
      <c r="H7" s="10">
        <v>293</v>
      </c>
      <c r="I7" s="10">
        <v>260</v>
      </c>
      <c r="J7" s="10">
        <v>230</v>
      </c>
      <c r="K7" s="10">
        <v>227</v>
      </c>
      <c r="L7" s="10">
        <v>87</v>
      </c>
      <c r="M7" s="10"/>
      <c r="N7" s="10">
        <v>816</v>
      </c>
      <c r="O7" s="10">
        <v>196</v>
      </c>
      <c r="P7" s="10">
        <v>175</v>
      </c>
      <c r="Q7" s="10">
        <v>87</v>
      </c>
      <c r="R7" s="10">
        <v>56</v>
      </c>
      <c r="S7" s="10"/>
      <c r="T7" s="10">
        <v>279</v>
      </c>
      <c r="U7" s="10">
        <v>514</v>
      </c>
      <c r="V7" s="10">
        <v>421</v>
      </c>
      <c r="W7" s="10">
        <v>86</v>
      </c>
    </row>
    <row r="8" spans="2:23" ht="30" customHeight="1" x14ac:dyDescent="0.35">
      <c r="B8" s="11" t="s">
        <v>18</v>
      </c>
      <c r="C8" s="11">
        <v>1385</v>
      </c>
      <c r="D8" s="11">
        <v>700</v>
      </c>
      <c r="E8" s="11">
        <v>673</v>
      </c>
      <c r="F8" s="11"/>
      <c r="G8" s="11">
        <v>231</v>
      </c>
      <c r="H8" s="11">
        <v>329</v>
      </c>
      <c r="I8" s="11">
        <v>301</v>
      </c>
      <c r="J8" s="11">
        <v>254</v>
      </c>
      <c r="K8" s="11">
        <v>201</v>
      </c>
      <c r="L8" s="11">
        <v>70</v>
      </c>
      <c r="M8" s="11"/>
      <c r="N8" s="11">
        <v>710</v>
      </c>
      <c r="O8" s="11">
        <v>304</v>
      </c>
      <c r="P8" s="11">
        <v>219</v>
      </c>
      <c r="Q8" s="11">
        <v>106</v>
      </c>
      <c r="R8" s="11">
        <v>36</v>
      </c>
      <c r="S8" s="11"/>
      <c r="T8" s="11">
        <v>310</v>
      </c>
      <c r="U8" s="11">
        <v>529</v>
      </c>
      <c r="V8" s="11">
        <v>416</v>
      </c>
      <c r="W8" s="11">
        <v>91</v>
      </c>
    </row>
    <row r="9" spans="2:23" x14ac:dyDescent="0.35">
      <c r="B9" s="18" t="s">
        <v>100</v>
      </c>
      <c r="C9" s="17">
        <v>0.18986210099678999</v>
      </c>
      <c r="D9" s="17">
        <v>0.134889246500177</v>
      </c>
      <c r="E9" s="17">
        <v>0.246309593087192</v>
      </c>
      <c r="F9" s="17"/>
      <c r="G9" s="17">
        <v>0.18301762343632</v>
      </c>
      <c r="H9" s="17">
        <v>0.19100036734030301</v>
      </c>
      <c r="I9" s="17">
        <v>0.193576370225749</v>
      </c>
      <c r="J9" s="17">
        <v>0.166301057494851</v>
      </c>
      <c r="K9" s="17">
        <v>0.22710449084728601</v>
      </c>
      <c r="L9" s="17">
        <v>0.16980184252972499</v>
      </c>
      <c r="M9" s="17"/>
      <c r="N9" s="17">
        <v>0.190790253371729</v>
      </c>
      <c r="O9" s="17">
        <v>0.185415043431855</v>
      </c>
      <c r="P9" s="17">
        <v>0.21842880992531399</v>
      </c>
      <c r="Q9" s="17">
        <v>0.14599626013571801</v>
      </c>
      <c r="R9" s="17">
        <v>0.22050195813899601</v>
      </c>
      <c r="S9" s="17"/>
      <c r="T9" s="17">
        <v>0.30488009523484499</v>
      </c>
      <c r="U9" s="17">
        <v>0.22581962157563701</v>
      </c>
      <c r="V9" s="17">
        <v>8.8866648785706603E-2</v>
      </c>
      <c r="W9" s="17">
        <v>1.9534717010132201E-2</v>
      </c>
    </row>
    <row r="10" spans="2:23" x14ac:dyDescent="0.35">
      <c r="B10" s="18" t="s">
        <v>101</v>
      </c>
      <c r="C10" s="17">
        <v>0.26908519053366903</v>
      </c>
      <c r="D10" s="17">
        <v>0.26507418178086201</v>
      </c>
      <c r="E10" s="17">
        <v>0.27483793280980601</v>
      </c>
      <c r="F10" s="17"/>
      <c r="G10" s="17">
        <v>0.200970548398334</v>
      </c>
      <c r="H10" s="17">
        <v>0.29665571592142598</v>
      </c>
      <c r="I10" s="17">
        <v>0.23632612508990999</v>
      </c>
      <c r="J10" s="17">
        <v>0.34716762805175599</v>
      </c>
      <c r="K10" s="17">
        <v>0.26065669494907601</v>
      </c>
      <c r="L10" s="17">
        <v>0.24549476807173001</v>
      </c>
      <c r="M10" s="17"/>
      <c r="N10" s="17">
        <v>0.237045577126278</v>
      </c>
      <c r="O10" s="17">
        <v>0.31039617005383902</v>
      </c>
      <c r="P10" s="17">
        <v>0.290597464748381</v>
      </c>
      <c r="Q10" s="17">
        <v>0.34575892407249598</v>
      </c>
      <c r="R10" s="17">
        <v>0.25885174028701902</v>
      </c>
      <c r="S10" s="17"/>
      <c r="T10" s="17">
        <v>0.28658657454186698</v>
      </c>
      <c r="U10" s="17">
        <v>0.31391920276881002</v>
      </c>
      <c r="V10" s="17">
        <v>0.234656764663527</v>
      </c>
      <c r="W10" s="17">
        <v>0.172952794611656</v>
      </c>
    </row>
    <row r="11" spans="2:23" x14ac:dyDescent="0.35">
      <c r="B11" s="18" t="s">
        <v>102</v>
      </c>
      <c r="C11" s="17">
        <v>0.29076107246478899</v>
      </c>
      <c r="D11" s="17">
        <v>0.34260473430639199</v>
      </c>
      <c r="E11" s="17">
        <v>0.24122414876974499</v>
      </c>
      <c r="F11" s="17"/>
      <c r="G11" s="17">
        <v>0.37417834909116698</v>
      </c>
      <c r="H11" s="17">
        <v>0.261721145285154</v>
      </c>
      <c r="I11" s="17">
        <v>0.30874072243009298</v>
      </c>
      <c r="J11" s="17">
        <v>0.21835100686855199</v>
      </c>
      <c r="K11" s="17">
        <v>0.27856926335029703</v>
      </c>
      <c r="L11" s="17">
        <v>0.37310530577444601</v>
      </c>
      <c r="M11" s="17"/>
      <c r="N11" s="17">
        <v>0.30886409602333798</v>
      </c>
      <c r="O11" s="17">
        <v>0.29356874452118198</v>
      </c>
      <c r="P11" s="17">
        <v>0.26014271437778602</v>
      </c>
      <c r="Q11" s="17">
        <v>0.26308516296784201</v>
      </c>
      <c r="R11" s="17">
        <v>0.19876939462545101</v>
      </c>
      <c r="S11" s="17"/>
      <c r="T11" s="17">
        <v>0.18076230080484801</v>
      </c>
      <c r="U11" s="17">
        <v>0.284537499226659</v>
      </c>
      <c r="V11" s="17">
        <v>0.38411991394439499</v>
      </c>
      <c r="W11" s="17">
        <v>0.36656762280280702</v>
      </c>
    </row>
    <row r="12" spans="2:23" x14ac:dyDescent="0.35">
      <c r="B12" s="18" t="s">
        <v>103</v>
      </c>
      <c r="C12" s="17">
        <v>0.14064093682068499</v>
      </c>
      <c r="D12" s="17">
        <v>0.19086106402344299</v>
      </c>
      <c r="E12" s="17">
        <v>9.0901083948217901E-2</v>
      </c>
      <c r="F12" s="17"/>
      <c r="G12" s="17">
        <v>9.5979162211895702E-2</v>
      </c>
      <c r="H12" s="17">
        <v>0.15020578828390599</v>
      </c>
      <c r="I12" s="17">
        <v>0.158999410936596</v>
      </c>
      <c r="J12" s="17">
        <v>0.13469327827795399</v>
      </c>
      <c r="K12" s="17">
        <v>0.14393198619292499</v>
      </c>
      <c r="L12" s="17">
        <v>0.17629045794415801</v>
      </c>
      <c r="M12" s="17"/>
      <c r="N12" s="17">
        <v>0.15257695029179399</v>
      </c>
      <c r="O12" s="17">
        <v>0.12946393808614001</v>
      </c>
      <c r="P12" s="17">
        <v>0.128693980217362</v>
      </c>
      <c r="Q12" s="17">
        <v>0.142536900104801</v>
      </c>
      <c r="R12" s="17">
        <v>0.10718601004995899</v>
      </c>
      <c r="S12" s="17"/>
      <c r="T12" s="17">
        <v>4.5793100114271797E-2</v>
      </c>
      <c r="U12" s="17">
        <v>8.40331824884024E-2</v>
      </c>
      <c r="V12" s="17">
        <v>0.23283290502568399</v>
      </c>
      <c r="W12" s="17">
        <v>0.40287501099946998</v>
      </c>
    </row>
    <row r="13" spans="2:23" x14ac:dyDescent="0.35">
      <c r="B13" s="18" t="s">
        <v>51</v>
      </c>
      <c r="C13" s="19">
        <v>0.109650699184068</v>
      </c>
      <c r="D13" s="19">
        <v>6.6570773389126398E-2</v>
      </c>
      <c r="E13" s="19">
        <v>0.14672724138504001</v>
      </c>
      <c r="F13" s="19"/>
      <c r="G13" s="19">
        <v>0.14585431686228301</v>
      </c>
      <c r="H13" s="19">
        <v>0.10041698316921201</v>
      </c>
      <c r="I13" s="19">
        <v>0.102357371317652</v>
      </c>
      <c r="J13" s="19">
        <v>0.133487029306887</v>
      </c>
      <c r="K13" s="19">
        <v>8.9737564660415298E-2</v>
      </c>
      <c r="L13" s="19">
        <v>3.5307625679941598E-2</v>
      </c>
      <c r="M13" s="19"/>
      <c r="N13" s="19">
        <v>0.11072312318686101</v>
      </c>
      <c r="O13" s="19">
        <v>8.1156103906983704E-2</v>
      </c>
      <c r="P13" s="19">
        <v>0.102137030731157</v>
      </c>
      <c r="Q13" s="19">
        <v>0.10262275271914401</v>
      </c>
      <c r="R13" s="19">
        <v>0.21469089689857501</v>
      </c>
      <c r="S13" s="19"/>
      <c r="T13" s="19">
        <v>0.18197792930416901</v>
      </c>
      <c r="U13" s="19">
        <v>9.1690493940492598E-2</v>
      </c>
      <c r="V13" s="19">
        <v>5.9523767580687698E-2</v>
      </c>
      <c r="W13" s="19">
        <v>3.80698545759353E-2</v>
      </c>
    </row>
    <row r="14" spans="2:23" x14ac:dyDescent="0.35">
      <c r="B14" s="16" t="s">
        <v>213</v>
      </c>
    </row>
    <row r="15" spans="2:23" x14ac:dyDescent="0.35">
      <c r="B15" t="s">
        <v>45</v>
      </c>
    </row>
    <row r="16" spans="2:23" x14ac:dyDescent="0.35">
      <c r="B16" t="s">
        <v>223</v>
      </c>
    </row>
    <row r="18" spans="2:2" x14ac:dyDescent="0.35">
      <c r="B18" s="8" t="str">
        <f>HYPERLINK("#'Contents'!A1", "Return to Contents")</f>
        <v>Return to Contents</v>
      </c>
    </row>
  </sheetData>
  <mergeCells count="5">
    <mergeCell ref="D5:E5"/>
    <mergeCell ref="G5:L5"/>
    <mergeCell ref="N5:R5"/>
    <mergeCell ref="T5:W5"/>
    <mergeCell ref="D2:U2"/>
  </mergeCells>
  <pageMargins left="0.7" right="0.7" top="0.75" bottom="0.75" header="0.3" footer="0.3"/>
  <pageSetup paperSize="9" orientation="portrait" horizontalDpi="300" verticalDpi="30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2:M19"/>
  <sheetViews>
    <sheetView showGridLines="0" topLeftCell="A2" workbookViewId="0">
      <pane xSplit="2" topLeftCell="D1" activePane="topRight" state="frozen"/>
      <selection pane="topRight" activeCell="B13" sqref="B13"/>
    </sheetView>
  </sheetViews>
  <sheetFormatPr defaultColWidth="11.453125" defaultRowHeight="14.5" x14ac:dyDescent="0.35"/>
  <cols>
    <col min="2" max="2" width="25.7265625" customWidth="1"/>
    <col min="3" max="13" width="20.7265625" customWidth="1"/>
  </cols>
  <sheetData>
    <row r="2" spans="2:13" ht="40" customHeight="1" x14ac:dyDescent="0.35">
      <c r="D2" s="31" t="s">
        <v>120</v>
      </c>
      <c r="E2" s="27"/>
      <c r="F2" s="27"/>
      <c r="G2" s="27"/>
      <c r="H2" s="27"/>
      <c r="I2" s="27"/>
      <c r="J2" s="27"/>
      <c r="K2" s="27"/>
      <c r="L2" s="27"/>
      <c r="M2" s="27"/>
    </row>
    <row r="6" spans="2:13" ht="50.15" customHeight="1" x14ac:dyDescent="0.35">
      <c r="B6" s="23" t="s">
        <v>13</v>
      </c>
      <c r="C6" s="23" t="s">
        <v>105</v>
      </c>
      <c r="D6" s="23" t="s">
        <v>106</v>
      </c>
      <c r="E6" s="23" t="s">
        <v>107</v>
      </c>
      <c r="F6" s="23" t="s">
        <v>108</v>
      </c>
      <c r="G6" s="23" t="s">
        <v>109</v>
      </c>
      <c r="H6" s="23" t="s">
        <v>110</v>
      </c>
      <c r="I6" s="23" t="s">
        <v>111</v>
      </c>
      <c r="J6" s="23" t="s">
        <v>112</v>
      </c>
      <c r="K6" s="23" t="s">
        <v>113</v>
      </c>
      <c r="L6" s="23" t="s">
        <v>114</v>
      </c>
    </row>
    <row r="7" spans="2:13" x14ac:dyDescent="0.35">
      <c r="B7" s="18" t="s">
        <v>115</v>
      </c>
      <c r="C7" s="17">
        <v>0.106168580834403</v>
      </c>
      <c r="D7" s="17">
        <v>9.1354082931534394E-2</v>
      </c>
      <c r="E7" s="17">
        <v>5.50465652810836E-2</v>
      </c>
      <c r="F7" s="17">
        <v>9.9398829825027804E-2</v>
      </c>
      <c r="G7" s="17">
        <v>0.13814637658455101</v>
      </c>
      <c r="H7" s="17">
        <v>8.6111576402882598E-2</v>
      </c>
      <c r="I7" s="17">
        <v>6.8962458767238499E-2</v>
      </c>
      <c r="J7" s="17">
        <v>0.17189290306434099</v>
      </c>
      <c r="K7" s="17">
        <v>0.151940844214178</v>
      </c>
      <c r="L7" s="17">
        <v>5.3229653941205199E-2</v>
      </c>
    </row>
    <row r="8" spans="2:13" x14ac:dyDescent="0.35">
      <c r="B8" s="18" t="s">
        <v>116</v>
      </c>
      <c r="C8" s="17">
        <v>0.13874041138262899</v>
      </c>
      <c r="D8" s="17">
        <v>0.12862860090012801</v>
      </c>
      <c r="E8" s="17">
        <v>0.111548400833763</v>
      </c>
      <c r="F8" s="17">
        <v>0.14879754693951799</v>
      </c>
      <c r="G8" s="17">
        <v>0.23595853472103601</v>
      </c>
      <c r="H8" s="17">
        <v>0.16112885967875301</v>
      </c>
      <c r="I8" s="17">
        <v>0.10911057341619999</v>
      </c>
      <c r="J8" s="17">
        <v>0.25462595441430402</v>
      </c>
      <c r="K8" s="17">
        <v>0.23307120669498099</v>
      </c>
      <c r="L8" s="17">
        <v>8.3058494946436398E-2</v>
      </c>
    </row>
    <row r="9" spans="2:13" x14ac:dyDescent="0.35">
      <c r="B9" s="18" t="s">
        <v>117</v>
      </c>
      <c r="C9" s="17">
        <v>0.23460311959876101</v>
      </c>
      <c r="D9" s="17">
        <v>0.32091723113224602</v>
      </c>
      <c r="E9" s="17">
        <v>0.50638437495075606</v>
      </c>
      <c r="F9" s="17">
        <v>0.389839683365995</v>
      </c>
      <c r="G9" s="17">
        <v>0.36317572907763201</v>
      </c>
      <c r="H9" s="17">
        <v>0.40631223120153398</v>
      </c>
      <c r="I9" s="17">
        <v>0.39040846894214498</v>
      </c>
      <c r="J9" s="17">
        <v>0.33305749349950398</v>
      </c>
      <c r="K9" s="17">
        <v>0.33092571209789301</v>
      </c>
      <c r="L9" s="17">
        <v>0.33439347042641998</v>
      </c>
    </row>
    <row r="10" spans="2:13" ht="29" x14ac:dyDescent="0.35">
      <c r="B10" s="18" t="s">
        <v>118</v>
      </c>
      <c r="C10" s="17">
        <v>0.23820292911034599</v>
      </c>
      <c r="D10" s="17">
        <v>0.21540951671620101</v>
      </c>
      <c r="E10" s="17">
        <v>0.12540107766863101</v>
      </c>
      <c r="F10" s="17">
        <v>0.16224390079781001</v>
      </c>
      <c r="G10" s="17">
        <v>0.11997174400836901</v>
      </c>
      <c r="H10" s="17">
        <v>0.18686975000023001</v>
      </c>
      <c r="I10" s="17">
        <v>0.215882533971684</v>
      </c>
      <c r="J10" s="17">
        <v>8.3330437989698899E-2</v>
      </c>
      <c r="K10" s="17">
        <v>9.6886065066094998E-2</v>
      </c>
      <c r="L10" s="17">
        <v>0.23703788434168399</v>
      </c>
    </row>
    <row r="11" spans="2:13" ht="29" x14ac:dyDescent="0.35">
      <c r="B11" s="18" t="s">
        <v>119</v>
      </c>
      <c r="C11" s="17">
        <v>0.161809484051676</v>
      </c>
      <c r="D11" s="17">
        <v>0.143012295031303</v>
      </c>
      <c r="E11" s="17">
        <v>5.3268687594490001E-2</v>
      </c>
      <c r="F11" s="17">
        <v>9.9716105598659496E-2</v>
      </c>
      <c r="G11" s="17">
        <v>4.1268977857112497E-2</v>
      </c>
      <c r="H11" s="17">
        <v>4.9729855796884298E-2</v>
      </c>
      <c r="I11" s="17">
        <v>0.10640381803134</v>
      </c>
      <c r="J11" s="17">
        <v>3.1774911466942002E-2</v>
      </c>
      <c r="K11" s="17">
        <v>7.5220173199851498E-2</v>
      </c>
      <c r="L11" s="17">
        <v>0.20505648311237901</v>
      </c>
    </row>
    <row r="12" spans="2:13" x14ac:dyDescent="0.35">
      <c r="B12" s="18" t="s">
        <v>51</v>
      </c>
      <c r="C12" s="17">
        <v>0.120475475022184</v>
      </c>
      <c r="D12" s="17">
        <v>0.100678273288588</v>
      </c>
      <c r="E12" s="17">
        <v>0.14835089367127599</v>
      </c>
      <c r="F12" s="17">
        <v>0.10000393347299</v>
      </c>
      <c r="G12" s="17">
        <v>0.10147863775129901</v>
      </c>
      <c r="H12" s="17">
        <v>0.109847726919716</v>
      </c>
      <c r="I12" s="17">
        <v>0.109232146871392</v>
      </c>
      <c r="J12" s="17">
        <v>0.12531829956520901</v>
      </c>
      <c r="K12" s="17">
        <v>0.111955998727001</v>
      </c>
      <c r="L12" s="17">
        <v>8.7224013231876105E-2</v>
      </c>
    </row>
    <row r="13" spans="2:13" x14ac:dyDescent="0.35">
      <c r="B13" s="16" t="s">
        <v>199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</row>
    <row r="14" spans="2:13" x14ac:dyDescent="0.35">
      <c r="B14" t="s">
        <v>45</v>
      </c>
    </row>
    <row r="15" spans="2:13" x14ac:dyDescent="0.35">
      <c r="B15" t="s">
        <v>223</v>
      </c>
    </row>
    <row r="19" spans="2:2" x14ac:dyDescent="0.35">
      <c r="B19" s="8" t="str">
        <f>HYPERLINK("#'Contents'!A1", "Return to Contents")</f>
        <v>Return to Contents</v>
      </c>
    </row>
  </sheetData>
  <mergeCells count="1">
    <mergeCell ref="D2:M2"/>
  </mergeCells>
  <pageMargins left="0.7" right="0.7" top="0.75" bottom="0.75" header="0.3" footer="0.3"/>
  <pageSetup paperSize="9" orientation="portrait" horizontalDpi="300" verticalDpi="30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2:W19"/>
  <sheetViews>
    <sheetView showGridLines="0" topLeftCell="A8" workbookViewId="0">
      <pane xSplit="2" topLeftCell="D1" activePane="topRight" state="frozen"/>
      <selection pane="topRight" activeCell="B19" sqref="B19"/>
    </sheetView>
  </sheetViews>
  <sheetFormatPr defaultColWidth="11.4531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8" width="10.7265625" customWidth="1"/>
    <col min="19" max="19" width="2.1796875" customWidth="1"/>
    <col min="20" max="23" width="10.7265625" customWidth="1"/>
    <col min="24" max="24" width="2.1796875" customWidth="1"/>
  </cols>
  <sheetData>
    <row r="2" spans="2:23" ht="40" customHeight="1" x14ac:dyDescent="0.35">
      <c r="D2" s="31" t="s">
        <v>121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5" spans="2:23" ht="30" customHeight="1" x14ac:dyDescent="0.35">
      <c r="B5" s="15"/>
      <c r="C5" s="15"/>
      <c r="D5" s="30" t="s">
        <v>34</v>
      </c>
      <c r="E5" s="30"/>
      <c r="F5" s="15"/>
      <c r="G5" s="30" t="s">
        <v>35</v>
      </c>
      <c r="H5" s="30"/>
      <c r="I5" s="30"/>
      <c r="J5" s="30"/>
      <c r="K5" s="30"/>
      <c r="L5" s="30"/>
      <c r="M5" s="15"/>
      <c r="N5" s="30" t="s">
        <v>36</v>
      </c>
      <c r="O5" s="30"/>
      <c r="P5" s="30"/>
      <c r="Q5" s="30"/>
      <c r="R5" s="30"/>
      <c r="S5" s="15"/>
      <c r="T5" s="30" t="s">
        <v>37</v>
      </c>
      <c r="U5" s="30"/>
      <c r="V5" s="30"/>
      <c r="W5" s="30"/>
    </row>
    <row r="6" spans="2:23" ht="29" x14ac:dyDescent="0.35">
      <c r="B6" t="s">
        <v>13</v>
      </c>
      <c r="C6" s="9" t="s">
        <v>14</v>
      </c>
      <c r="D6" s="12" t="s">
        <v>15</v>
      </c>
      <c r="E6" s="12" t="s">
        <v>16</v>
      </c>
      <c r="G6" s="12" t="s">
        <v>19</v>
      </c>
      <c r="H6" s="12" t="s">
        <v>20</v>
      </c>
      <c r="I6" s="12" t="s">
        <v>21</v>
      </c>
      <c r="J6" s="12" t="s">
        <v>22</v>
      </c>
      <c r="K6" s="12" t="s">
        <v>23</v>
      </c>
      <c r="L6" s="12" t="s">
        <v>24</v>
      </c>
      <c r="N6" s="12" t="s">
        <v>25</v>
      </c>
      <c r="O6" s="12" t="s">
        <v>26</v>
      </c>
      <c r="P6" s="12" t="s">
        <v>27</v>
      </c>
      <c r="Q6" s="12" t="s">
        <v>28</v>
      </c>
      <c r="R6" s="12" t="s">
        <v>29</v>
      </c>
      <c r="T6" s="12" t="s">
        <v>30</v>
      </c>
      <c r="U6" s="12" t="s">
        <v>31</v>
      </c>
      <c r="V6" s="12" t="s">
        <v>32</v>
      </c>
      <c r="W6" s="12" t="s">
        <v>33</v>
      </c>
    </row>
    <row r="7" spans="2:23" ht="30" customHeight="1" x14ac:dyDescent="0.35">
      <c r="B7" s="10" t="s">
        <v>17</v>
      </c>
      <c r="C7" s="10">
        <v>1466</v>
      </c>
      <c r="D7" s="10">
        <v>651</v>
      </c>
      <c r="E7" s="10">
        <v>800</v>
      </c>
      <c r="F7" s="10"/>
      <c r="G7" s="10">
        <v>255</v>
      </c>
      <c r="H7" s="10">
        <v>319</v>
      </c>
      <c r="I7" s="10">
        <v>279</v>
      </c>
      <c r="J7" s="10">
        <v>265</v>
      </c>
      <c r="K7" s="10">
        <v>249</v>
      </c>
      <c r="L7" s="10">
        <v>99</v>
      </c>
      <c r="M7" s="10"/>
      <c r="N7" s="10">
        <v>907</v>
      </c>
      <c r="O7" s="10">
        <v>211</v>
      </c>
      <c r="P7" s="10">
        <v>187</v>
      </c>
      <c r="Q7" s="10">
        <v>90</v>
      </c>
      <c r="R7" s="10">
        <v>60</v>
      </c>
      <c r="S7" s="10"/>
      <c r="T7" s="10">
        <v>338</v>
      </c>
      <c r="U7" s="10">
        <v>562</v>
      </c>
      <c r="V7" s="10">
        <v>435</v>
      </c>
      <c r="W7" s="10">
        <v>89</v>
      </c>
    </row>
    <row r="8" spans="2:23" ht="30" customHeight="1" x14ac:dyDescent="0.35">
      <c r="B8" s="11" t="s">
        <v>18</v>
      </c>
      <c r="C8" s="11">
        <v>1537</v>
      </c>
      <c r="D8" s="11">
        <v>761</v>
      </c>
      <c r="E8" s="11">
        <v>760</v>
      </c>
      <c r="F8" s="11"/>
      <c r="G8" s="11">
        <v>246</v>
      </c>
      <c r="H8" s="11">
        <v>360</v>
      </c>
      <c r="I8" s="11">
        <v>329</v>
      </c>
      <c r="J8" s="11">
        <v>297</v>
      </c>
      <c r="K8" s="11">
        <v>224</v>
      </c>
      <c r="L8" s="11">
        <v>82</v>
      </c>
      <c r="M8" s="11"/>
      <c r="N8" s="11">
        <v>818</v>
      </c>
      <c r="O8" s="11">
        <v>325</v>
      </c>
      <c r="P8" s="11">
        <v>234</v>
      </c>
      <c r="Q8" s="11">
        <v>109</v>
      </c>
      <c r="R8" s="11">
        <v>39</v>
      </c>
      <c r="S8" s="11"/>
      <c r="T8" s="11">
        <v>382</v>
      </c>
      <c r="U8" s="11">
        <v>585</v>
      </c>
      <c r="V8" s="11">
        <v>435</v>
      </c>
      <c r="W8" s="11">
        <v>95</v>
      </c>
    </row>
    <row r="9" spans="2:23" x14ac:dyDescent="0.35">
      <c r="B9" s="18" t="s">
        <v>115</v>
      </c>
      <c r="C9" s="17">
        <v>0.106168580834403</v>
      </c>
      <c r="D9" s="17">
        <v>9.8555121177884203E-2</v>
      </c>
      <c r="E9" s="17">
        <v>0.113860486817997</v>
      </c>
      <c r="F9" s="17"/>
      <c r="G9" s="17">
        <v>0.11659807519870399</v>
      </c>
      <c r="H9" s="17">
        <v>0.12272573323359701</v>
      </c>
      <c r="I9" s="17">
        <v>0.124620016698445</v>
      </c>
      <c r="J9" s="17">
        <v>9.6350825545005001E-2</v>
      </c>
      <c r="K9" s="17">
        <v>7.3039670881175897E-2</v>
      </c>
      <c r="L9" s="17">
        <v>5.4604939504208298E-2</v>
      </c>
      <c r="M9" s="17"/>
      <c r="N9" s="17">
        <v>0.11744496214036</v>
      </c>
      <c r="O9" s="17">
        <v>0.12009545152003399</v>
      </c>
      <c r="P9" s="17">
        <v>6.1155394911222898E-2</v>
      </c>
      <c r="Q9" s="17">
        <v>5.9986783608903901E-2</v>
      </c>
      <c r="R9" s="17">
        <v>0.14471799927634199</v>
      </c>
      <c r="S9" s="17"/>
      <c r="T9" s="17">
        <v>0.12395290328656</v>
      </c>
      <c r="U9" s="17">
        <v>0.109802677854026</v>
      </c>
      <c r="V9" s="17">
        <v>9.48851153916761E-2</v>
      </c>
      <c r="W9" s="17">
        <v>8.5202055621116393E-2</v>
      </c>
    </row>
    <row r="10" spans="2:23" x14ac:dyDescent="0.35">
      <c r="B10" s="18" t="s">
        <v>116</v>
      </c>
      <c r="C10" s="17">
        <v>0.13874041138262899</v>
      </c>
      <c r="D10" s="17">
        <v>0.146207335210016</v>
      </c>
      <c r="E10" s="17">
        <v>0.13273819099049</v>
      </c>
      <c r="F10" s="17"/>
      <c r="G10" s="17">
        <v>0.17002051922195899</v>
      </c>
      <c r="H10" s="17">
        <v>0.17822635695132599</v>
      </c>
      <c r="I10" s="17">
        <v>9.8549662574934194E-2</v>
      </c>
      <c r="J10" s="17">
        <v>0.15873139655377499</v>
      </c>
      <c r="K10" s="17">
        <v>8.98102904270731E-2</v>
      </c>
      <c r="L10" s="17">
        <v>9.4398424778098705E-2</v>
      </c>
      <c r="M10" s="17"/>
      <c r="N10" s="17">
        <v>0.116024710309286</v>
      </c>
      <c r="O10" s="17">
        <v>0.18455248137921601</v>
      </c>
      <c r="P10" s="17">
        <v>0.17392209777297901</v>
      </c>
      <c r="Q10" s="17">
        <v>0.11321027971441799</v>
      </c>
      <c r="R10" s="17">
        <v>9.0738743622652995E-2</v>
      </c>
      <c r="S10" s="17"/>
      <c r="T10" s="17">
        <v>0.11607571226181899</v>
      </c>
      <c r="U10" s="17">
        <v>0.15367178610155</v>
      </c>
      <c r="V10" s="17">
        <v>0.14518165045272799</v>
      </c>
      <c r="W10" s="17">
        <v>0.108933472151655</v>
      </c>
    </row>
    <row r="11" spans="2:23" x14ac:dyDescent="0.35">
      <c r="B11" s="18" t="s">
        <v>117</v>
      </c>
      <c r="C11" s="17">
        <v>0.23460311959876101</v>
      </c>
      <c r="D11" s="17">
        <v>0.26234656352449598</v>
      </c>
      <c r="E11" s="17">
        <v>0.206770400562164</v>
      </c>
      <c r="F11" s="17"/>
      <c r="G11" s="17">
        <v>0.23611283946954201</v>
      </c>
      <c r="H11" s="17">
        <v>0.27423539974472</v>
      </c>
      <c r="I11" s="17">
        <v>0.219899676786734</v>
      </c>
      <c r="J11" s="17">
        <v>0.229820867202366</v>
      </c>
      <c r="K11" s="17">
        <v>0.18608993957311201</v>
      </c>
      <c r="L11" s="17">
        <v>0.264656466906453</v>
      </c>
      <c r="M11" s="17"/>
      <c r="N11" s="17">
        <v>0.220208142892654</v>
      </c>
      <c r="O11" s="17">
        <v>0.194986560805643</v>
      </c>
      <c r="P11" s="17">
        <v>0.325393988974224</v>
      </c>
      <c r="Q11" s="17">
        <v>0.245306449154786</v>
      </c>
      <c r="R11" s="17">
        <v>0.29647769171377603</v>
      </c>
      <c r="S11" s="17"/>
      <c r="T11" s="17">
        <v>0.27111435267996498</v>
      </c>
      <c r="U11" s="17">
        <v>0.19125020044430999</v>
      </c>
      <c r="V11" s="17">
        <v>0.25982996388088297</v>
      </c>
      <c r="W11" s="17">
        <v>0.28320468552635603</v>
      </c>
    </row>
    <row r="12" spans="2:23" ht="29" x14ac:dyDescent="0.35">
      <c r="B12" s="18" t="s">
        <v>118</v>
      </c>
      <c r="C12" s="17">
        <v>0.23820292911034599</v>
      </c>
      <c r="D12" s="17">
        <v>0.25110844779973102</v>
      </c>
      <c r="E12" s="17">
        <v>0.22346874473091699</v>
      </c>
      <c r="F12" s="17"/>
      <c r="G12" s="17">
        <v>0.24374571941210199</v>
      </c>
      <c r="H12" s="17">
        <v>0.16507343814707201</v>
      </c>
      <c r="I12" s="17">
        <v>0.24774142336988</v>
      </c>
      <c r="J12" s="17">
        <v>0.245295207483296</v>
      </c>
      <c r="K12" s="17">
        <v>0.32122395438271201</v>
      </c>
      <c r="L12" s="17">
        <v>0.25188811522271898</v>
      </c>
      <c r="M12" s="17"/>
      <c r="N12" s="17">
        <v>0.23258670132488701</v>
      </c>
      <c r="O12" s="17">
        <v>0.26095167048252899</v>
      </c>
      <c r="P12" s="17">
        <v>0.17202246643361699</v>
      </c>
      <c r="Q12" s="17">
        <v>0.37764553054128103</v>
      </c>
      <c r="R12" s="17">
        <v>0.220726250529441</v>
      </c>
      <c r="S12" s="17"/>
      <c r="T12" s="17">
        <v>0.16164819546814099</v>
      </c>
      <c r="U12" s="17">
        <v>0.25140270153762401</v>
      </c>
      <c r="V12" s="17">
        <v>0.28959559444592903</v>
      </c>
      <c r="W12" s="17">
        <v>0.25308767630539403</v>
      </c>
    </row>
    <row r="13" spans="2:23" ht="29" x14ac:dyDescent="0.35">
      <c r="B13" s="18" t="s">
        <v>119</v>
      </c>
      <c r="C13" s="17">
        <v>0.161809484051676</v>
      </c>
      <c r="D13" s="17">
        <v>0.16586507073254</v>
      </c>
      <c r="E13" s="17">
        <v>0.15673273465773699</v>
      </c>
      <c r="F13" s="17"/>
      <c r="G13" s="17">
        <v>0.145284805453884</v>
      </c>
      <c r="H13" s="17">
        <v>0.12952465681512901</v>
      </c>
      <c r="I13" s="17">
        <v>0.160384016042737</v>
      </c>
      <c r="J13" s="17">
        <v>0.180607184510619</v>
      </c>
      <c r="K13" s="17">
        <v>0.19575777296805499</v>
      </c>
      <c r="L13" s="17">
        <v>0.197795257907531</v>
      </c>
      <c r="M13" s="17"/>
      <c r="N13" s="17">
        <v>0.16004221467844501</v>
      </c>
      <c r="O13" s="17">
        <v>0.164141660166673</v>
      </c>
      <c r="P13" s="17">
        <v>0.186536361141382</v>
      </c>
      <c r="Q13" s="17">
        <v>0.13871801342453399</v>
      </c>
      <c r="R13" s="17">
        <v>0.14283879050508599</v>
      </c>
      <c r="S13" s="17"/>
      <c r="T13" s="17">
        <v>0.125851955408945</v>
      </c>
      <c r="U13" s="17">
        <v>0.19286139543009201</v>
      </c>
      <c r="V13" s="17">
        <v>0.14561885712995001</v>
      </c>
      <c r="W13" s="17">
        <v>0.239012988893852</v>
      </c>
    </row>
    <row r="14" spans="2:23" x14ac:dyDescent="0.35">
      <c r="B14" s="18" t="s">
        <v>51</v>
      </c>
      <c r="C14" s="19">
        <v>0.120475475022184</v>
      </c>
      <c r="D14" s="19">
        <v>7.5917461555332993E-2</v>
      </c>
      <c r="E14" s="19">
        <v>0.166429442240696</v>
      </c>
      <c r="F14" s="19"/>
      <c r="G14" s="19">
        <v>8.8238041243808601E-2</v>
      </c>
      <c r="H14" s="19">
        <v>0.13021441510815601</v>
      </c>
      <c r="I14" s="19">
        <v>0.14880520452727</v>
      </c>
      <c r="J14" s="19">
        <v>8.9194518704938802E-2</v>
      </c>
      <c r="K14" s="19">
        <v>0.13407837176787199</v>
      </c>
      <c r="L14" s="19">
        <v>0.13665679568099001</v>
      </c>
      <c r="M14" s="19"/>
      <c r="N14" s="19">
        <v>0.153693268654368</v>
      </c>
      <c r="O14" s="19">
        <v>7.5272175645905298E-2</v>
      </c>
      <c r="P14" s="19">
        <v>8.0969690766574801E-2</v>
      </c>
      <c r="Q14" s="19">
        <v>6.5132943556076794E-2</v>
      </c>
      <c r="R14" s="19">
        <v>0.104500524352702</v>
      </c>
      <c r="S14" s="19"/>
      <c r="T14" s="19">
        <v>0.20135688089457099</v>
      </c>
      <c r="U14" s="19">
        <v>0.101011238632398</v>
      </c>
      <c r="V14" s="19">
        <v>6.4888818698833894E-2</v>
      </c>
      <c r="W14" s="19">
        <v>3.0559121501627502E-2</v>
      </c>
    </row>
    <row r="15" spans="2:23" x14ac:dyDescent="0.35">
      <c r="B15" s="16" t="s">
        <v>199</v>
      </c>
    </row>
    <row r="16" spans="2:23" x14ac:dyDescent="0.35">
      <c r="B16" t="s">
        <v>45</v>
      </c>
    </row>
    <row r="17" spans="2:2" x14ac:dyDescent="0.35">
      <c r="B17" t="s">
        <v>223</v>
      </c>
    </row>
    <row r="19" spans="2:2" x14ac:dyDescent="0.35">
      <c r="B19" s="8" t="str">
        <f>HYPERLINK("#'Contents'!A1", "Return to Contents")</f>
        <v>Return to Contents</v>
      </c>
    </row>
  </sheetData>
  <mergeCells count="5">
    <mergeCell ref="D5:E5"/>
    <mergeCell ref="G5:L5"/>
    <mergeCell ref="N5:R5"/>
    <mergeCell ref="T5:W5"/>
    <mergeCell ref="D2:U2"/>
  </mergeCells>
  <pageMargins left="0.7" right="0.7" top="0.75" bottom="0.75" header="0.3" footer="0.3"/>
  <pageSetup paperSize="9" orientation="portrait" horizontalDpi="300" verticalDpi="30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2:W19"/>
  <sheetViews>
    <sheetView showGridLines="0" topLeftCell="A7" workbookViewId="0">
      <pane xSplit="2" topLeftCell="C1" activePane="topRight" state="frozen"/>
      <selection pane="topRight" activeCell="B15" sqref="B15"/>
    </sheetView>
  </sheetViews>
  <sheetFormatPr defaultColWidth="11.4531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8" width="10.7265625" customWidth="1"/>
    <col min="19" max="19" width="2.1796875" customWidth="1"/>
    <col min="20" max="23" width="10.7265625" customWidth="1"/>
    <col min="24" max="24" width="2.1796875" customWidth="1"/>
  </cols>
  <sheetData>
    <row r="2" spans="2:23" ht="40" customHeight="1" x14ac:dyDescent="0.35">
      <c r="D2" s="31" t="s">
        <v>122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5" spans="2:23" ht="30" customHeight="1" x14ac:dyDescent="0.35">
      <c r="B5" s="15"/>
      <c r="C5" s="15"/>
      <c r="D5" s="30" t="s">
        <v>34</v>
      </c>
      <c r="E5" s="30"/>
      <c r="F5" s="15"/>
      <c r="G5" s="30" t="s">
        <v>35</v>
      </c>
      <c r="H5" s="30"/>
      <c r="I5" s="30"/>
      <c r="J5" s="30"/>
      <c r="K5" s="30"/>
      <c r="L5" s="30"/>
      <c r="M5" s="15"/>
      <c r="N5" s="30" t="s">
        <v>36</v>
      </c>
      <c r="O5" s="30"/>
      <c r="P5" s="30"/>
      <c r="Q5" s="30"/>
      <c r="R5" s="30"/>
      <c r="S5" s="15"/>
      <c r="T5" s="30" t="s">
        <v>37</v>
      </c>
      <c r="U5" s="30"/>
      <c r="V5" s="30"/>
      <c r="W5" s="30"/>
    </row>
    <row r="6" spans="2:23" ht="29" x14ac:dyDescent="0.35">
      <c r="B6" t="s">
        <v>13</v>
      </c>
      <c r="C6" s="9" t="s">
        <v>14</v>
      </c>
      <c r="D6" s="12" t="s">
        <v>15</v>
      </c>
      <c r="E6" s="12" t="s">
        <v>16</v>
      </c>
      <c r="G6" s="12" t="s">
        <v>19</v>
      </c>
      <c r="H6" s="12" t="s">
        <v>20</v>
      </c>
      <c r="I6" s="12" t="s">
        <v>21</v>
      </c>
      <c r="J6" s="12" t="s">
        <v>22</v>
      </c>
      <c r="K6" s="12" t="s">
        <v>23</v>
      </c>
      <c r="L6" s="12" t="s">
        <v>24</v>
      </c>
      <c r="N6" s="12" t="s">
        <v>25</v>
      </c>
      <c r="O6" s="12" t="s">
        <v>26</v>
      </c>
      <c r="P6" s="12" t="s">
        <v>27</v>
      </c>
      <c r="Q6" s="12" t="s">
        <v>28</v>
      </c>
      <c r="R6" s="12" t="s">
        <v>29</v>
      </c>
      <c r="T6" s="12" t="s">
        <v>30</v>
      </c>
      <c r="U6" s="12" t="s">
        <v>31</v>
      </c>
      <c r="V6" s="12" t="s">
        <v>32</v>
      </c>
      <c r="W6" s="12" t="s">
        <v>33</v>
      </c>
    </row>
    <row r="7" spans="2:23" ht="30" customHeight="1" x14ac:dyDescent="0.35">
      <c r="B7" s="10" t="s">
        <v>17</v>
      </c>
      <c r="C7" s="10">
        <v>1466</v>
      </c>
      <c r="D7" s="10">
        <v>651</v>
      </c>
      <c r="E7" s="10">
        <v>800</v>
      </c>
      <c r="F7" s="10"/>
      <c r="G7" s="10">
        <v>255</v>
      </c>
      <c r="H7" s="10">
        <v>319</v>
      </c>
      <c r="I7" s="10">
        <v>279</v>
      </c>
      <c r="J7" s="10">
        <v>265</v>
      </c>
      <c r="K7" s="10">
        <v>249</v>
      </c>
      <c r="L7" s="10">
        <v>99</v>
      </c>
      <c r="M7" s="10"/>
      <c r="N7" s="10">
        <v>907</v>
      </c>
      <c r="O7" s="10">
        <v>211</v>
      </c>
      <c r="P7" s="10">
        <v>187</v>
      </c>
      <c r="Q7" s="10">
        <v>90</v>
      </c>
      <c r="R7" s="10">
        <v>60</v>
      </c>
      <c r="S7" s="10"/>
      <c r="T7" s="10">
        <v>338</v>
      </c>
      <c r="U7" s="10">
        <v>562</v>
      </c>
      <c r="V7" s="10">
        <v>435</v>
      </c>
      <c r="W7" s="10">
        <v>89</v>
      </c>
    </row>
    <row r="8" spans="2:23" ht="30" customHeight="1" x14ac:dyDescent="0.35">
      <c r="B8" s="11" t="s">
        <v>18</v>
      </c>
      <c r="C8" s="11">
        <v>1537</v>
      </c>
      <c r="D8" s="11">
        <v>761</v>
      </c>
      <c r="E8" s="11">
        <v>760</v>
      </c>
      <c r="F8" s="11"/>
      <c r="G8" s="11">
        <v>246</v>
      </c>
      <c r="H8" s="11">
        <v>360</v>
      </c>
      <c r="I8" s="11">
        <v>329</v>
      </c>
      <c r="J8" s="11">
        <v>297</v>
      </c>
      <c r="K8" s="11">
        <v>224</v>
      </c>
      <c r="L8" s="11">
        <v>82</v>
      </c>
      <c r="M8" s="11"/>
      <c r="N8" s="11">
        <v>818</v>
      </c>
      <c r="O8" s="11">
        <v>325</v>
      </c>
      <c r="P8" s="11">
        <v>234</v>
      </c>
      <c r="Q8" s="11">
        <v>109</v>
      </c>
      <c r="R8" s="11">
        <v>39</v>
      </c>
      <c r="S8" s="11"/>
      <c r="T8" s="11">
        <v>382</v>
      </c>
      <c r="U8" s="11">
        <v>585</v>
      </c>
      <c r="V8" s="11">
        <v>435</v>
      </c>
      <c r="W8" s="11">
        <v>95</v>
      </c>
    </row>
    <row r="9" spans="2:23" x14ac:dyDescent="0.35">
      <c r="B9" s="18" t="s">
        <v>115</v>
      </c>
      <c r="C9" s="17">
        <v>9.1354082931534394E-2</v>
      </c>
      <c r="D9" s="17">
        <v>9.9748796888663005E-2</v>
      </c>
      <c r="E9" s="17">
        <v>8.2947348418289005E-2</v>
      </c>
      <c r="F9" s="17"/>
      <c r="G9" s="17">
        <v>7.7200565862225595E-2</v>
      </c>
      <c r="H9" s="17">
        <v>0.103815721504494</v>
      </c>
      <c r="I9" s="17">
        <v>0.108907468901027</v>
      </c>
      <c r="J9" s="17">
        <v>8.0452290712435107E-2</v>
      </c>
      <c r="K9" s="17">
        <v>8.1282839611488605E-2</v>
      </c>
      <c r="L9" s="17">
        <v>7.5734809078135096E-2</v>
      </c>
      <c r="M9" s="17"/>
      <c r="N9" s="17">
        <v>9.0877958923948302E-2</v>
      </c>
      <c r="O9" s="17">
        <v>9.1411246368105895E-2</v>
      </c>
      <c r="P9" s="17">
        <v>8.9514953070810505E-2</v>
      </c>
      <c r="Q9" s="17">
        <v>0.11263004784932901</v>
      </c>
      <c r="R9" s="17">
        <v>7.8544112015241294E-2</v>
      </c>
      <c r="S9" s="17"/>
      <c r="T9" s="17">
        <v>0.110895933557593</v>
      </c>
      <c r="U9" s="17">
        <v>9.8736304700900696E-2</v>
      </c>
      <c r="V9" s="17">
        <v>7.1151361568786195E-2</v>
      </c>
      <c r="W9" s="17">
        <v>8.6571106488950597E-2</v>
      </c>
    </row>
    <row r="10" spans="2:23" x14ac:dyDescent="0.35">
      <c r="B10" s="18" t="s">
        <v>116</v>
      </c>
      <c r="C10" s="17">
        <v>0.12862860090012801</v>
      </c>
      <c r="D10" s="17">
        <v>0.122331403089116</v>
      </c>
      <c r="E10" s="17">
        <v>0.13351010371418801</v>
      </c>
      <c r="F10" s="17"/>
      <c r="G10" s="17">
        <v>0.14625514095894299</v>
      </c>
      <c r="H10" s="17">
        <v>0.103632194764641</v>
      </c>
      <c r="I10" s="17">
        <v>8.6636098782019E-2</v>
      </c>
      <c r="J10" s="17">
        <v>0.18682127742268501</v>
      </c>
      <c r="K10" s="17">
        <v>0.109443423935563</v>
      </c>
      <c r="L10" s="17">
        <v>0.19532262745696299</v>
      </c>
      <c r="M10" s="17"/>
      <c r="N10" s="17">
        <v>0.12644123050241399</v>
      </c>
      <c r="O10" s="17">
        <v>0.142294403408154</v>
      </c>
      <c r="P10" s="17">
        <v>0.12987910354233201</v>
      </c>
      <c r="Q10" s="17">
        <v>0.104397094536799</v>
      </c>
      <c r="R10" s="17">
        <v>0.157822787800975</v>
      </c>
      <c r="S10" s="17"/>
      <c r="T10" s="17">
        <v>0.125156956642022</v>
      </c>
      <c r="U10" s="17">
        <v>0.118464465409513</v>
      </c>
      <c r="V10" s="17">
        <v>0.15605347551110099</v>
      </c>
      <c r="W10" s="17">
        <v>8.8387039265503897E-2</v>
      </c>
    </row>
    <row r="11" spans="2:23" x14ac:dyDescent="0.35">
      <c r="B11" s="18" t="s">
        <v>117</v>
      </c>
      <c r="C11" s="17">
        <v>0.32091723113224602</v>
      </c>
      <c r="D11" s="17">
        <v>0.33424205662552098</v>
      </c>
      <c r="E11" s="17">
        <v>0.30858164962407902</v>
      </c>
      <c r="F11" s="17"/>
      <c r="G11" s="17">
        <v>0.294954139594656</v>
      </c>
      <c r="H11" s="17">
        <v>0.34149902973403801</v>
      </c>
      <c r="I11" s="17">
        <v>0.30583076439055801</v>
      </c>
      <c r="J11" s="17">
        <v>0.28847121191695002</v>
      </c>
      <c r="K11" s="17">
        <v>0.38050637489568001</v>
      </c>
      <c r="L11" s="17">
        <v>0.323445600480113</v>
      </c>
      <c r="M11" s="17"/>
      <c r="N11" s="17">
        <v>0.333638720625</v>
      </c>
      <c r="O11" s="17">
        <v>0.279452600966003</v>
      </c>
      <c r="P11" s="17">
        <v>0.32437400374621</v>
      </c>
      <c r="Q11" s="17">
        <v>0.321178525579565</v>
      </c>
      <c r="R11" s="17">
        <v>0.34947471009588199</v>
      </c>
      <c r="S11" s="17"/>
      <c r="T11" s="17">
        <v>0.32373846797764499</v>
      </c>
      <c r="U11" s="17">
        <v>0.30648595296805597</v>
      </c>
      <c r="V11" s="17">
        <v>0.33415589804377199</v>
      </c>
      <c r="W11" s="17">
        <v>0.394480692849005</v>
      </c>
    </row>
    <row r="12" spans="2:23" ht="29" x14ac:dyDescent="0.35">
      <c r="B12" s="18" t="s">
        <v>118</v>
      </c>
      <c r="C12" s="17">
        <v>0.21540951671620101</v>
      </c>
      <c r="D12" s="17">
        <v>0.22254797037976701</v>
      </c>
      <c r="E12" s="17">
        <v>0.207851892013665</v>
      </c>
      <c r="F12" s="17"/>
      <c r="G12" s="17">
        <v>0.21263031318773701</v>
      </c>
      <c r="H12" s="17">
        <v>0.226689076552373</v>
      </c>
      <c r="I12" s="17">
        <v>0.22946797082395201</v>
      </c>
      <c r="J12" s="17">
        <v>0.21509998945214201</v>
      </c>
      <c r="K12" s="17">
        <v>0.17723081938527699</v>
      </c>
      <c r="L12" s="17">
        <v>0.223211039701004</v>
      </c>
      <c r="M12" s="17"/>
      <c r="N12" s="17">
        <v>0.199598607895074</v>
      </c>
      <c r="O12" s="17">
        <v>0.26926770973148401</v>
      </c>
      <c r="P12" s="17">
        <v>0.182277484616746</v>
      </c>
      <c r="Q12" s="17">
        <v>0.25475025860421602</v>
      </c>
      <c r="R12" s="17">
        <v>0.204314721580794</v>
      </c>
      <c r="S12" s="17"/>
      <c r="T12" s="17">
        <v>0.13885159608462599</v>
      </c>
      <c r="U12" s="17">
        <v>0.23134227967486801</v>
      </c>
      <c r="V12" s="17">
        <v>0.25121766083097502</v>
      </c>
      <c r="W12" s="17">
        <v>0.27521954486804601</v>
      </c>
    </row>
    <row r="13" spans="2:23" ht="29" x14ac:dyDescent="0.35">
      <c r="B13" s="18" t="s">
        <v>119</v>
      </c>
      <c r="C13" s="17">
        <v>0.143012295031303</v>
      </c>
      <c r="D13" s="17">
        <v>0.16382612623727599</v>
      </c>
      <c r="E13" s="17">
        <v>0.121010949576417</v>
      </c>
      <c r="F13" s="17"/>
      <c r="G13" s="17">
        <v>0.214772612726923</v>
      </c>
      <c r="H13" s="17">
        <v>0.12642919447419501</v>
      </c>
      <c r="I13" s="17">
        <v>0.15908045573933599</v>
      </c>
      <c r="J13" s="17">
        <v>0.11405196431945799</v>
      </c>
      <c r="K13" s="17">
        <v>0.133745661120454</v>
      </c>
      <c r="L13" s="17">
        <v>6.6980811993405401E-2</v>
      </c>
      <c r="M13" s="17"/>
      <c r="N13" s="17">
        <v>0.1168513685478</v>
      </c>
      <c r="O13" s="17">
        <v>0.16192195127030801</v>
      </c>
      <c r="P13" s="17">
        <v>0.22094488846530599</v>
      </c>
      <c r="Q13" s="17">
        <v>0.14365246548454999</v>
      </c>
      <c r="R13" s="17">
        <v>0.106907245181456</v>
      </c>
      <c r="S13" s="17"/>
      <c r="T13" s="17">
        <v>0.10242583424827099</v>
      </c>
      <c r="U13" s="17">
        <v>0.16238029569423301</v>
      </c>
      <c r="V13" s="17">
        <v>0.15671985934587301</v>
      </c>
      <c r="W13" s="17">
        <v>0.133723675909554</v>
      </c>
    </row>
    <row r="14" spans="2:23" x14ac:dyDescent="0.35">
      <c r="B14" s="18" t="s">
        <v>51</v>
      </c>
      <c r="C14" s="19">
        <v>0.100678273288588</v>
      </c>
      <c r="D14" s="19">
        <v>5.7303646779656499E-2</v>
      </c>
      <c r="E14" s="19">
        <v>0.14609805665336101</v>
      </c>
      <c r="F14" s="19"/>
      <c r="G14" s="19">
        <v>5.4187227669516003E-2</v>
      </c>
      <c r="H14" s="19">
        <v>9.7934782970258399E-2</v>
      </c>
      <c r="I14" s="19">
        <v>0.11007724136310899</v>
      </c>
      <c r="J14" s="19">
        <v>0.115103266176329</v>
      </c>
      <c r="K14" s="19">
        <v>0.117790881051537</v>
      </c>
      <c r="L14" s="19">
        <v>0.11530511129038</v>
      </c>
      <c r="M14" s="19"/>
      <c r="N14" s="19">
        <v>0.132592113505764</v>
      </c>
      <c r="O14" s="19">
        <v>5.5652088255944303E-2</v>
      </c>
      <c r="P14" s="19">
        <v>5.3009566558595803E-2</v>
      </c>
      <c r="Q14" s="19">
        <v>6.3391607945539705E-2</v>
      </c>
      <c r="R14" s="19">
        <v>0.102936423325652</v>
      </c>
      <c r="S14" s="19"/>
      <c r="T14" s="19">
        <v>0.198931211489843</v>
      </c>
      <c r="U14" s="19">
        <v>8.2590701552429993E-2</v>
      </c>
      <c r="V14" s="19">
        <v>3.0701744699493601E-2</v>
      </c>
      <c r="W14" s="19">
        <v>2.16179406189408E-2</v>
      </c>
    </row>
    <row r="15" spans="2:23" x14ac:dyDescent="0.35">
      <c r="B15" s="16" t="s">
        <v>199</v>
      </c>
    </row>
    <row r="16" spans="2:23" x14ac:dyDescent="0.35">
      <c r="B16" t="s">
        <v>45</v>
      </c>
    </row>
    <row r="17" spans="2:2" x14ac:dyDescent="0.35">
      <c r="B17" t="s">
        <v>223</v>
      </c>
    </row>
    <row r="19" spans="2:2" x14ac:dyDescent="0.35">
      <c r="B19" s="8" t="str">
        <f>HYPERLINK("#'Contents'!A1", "Return to Contents")</f>
        <v>Return to Contents</v>
      </c>
    </row>
  </sheetData>
  <mergeCells count="5">
    <mergeCell ref="D5:E5"/>
    <mergeCell ref="G5:L5"/>
    <mergeCell ref="N5:R5"/>
    <mergeCell ref="T5:W5"/>
    <mergeCell ref="D2:U2"/>
  </mergeCells>
  <pageMargins left="0.7" right="0.7" top="0.75" bottom="0.75" header="0.3" footer="0.3"/>
  <pageSetup paperSize="9" orientation="portrait" horizontalDpi="300" verticalDpi="30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2:W19"/>
  <sheetViews>
    <sheetView showGridLines="0" topLeftCell="A8" workbookViewId="0">
      <pane xSplit="2" topLeftCell="C1" activePane="topRight" state="frozen"/>
      <selection pane="topRight" activeCell="B21" sqref="B21"/>
    </sheetView>
  </sheetViews>
  <sheetFormatPr defaultColWidth="11.4531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8" width="10.7265625" customWidth="1"/>
    <col min="19" max="19" width="2.1796875" customWidth="1"/>
    <col min="20" max="23" width="10.7265625" customWidth="1"/>
    <col min="24" max="24" width="2.1796875" customWidth="1"/>
  </cols>
  <sheetData>
    <row r="2" spans="2:23" ht="40" customHeight="1" x14ac:dyDescent="0.35">
      <c r="D2" s="31" t="s">
        <v>123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5" spans="2:23" ht="30" customHeight="1" x14ac:dyDescent="0.35">
      <c r="B5" s="15"/>
      <c r="C5" s="15"/>
      <c r="D5" s="30" t="s">
        <v>34</v>
      </c>
      <c r="E5" s="30"/>
      <c r="F5" s="15"/>
      <c r="G5" s="30" t="s">
        <v>35</v>
      </c>
      <c r="H5" s="30"/>
      <c r="I5" s="30"/>
      <c r="J5" s="30"/>
      <c r="K5" s="30"/>
      <c r="L5" s="30"/>
      <c r="M5" s="15"/>
      <c r="N5" s="30" t="s">
        <v>36</v>
      </c>
      <c r="O5" s="30"/>
      <c r="P5" s="30"/>
      <c r="Q5" s="30"/>
      <c r="R5" s="30"/>
      <c r="S5" s="15"/>
      <c r="T5" s="30" t="s">
        <v>37</v>
      </c>
      <c r="U5" s="30"/>
      <c r="V5" s="30"/>
      <c r="W5" s="30"/>
    </row>
    <row r="6" spans="2:23" ht="29" x14ac:dyDescent="0.35">
      <c r="B6" t="s">
        <v>13</v>
      </c>
      <c r="C6" s="9" t="s">
        <v>14</v>
      </c>
      <c r="D6" s="12" t="s">
        <v>15</v>
      </c>
      <c r="E6" s="12" t="s">
        <v>16</v>
      </c>
      <c r="G6" s="12" t="s">
        <v>19</v>
      </c>
      <c r="H6" s="12" t="s">
        <v>20</v>
      </c>
      <c r="I6" s="12" t="s">
        <v>21</v>
      </c>
      <c r="J6" s="12" t="s">
        <v>22</v>
      </c>
      <c r="K6" s="12" t="s">
        <v>23</v>
      </c>
      <c r="L6" s="12" t="s">
        <v>24</v>
      </c>
      <c r="N6" s="12" t="s">
        <v>25</v>
      </c>
      <c r="O6" s="12" t="s">
        <v>26</v>
      </c>
      <c r="P6" s="12" t="s">
        <v>27</v>
      </c>
      <c r="Q6" s="12" t="s">
        <v>28</v>
      </c>
      <c r="R6" s="12" t="s">
        <v>29</v>
      </c>
      <c r="T6" s="12" t="s">
        <v>30</v>
      </c>
      <c r="U6" s="12" t="s">
        <v>31</v>
      </c>
      <c r="V6" s="12" t="s">
        <v>32</v>
      </c>
      <c r="W6" s="12" t="s">
        <v>33</v>
      </c>
    </row>
    <row r="7" spans="2:23" ht="30" customHeight="1" x14ac:dyDescent="0.35">
      <c r="B7" s="10" t="s">
        <v>17</v>
      </c>
      <c r="C7" s="10">
        <v>1466</v>
      </c>
      <c r="D7" s="10">
        <v>651</v>
      </c>
      <c r="E7" s="10">
        <v>800</v>
      </c>
      <c r="F7" s="10"/>
      <c r="G7" s="10">
        <v>255</v>
      </c>
      <c r="H7" s="10">
        <v>319</v>
      </c>
      <c r="I7" s="10">
        <v>279</v>
      </c>
      <c r="J7" s="10">
        <v>265</v>
      </c>
      <c r="K7" s="10">
        <v>249</v>
      </c>
      <c r="L7" s="10">
        <v>99</v>
      </c>
      <c r="M7" s="10"/>
      <c r="N7" s="10">
        <v>907</v>
      </c>
      <c r="O7" s="10">
        <v>211</v>
      </c>
      <c r="P7" s="10">
        <v>187</v>
      </c>
      <c r="Q7" s="10">
        <v>90</v>
      </c>
      <c r="R7" s="10">
        <v>60</v>
      </c>
      <c r="S7" s="10"/>
      <c r="T7" s="10">
        <v>338</v>
      </c>
      <c r="U7" s="10">
        <v>562</v>
      </c>
      <c r="V7" s="10">
        <v>435</v>
      </c>
      <c r="W7" s="10">
        <v>89</v>
      </c>
    </row>
    <row r="8" spans="2:23" ht="30" customHeight="1" x14ac:dyDescent="0.35">
      <c r="B8" s="11" t="s">
        <v>18</v>
      </c>
      <c r="C8" s="11">
        <v>1537</v>
      </c>
      <c r="D8" s="11">
        <v>761</v>
      </c>
      <c r="E8" s="11">
        <v>760</v>
      </c>
      <c r="F8" s="11"/>
      <c r="G8" s="11">
        <v>246</v>
      </c>
      <c r="H8" s="11">
        <v>360</v>
      </c>
      <c r="I8" s="11">
        <v>329</v>
      </c>
      <c r="J8" s="11">
        <v>297</v>
      </c>
      <c r="K8" s="11">
        <v>224</v>
      </c>
      <c r="L8" s="11">
        <v>82</v>
      </c>
      <c r="M8" s="11"/>
      <c r="N8" s="11">
        <v>818</v>
      </c>
      <c r="O8" s="11">
        <v>325</v>
      </c>
      <c r="P8" s="11">
        <v>234</v>
      </c>
      <c r="Q8" s="11">
        <v>109</v>
      </c>
      <c r="R8" s="11">
        <v>39</v>
      </c>
      <c r="S8" s="11"/>
      <c r="T8" s="11">
        <v>382</v>
      </c>
      <c r="U8" s="11">
        <v>585</v>
      </c>
      <c r="V8" s="11">
        <v>435</v>
      </c>
      <c r="W8" s="11">
        <v>95</v>
      </c>
    </row>
    <row r="9" spans="2:23" x14ac:dyDescent="0.35">
      <c r="B9" s="18" t="s">
        <v>115</v>
      </c>
      <c r="C9" s="17">
        <v>5.50465652810836E-2</v>
      </c>
      <c r="D9" s="17">
        <v>4.9075493787108598E-2</v>
      </c>
      <c r="E9" s="17">
        <v>6.21117063010296E-2</v>
      </c>
      <c r="F9" s="17"/>
      <c r="G9" s="17">
        <v>5.8934619855727899E-2</v>
      </c>
      <c r="H9" s="17">
        <v>5.6868888873752202E-2</v>
      </c>
      <c r="I9" s="17">
        <v>5.8088703353724097E-2</v>
      </c>
      <c r="J9" s="17">
        <v>6.1944760328960902E-2</v>
      </c>
      <c r="K9" s="17">
        <v>4.7551522581304899E-2</v>
      </c>
      <c r="L9" s="17">
        <v>1.89457419920427E-2</v>
      </c>
      <c r="M9" s="17"/>
      <c r="N9" s="17">
        <v>5.9174852069610998E-2</v>
      </c>
      <c r="O9" s="17">
        <v>4.6967874926375698E-2</v>
      </c>
      <c r="P9" s="17">
        <v>5.01569124076763E-2</v>
      </c>
      <c r="Q9" s="17">
        <v>5.3826662475586602E-2</v>
      </c>
      <c r="R9" s="17">
        <v>4.61877537162406E-2</v>
      </c>
      <c r="S9" s="17"/>
      <c r="T9" s="17">
        <v>6.5437798589335197E-2</v>
      </c>
      <c r="U9" s="17">
        <v>4.3307979362739502E-2</v>
      </c>
      <c r="V9" s="17">
        <v>6.2490553728078803E-2</v>
      </c>
      <c r="W9" s="17">
        <v>7.5334647931355997E-2</v>
      </c>
    </row>
    <row r="10" spans="2:23" x14ac:dyDescent="0.35">
      <c r="B10" s="18" t="s">
        <v>116</v>
      </c>
      <c r="C10" s="17">
        <v>0.111548400833763</v>
      </c>
      <c r="D10" s="17">
        <v>0.13308602776433201</v>
      </c>
      <c r="E10" s="17">
        <v>9.0558115464414099E-2</v>
      </c>
      <c r="F10" s="17"/>
      <c r="G10" s="17">
        <v>0.1052729390374</v>
      </c>
      <c r="H10" s="17">
        <v>0.14284091154133299</v>
      </c>
      <c r="I10" s="17">
        <v>9.3269157484687198E-2</v>
      </c>
      <c r="J10" s="17">
        <v>0.13193930905413601</v>
      </c>
      <c r="K10" s="17">
        <v>8.6145512445550201E-2</v>
      </c>
      <c r="L10" s="17">
        <v>6.2176249986882599E-2</v>
      </c>
      <c r="M10" s="17"/>
      <c r="N10" s="17">
        <v>0.11547342408863601</v>
      </c>
      <c r="O10" s="17">
        <v>0.103119142899452</v>
      </c>
      <c r="P10" s="17">
        <v>0.133273653010229</v>
      </c>
      <c r="Q10" s="17">
        <v>0.100909341928603</v>
      </c>
      <c r="R10" s="17">
        <v>1.29305386560891E-2</v>
      </c>
      <c r="S10" s="17"/>
      <c r="T10" s="17">
        <v>7.0208278354406697E-2</v>
      </c>
      <c r="U10" s="17">
        <v>0.133012708133776</v>
      </c>
      <c r="V10" s="17">
        <v>0.125219134572815</v>
      </c>
      <c r="W10" s="17">
        <v>0.11747632138409</v>
      </c>
    </row>
    <row r="11" spans="2:23" x14ac:dyDescent="0.35">
      <c r="B11" s="18" t="s">
        <v>117</v>
      </c>
      <c r="C11" s="17">
        <v>0.50638437495075606</v>
      </c>
      <c r="D11" s="17">
        <v>0.54050243675975096</v>
      </c>
      <c r="E11" s="17">
        <v>0.467999538134241</v>
      </c>
      <c r="F11" s="17"/>
      <c r="G11" s="17">
        <v>0.45105724541433601</v>
      </c>
      <c r="H11" s="17">
        <v>0.46760045102370601</v>
      </c>
      <c r="I11" s="17">
        <v>0.455569140265636</v>
      </c>
      <c r="J11" s="17">
        <v>0.49779125031489402</v>
      </c>
      <c r="K11" s="17">
        <v>0.65264030150204</v>
      </c>
      <c r="L11" s="17">
        <v>0.67664303088714095</v>
      </c>
      <c r="M11" s="17"/>
      <c r="N11" s="17">
        <v>0.49821775682681202</v>
      </c>
      <c r="O11" s="17">
        <v>0.51101159388838202</v>
      </c>
      <c r="P11" s="17">
        <v>0.49508726078868898</v>
      </c>
      <c r="Q11" s="17">
        <v>0.57489443446050603</v>
      </c>
      <c r="R11" s="17">
        <v>0.56429765521255304</v>
      </c>
      <c r="S11" s="17"/>
      <c r="T11" s="17">
        <v>0.49877101978788402</v>
      </c>
      <c r="U11" s="17">
        <v>0.49882941342533199</v>
      </c>
      <c r="V11" s="17">
        <v>0.55244584968764698</v>
      </c>
      <c r="W11" s="17">
        <v>0.47972715119674703</v>
      </c>
    </row>
    <row r="12" spans="2:23" ht="29" x14ac:dyDescent="0.35">
      <c r="B12" s="18" t="s">
        <v>118</v>
      </c>
      <c r="C12" s="17">
        <v>0.12540107766863101</v>
      </c>
      <c r="D12" s="17">
        <v>0.12703463377829899</v>
      </c>
      <c r="E12" s="17">
        <v>0.1245673152141</v>
      </c>
      <c r="F12" s="17"/>
      <c r="G12" s="17">
        <v>0.186086366952287</v>
      </c>
      <c r="H12" s="17">
        <v>0.11865646727799301</v>
      </c>
      <c r="I12" s="17">
        <v>0.138699012567644</v>
      </c>
      <c r="J12" s="17">
        <v>0.128551121037208</v>
      </c>
      <c r="K12" s="17">
        <v>6.6263310379861398E-2</v>
      </c>
      <c r="L12" s="17">
        <v>7.0367901369500399E-2</v>
      </c>
      <c r="M12" s="17"/>
      <c r="N12" s="17">
        <v>0.12313868360854099</v>
      </c>
      <c r="O12" s="17">
        <v>0.14480610363213101</v>
      </c>
      <c r="P12" s="17">
        <v>0.102114359801382</v>
      </c>
      <c r="Q12" s="17">
        <v>0.12711873297696799</v>
      </c>
      <c r="R12" s="17">
        <v>0.18128803509573399</v>
      </c>
      <c r="S12" s="17"/>
      <c r="T12" s="17">
        <v>7.9412519698520895E-2</v>
      </c>
      <c r="U12" s="17">
        <v>0.13570718351658301</v>
      </c>
      <c r="V12" s="17">
        <v>0.14448843452957599</v>
      </c>
      <c r="W12" s="17">
        <v>0.18795520128745599</v>
      </c>
    </row>
    <row r="13" spans="2:23" ht="29" x14ac:dyDescent="0.35">
      <c r="B13" s="18" t="s">
        <v>119</v>
      </c>
      <c r="C13" s="17">
        <v>5.3268687594490001E-2</v>
      </c>
      <c r="D13" s="17">
        <v>7.0987103400500101E-2</v>
      </c>
      <c r="E13" s="17">
        <v>3.6577046872479799E-2</v>
      </c>
      <c r="F13" s="17"/>
      <c r="G13" s="17">
        <v>7.2072812971938405E-2</v>
      </c>
      <c r="H13" s="17">
        <v>5.6345169148293503E-2</v>
      </c>
      <c r="I13" s="17">
        <v>6.9867622862382198E-2</v>
      </c>
      <c r="J13" s="17">
        <v>3.5078655814923802E-2</v>
      </c>
      <c r="K13" s="17">
        <v>4.4284020680087098E-2</v>
      </c>
      <c r="L13" s="17">
        <v>7.5292037372458398E-3</v>
      </c>
      <c r="M13" s="17"/>
      <c r="N13" s="17">
        <v>3.9720599251702099E-2</v>
      </c>
      <c r="O13" s="17">
        <v>6.4111076474631407E-2</v>
      </c>
      <c r="P13" s="17">
        <v>0.105838142155876</v>
      </c>
      <c r="Q13" s="17">
        <v>2.66826533801886E-2</v>
      </c>
      <c r="R13" s="17">
        <v>2.2365848989794702E-2</v>
      </c>
      <c r="S13" s="17"/>
      <c r="T13" s="17">
        <v>3.5952421524452501E-2</v>
      </c>
      <c r="U13" s="17">
        <v>7.0244102691676497E-2</v>
      </c>
      <c r="V13" s="17">
        <v>4.0489105840350398E-2</v>
      </c>
      <c r="W13" s="17">
        <v>9.5015092718831906E-2</v>
      </c>
    </row>
    <row r="14" spans="2:23" x14ac:dyDescent="0.35">
      <c r="B14" s="18" t="s">
        <v>51</v>
      </c>
      <c r="C14" s="19">
        <v>0.14835089367127599</v>
      </c>
      <c r="D14" s="19">
        <v>7.9314304510008607E-2</v>
      </c>
      <c r="E14" s="19">
        <v>0.218186278013736</v>
      </c>
      <c r="F14" s="19"/>
      <c r="G14" s="19">
        <v>0.12657601576831101</v>
      </c>
      <c r="H14" s="19">
        <v>0.15768811213492201</v>
      </c>
      <c r="I14" s="19">
        <v>0.184506363465927</v>
      </c>
      <c r="J14" s="19">
        <v>0.14469490344987701</v>
      </c>
      <c r="K14" s="19">
        <v>0.103115332411157</v>
      </c>
      <c r="L14" s="19">
        <v>0.164337872027188</v>
      </c>
      <c r="M14" s="19"/>
      <c r="N14" s="19">
        <v>0.16427468415469801</v>
      </c>
      <c r="O14" s="19">
        <v>0.129984208179028</v>
      </c>
      <c r="P14" s="19">
        <v>0.113529671836148</v>
      </c>
      <c r="Q14" s="19">
        <v>0.116568174778147</v>
      </c>
      <c r="R14" s="19">
        <v>0.17293016832958799</v>
      </c>
      <c r="S14" s="19"/>
      <c r="T14" s="19">
        <v>0.25021796204540098</v>
      </c>
      <c r="U14" s="19">
        <v>0.11889861286989301</v>
      </c>
      <c r="V14" s="19">
        <v>7.4866921641532705E-2</v>
      </c>
      <c r="W14" s="19">
        <v>4.4491585481519401E-2</v>
      </c>
    </row>
    <row r="15" spans="2:23" x14ac:dyDescent="0.35">
      <c r="B15" s="16" t="s">
        <v>199</v>
      </c>
    </row>
    <row r="16" spans="2:23" x14ac:dyDescent="0.35">
      <c r="B16" t="s">
        <v>45</v>
      </c>
    </row>
    <row r="17" spans="2:2" x14ac:dyDescent="0.35">
      <c r="B17" t="s">
        <v>223</v>
      </c>
    </row>
    <row r="19" spans="2:2" x14ac:dyDescent="0.35">
      <c r="B19" s="8" t="str">
        <f>HYPERLINK("#'Contents'!A1", "Return to Contents")</f>
        <v>Return to Contents</v>
      </c>
    </row>
  </sheetData>
  <mergeCells count="5">
    <mergeCell ref="D5:E5"/>
    <mergeCell ref="G5:L5"/>
    <mergeCell ref="N5:R5"/>
    <mergeCell ref="T5:W5"/>
    <mergeCell ref="D2:U2"/>
  </mergeCells>
  <pageMargins left="0.7" right="0.7" top="0.75" bottom="0.75" header="0.3" footer="0.3"/>
  <pageSetup paperSize="9" orientation="portrait" horizontalDpi="300" verticalDpi="30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2:W19"/>
  <sheetViews>
    <sheetView showGridLines="0" topLeftCell="A9" workbookViewId="0">
      <pane xSplit="2" topLeftCell="C1" activePane="topRight" state="frozen"/>
      <selection pane="topRight" activeCell="B18" sqref="B18"/>
    </sheetView>
  </sheetViews>
  <sheetFormatPr defaultColWidth="11.4531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8" width="10.7265625" customWidth="1"/>
    <col min="19" max="19" width="2.1796875" customWidth="1"/>
    <col min="20" max="23" width="10.7265625" customWidth="1"/>
    <col min="24" max="24" width="2.1796875" customWidth="1"/>
  </cols>
  <sheetData>
    <row r="2" spans="2:23" ht="40" customHeight="1" x14ac:dyDescent="0.35">
      <c r="D2" s="31" t="s">
        <v>124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5" spans="2:23" ht="30" customHeight="1" x14ac:dyDescent="0.35">
      <c r="B5" s="15"/>
      <c r="C5" s="15"/>
      <c r="D5" s="30" t="s">
        <v>34</v>
      </c>
      <c r="E5" s="30"/>
      <c r="F5" s="15"/>
      <c r="G5" s="30" t="s">
        <v>35</v>
      </c>
      <c r="H5" s="30"/>
      <c r="I5" s="30"/>
      <c r="J5" s="30"/>
      <c r="K5" s="30"/>
      <c r="L5" s="30"/>
      <c r="M5" s="15"/>
      <c r="N5" s="30" t="s">
        <v>36</v>
      </c>
      <c r="O5" s="30"/>
      <c r="P5" s="30"/>
      <c r="Q5" s="30"/>
      <c r="R5" s="30"/>
      <c r="S5" s="15"/>
      <c r="T5" s="30" t="s">
        <v>37</v>
      </c>
      <c r="U5" s="30"/>
      <c r="V5" s="30"/>
      <c r="W5" s="30"/>
    </row>
    <row r="6" spans="2:23" ht="29" x14ac:dyDescent="0.35">
      <c r="B6" t="s">
        <v>13</v>
      </c>
      <c r="C6" s="9" t="s">
        <v>14</v>
      </c>
      <c r="D6" s="12" t="s">
        <v>15</v>
      </c>
      <c r="E6" s="12" t="s">
        <v>16</v>
      </c>
      <c r="G6" s="12" t="s">
        <v>19</v>
      </c>
      <c r="H6" s="12" t="s">
        <v>20</v>
      </c>
      <c r="I6" s="12" t="s">
        <v>21</v>
      </c>
      <c r="J6" s="12" t="s">
        <v>22</v>
      </c>
      <c r="K6" s="12" t="s">
        <v>23</v>
      </c>
      <c r="L6" s="12" t="s">
        <v>24</v>
      </c>
      <c r="N6" s="12" t="s">
        <v>25</v>
      </c>
      <c r="O6" s="12" t="s">
        <v>26</v>
      </c>
      <c r="P6" s="12" t="s">
        <v>27</v>
      </c>
      <c r="Q6" s="12" t="s">
        <v>28</v>
      </c>
      <c r="R6" s="12" t="s">
        <v>29</v>
      </c>
      <c r="T6" s="12" t="s">
        <v>30</v>
      </c>
      <c r="U6" s="12" t="s">
        <v>31</v>
      </c>
      <c r="V6" s="12" t="s">
        <v>32</v>
      </c>
      <c r="W6" s="12" t="s">
        <v>33</v>
      </c>
    </row>
    <row r="7" spans="2:23" ht="30" customHeight="1" x14ac:dyDescent="0.35">
      <c r="B7" s="10" t="s">
        <v>17</v>
      </c>
      <c r="C7" s="10">
        <v>1466</v>
      </c>
      <c r="D7" s="10">
        <v>651</v>
      </c>
      <c r="E7" s="10">
        <v>800</v>
      </c>
      <c r="F7" s="10"/>
      <c r="G7" s="10">
        <v>255</v>
      </c>
      <c r="H7" s="10">
        <v>319</v>
      </c>
      <c r="I7" s="10">
        <v>279</v>
      </c>
      <c r="J7" s="10">
        <v>265</v>
      </c>
      <c r="K7" s="10">
        <v>249</v>
      </c>
      <c r="L7" s="10">
        <v>99</v>
      </c>
      <c r="M7" s="10"/>
      <c r="N7" s="10">
        <v>907</v>
      </c>
      <c r="O7" s="10">
        <v>211</v>
      </c>
      <c r="P7" s="10">
        <v>187</v>
      </c>
      <c r="Q7" s="10">
        <v>90</v>
      </c>
      <c r="R7" s="10">
        <v>60</v>
      </c>
      <c r="S7" s="10"/>
      <c r="T7" s="10">
        <v>338</v>
      </c>
      <c r="U7" s="10">
        <v>562</v>
      </c>
      <c r="V7" s="10">
        <v>435</v>
      </c>
      <c r="W7" s="10">
        <v>89</v>
      </c>
    </row>
    <row r="8" spans="2:23" ht="30" customHeight="1" x14ac:dyDescent="0.35">
      <c r="B8" s="11" t="s">
        <v>18</v>
      </c>
      <c r="C8" s="11">
        <v>1537</v>
      </c>
      <c r="D8" s="11">
        <v>761</v>
      </c>
      <c r="E8" s="11">
        <v>760</v>
      </c>
      <c r="F8" s="11"/>
      <c r="G8" s="11">
        <v>246</v>
      </c>
      <c r="H8" s="11">
        <v>360</v>
      </c>
      <c r="I8" s="11">
        <v>329</v>
      </c>
      <c r="J8" s="11">
        <v>297</v>
      </c>
      <c r="K8" s="11">
        <v>224</v>
      </c>
      <c r="L8" s="11">
        <v>82</v>
      </c>
      <c r="M8" s="11"/>
      <c r="N8" s="11">
        <v>818</v>
      </c>
      <c r="O8" s="11">
        <v>325</v>
      </c>
      <c r="P8" s="11">
        <v>234</v>
      </c>
      <c r="Q8" s="11">
        <v>109</v>
      </c>
      <c r="R8" s="11">
        <v>39</v>
      </c>
      <c r="S8" s="11"/>
      <c r="T8" s="11">
        <v>382</v>
      </c>
      <c r="U8" s="11">
        <v>585</v>
      </c>
      <c r="V8" s="11">
        <v>435</v>
      </c>
      <c r="W8" s="11">
        <v>95</v>
      </c>
    </row>
    <row r="9" spans="2:23" x14ac:dyDescent="0.35">
      <c r="B9" s="18" t="s">
        <v>115</v>
      </c>
      <c r="C9" s="17">
        <v>9.9398829825027804E-2</v>
      </c>
      <c r="D9" s="17">
        <v>8.7579974391490997E-2</v>
      </c>
      <c r="E9" s="17">
        <v>0.112233917353793</v>
      </c>
      <c r="F9" s="17"/>
      <c r="G9" s="17">
        <v>0.113535391274194</v>
      </c>
      <c r="H9" s="17">
        <v>9.3368902276724494E-2</v>
      </c>
      <c r="I9" s="17">
        <v>0.122126374732292</v>
      </c>
      <c r="J9" s="17">
        <v>8.9606371015129596E-2</v>
      </c>
      <c r="K9" s="17">
        <v>7.6064583359124499E-2</v>
      </c>
      <c r="L9" s="17">
        <v>9.1620532133684401E-2</v>
      </c>
      <c r="M9" s="17"/>
      <c r="N9" s="17">
        <v>9.7955144244355793E-2</v>
      </c>
      <c r="O9" s="17">
        <v>8.2544009657898404E-2</v>
      </c>
      <c r="P9" s="17">
        <v>0.12530727238296199</v>
      </c>
      <c r="Q9" s="17">
        <v>6.7080757057049994E-2</v>
      </c>
      <c r="R9" s="17">
        <v>0.15190192071466599</v>
      </c>
      <c r="S9" s="17"/>
      <c r="T9" s="17">
        <v>0.11697213962594299</v>
      </c>
      <c r="U9" s="17">
        <v>0.10450933404476601</v>
      </c>
      <c r="V9" s="17">
        <v>7.7582503461873398E-2</v>
      </c>
      <c r="W9" s="17">
        <v>0.110772825039054</v>
      </c>
    </row>
    <row r="10" spans="2:23" x14ac:dyDescent="0.35">
      <c r="B10" s="18" t="s">
        <v>116</v>
      </c>
      <c r="C10" s="17">
        <v>0.14879754693951799</v>
      </c>
      <c r="D10" s="17">
        <v>0.14825906975695599</v>
      </c>
      <c r="E10" s="17">
        <v>0.146133704350671</v>
      </c>
      <c r="F10" s="17"/>
      <c r="G10" s="17">
        <v>0.155717812228369</v>
      </c>
      <c r="H10" s="17">
        <v>0.15975814585707099</v>
      </c>
      <c r="I10" s="17">
        <v>0.13390952762745201</v>
      </c>
      <c r="J10" s="17">
        <v>0.17703951184703501</v>
      </c>
      <c r="K10" s="17">
        <v>0.117121389298592</v>
      </c>
      <c r="L10" s="17">
        <v>0.124124304503622</v>
      </c>
      <c r="M10" s="17"/>
      <c r="N10" s="17">
        <v>0.12452352257304</v>
      </c>
      <c r="O10" s="17">
        <v>0.18810102235182799</v>
      </c>
      <c r="P10" s="17">
        <v>0.16201740954131699</v>
      </c>
      <c r="Q10" s="17">
        <v>0.174533401409983</v>
      </c>
      <c r="R10" s="17">
        <v>0.18208144181567401</v>
      </c>
      <c r="S10" s="17"/>
      <c r="T10" s="17">
        <v>0.122902928719067</v>
      </c>
      <c r="U10" s="17">
        <v>0.17174475157750499</v>
      </c>
      <c r="V10" s="17">
        <v>0.156268792858687</v>
      </c>
      <c r="W10" s="17">
        <v>9.4886404251672399E-2</v>
      </c>
    </row>
    <row r="11" spans="2:23" x14ac:dyDescent="0.35">
      <c r="B11" s="18" t="s">
        <v>117</v>
      </c>
      <c r="C11" s="17">
        <v>0.389839683365995</v>
      </c>
      <c r="D11" s="17">
        <v>0.42621217287212099</v>
      </c>
      <c r="E11" s="17">
        <v>0.354918885825385</v>
      </c>
      <c r="F11" s="17"/>
      <c r="G11" s="17">
        <v>0.30903450645637298</v>
      </c>
      <c r="H11" s="17">
        <v>0.34455620928633002</v>
      </c>
      <c r="I11" s="17">
        <v>0.40708901476371701</v>
      </c>
      <c r="J11" s="17">
        <v>0.41801845731263398</v>
      </c>
      <c r="K11" s="17">
        <v>0.46005559132287799</v>
      </c>
      <c r="L11" s="17">
        <v>0.467343266231661</v>
      </c>
      <c r="M11" s="17"/>
      <c r="N11" s="17">
        <v>0.40129883488806301</v>
      </c>
      <c r="O11" s="17">
        <v>0.38373571744767399</v>
      </c>
      <c r="P11" s="17">
        <v>0.33770142338845799</v>
      </c>
      <c r="Q11" s="17">
        <v>0.45465530503301999</v>
      </c>
      <c r="R11" s="17">
        <v>0.39929148379600199</v>
      </c>
      <c r="S11" s="17"/>
      <c r="T11" s="17">
        <v>0.36069125204597502</v>
      </c>
      <c r="U11" s="17">
        <v>0.38057836270379303</v>
      </c>
      <c r="V11" s="17">
        <v>0.425229077282542</v>
      </c>
      <c r="W11" s="17">
        <v>0.47569808694876797</v>
      </c>
    </row>
    <row r="12" spans="2:23" ht="29" x14ac:dyDescent="0.35">
      <c r="B12" s="18" t="s">
        <v>118</v>
      </c>
      <c r="C12" s="17">
        <v>0.16224390079781001</v>
      </c>
      <c r="D12" s="17">
        <v>0.17472909368637299</v>
      </c>
      <c r="E12" s="17">
        <v>0.15127057006447001</v>
      </c>
      <c r="F12" s="17"/>
      <c r="G12" s="17">
        <v>0.212017803096955</v>
      </c>
      <c r="H12" s="17">
        <v>0.20560225348126401</v>
      </c>
      <c r="I12" s="17">
        <v>0.13596221549904</v>
      </c>
      <c r="J12" s="17">
        <v>0.14269024310430201</v>
      </c>
      <c r="K12" s="17">
        <v>0.103274299163075</v>
      </c>
      <c r="L12" s="17">
        <v>0.15996658466294</v>
      </c>
      <c r="M12" s="17"/>
      <c r="N12" s="17">
        <v>0.153593762935542</v>
      </c>
      <c r="O12" s="17">
        <v>0.194615488981147</v>
      </c>
      <c r="P12" s="17">
        <v>0.170682728358238</v>
      </c>
      <c r="Q12" s="17">
        <v>0.15045189119755001</v>
      </c>
      <c r="R12" s="17">
        <v>0.103484783434385</v>
      </c>
      <c r="S12" s="17"/>
      <c r="T12" s="17">
        <v>0.119678664904972</v>
      </c>
      <c r="U12" s="17">
        <v>0.17364100038421501</v>
      </c>
      <c r="V12" s="17">
        <v>0.180533634460536</v>
      </c>
      <c r="W12" s="17">
        <v>0.21276713586874199</v>
      </c>
    </row>
    <row r="13" spans="2:23" ht="29" x14ac:dyDescent="0.35">
      <c r="B13" s="18" t="s">
        <v>119</v>
      </c>
      <c r="C13" s="17">
        <v>9.9716105598659496E-2</v>
      </c>
      <c r="D13" s="17">
        <v>0.111038474362287</v>
      </c>
      <c r="E13" s="17">
        <v>8.6364993297372003E-2</v>
      </c>
      <c r="F13" s="17"/>
      <c r="G13" s="17">
        <v>0.13419550404927999</v>
      </c>
      <c r="H13" s="17">
        <v>0.10570341947961601</v>
      </c>
      <c r="I13" s="17">
        <v>8.0801664004309506E-2</v>
      </c>
      <c r="J13" s="17">
        <v>7.0124373736723103E-2</v>
      </c>
      <c r="K13" s="17">
        <v>0.13821084690638699</v>
      </c>
      <c r="L13" s="17">
        <v>4.82078584777808E-2</v>
      </c>
      <c r="M13" s="17"/>
      <c r="N13" s="17">
        <v>9.3602987351877595E-2</v>
      </c>
      <c r="O13" s="17">
        <v>8.7102952103364495E-2</v>
      </c>
      <c r="P13" s="17">
        <v>0.15887478396375401</v>
      </c>
      <c r="Q13" s="17">
        <v>8.2315513052708206E-2</v>
      </c>
      <c r="R13" s="17">
        <v>5.66554395579697E-2</v>
      </c>
      <c r="S13" s="17"/>
      <c r="T13" s="17">
        <v>9.4056483705764096E-2</v>
      </c>
      <c r="U13" s="17">
        <v>9.2282865727877195E-2</v>
      </c>
      <c r="V13" s="17">
        <v>0.11741474663999001</v>
      </c>
      <c r="W13" s="17">
        <v>8.6035919177078202E-2</v>
      </c>
    </row>
    <row r="14" spans="2:23" x14ac:dyDescent="0.35">
      <c r="B14" s="18" t="s">
        <v>51</v>
      </c>
      <c r="C14" s="19">
        <v>0.10000393347299</v>
      </c>
      <c r="D14" s="19">
        <v>5.2181214930771602E-2</v>
      </c>
      <c r="E14" s="19">
        <v>0.14907792910831</v>
      </c>
      <c r="F14" s="19"/>
      <c r="G14" s="19">
        <v>7.5498982894828204E-2</v>
      </c>
      <c r="H14" s="19">
        <v>9.1011069618993606E-2</v>
      </c>
      <c r="I14" s="19">
        <v>0.12011120337319001</v>
      </c>
      <c r="J14" s="19">
        <v>0.102521042984177</v>
      </c>
      <c r="K14" s="19">
        <v>0.10527328994994301</v>
      </c>
      <c r="L14" s="19">
        <v>0.108737453990312</v>
      </c>
      <c r="M14" s="19"/>
      <c r="N14" s="19">
        <v>0.12902574800712199</v>
      </c>
      <c r="O14" s="19">
        <v>6.3900809458087196E-2</v>
      </c>
      <c r="P14" s="19">
        <v>4.5416382365270402E-2</v>
      </c>
      <c r="Q14" s="19">
        <v>7.0963132249688393E-2</v>
      </c>
      <c r="R14" s="19">
        <v>0.10658493068130299</v>
      </c>
      <c r="S14" s="19"/>
      <c r="T14" s="19">
        <v>0.18569853099827799</v>
      </c>
      <c r="U14" s="19">
        <v>7.7243685561843495E-2</v>
      </c>
      <c r="V14" s="19">
        <v>4.2971245296371301E-2</v>
      </c>
      <c r="W14" s="19">
        <v>1.9839628714685899E-2</v>
      </c>
    </row>
    <row r="15" spans="2:23" x14ac:dyDescent="0.35">
      <c r="B15" s="16" t="s">
        <v>199</v>
      </c>
    </row>
    <row r="16" spans="2:23" x14ac:dyDescent="0.35">
      <c r="B16" t="s">
        <v>45</v>
      </c>
    </row>
    <row r="17" spans="2:2" x14ac:dyDescent="0.35">
      <c r="B17" t="s">
        <v>223</v>
      </c>
    </row>
    <row r="19" spans="2:2" x14ac:dyDescent="0.35">
      <c r="B19" s="8" t="str">
        <f>HYPERLINK("#'Contents'!A1", "Return to Contents")</f>
        <v>Return to Contents</v>
      </c>
    </row>
  </sheetData>
  <mergeCells count="5">
    <mergeCell ref="D5:E5"/>
    <mergeCell ref="G5:L5"/>
    <mergeCell ref="N5:R5"/>
    <mergeCell ref="T5:W5"/>
    <mergeCell ref="D2:U2"/>
  </mergeCells>
  <pageMargins left="0.7" right="0.7" top="0.75" bottom="0.75" header="0.3" footer="0.3"/>
  <pageSetup paperSize="9" orientation="portrait" horizontalDpi="300" verticalDpi="30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2:W19"/>
  <sheetViews>
    <sheetView showGridLines="0" topLeftCell="A6" workbookViewId="0">
      <pane xSplit="2" topLeftCell="C1" activePane="topRight" state="frozen"/>
      <selection pane="topRight" activeCell="B15" sqref="B15"/>
    </sheetView>
  </sheetViews>
  <sheetFormatPr defaultColWidth="11.4531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8" width="10.7265625" customWidth="1"/>
    <col min="19" max="19" width="2.1796875" customWidth="1"/>
    <col min="20" max="23" width="10.7265625" customWidth="1"/>
    <col min="24" max="24" width="2.1796875" customWidth="1"/>
  </cols>
  <sheetData>
    <row r="2" spans="2:23" ht="40" customHeight="1" x14ac:dyDescent="0.35">
      <c r="D2" s="31" t="s">
        <v>125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5" spans="2:23" ht="30" customHeight="1" x14ac:dyDescent="0.35">
      <c r="B5" s="15"/>
      <c r="C5" s="15"/>
      <c r="D5" s="30" t="s">
        <v>34</v>
      </c>
      <c r="E5" s="30"/>
      <c r="F5" s="15"/>
      <c r="G5" s="30" t="s">
        <v>35</v>
      </c>
      <c r="H5" s="30"/>
      <c r="I5" s="30"/>
      <c r="J5" s="30"/>
      <c r="K5" s="30"/>
      <c r="L5" s="30"/>
      <c r="M5" s="15"/>
      <c r="N5" s="30" t="s">
        <v>36</v>
      </c>
      <c r="O5" s="30"/>
      <c r="P5" s="30"/>
      <c r="Q5" s="30"/>
      <c r="R5" s="30"/>
      <c r="S5" s="15"/>
      <c r="T5" s="30" t="s">
        <v>37</v>
      </c>
      <c r="U5" s="30"/>
      <c r="V5" s="30"/>
      <c r="W5" s="30"/>
    </row>
    <row r="6" spans="2:23" ht="29" x14ac:dyDescent="0.35">
      <c r="B6" t="s">
        <v>13</v>
      </c>
      <c r="C6" s="9" t="s">
        <v>14</v>
      </c>
      <c r="D6" s="12" t="s">
        <v>15</v>
      </c>
      <c r="E6" s="12" t="s">
        <v>16</v>
      </c>
      <c r="G6" s="12" t="s">
        <v>19</v>
      </c>
      <c r="H6" s="12" t="s">
        <v>20</v>
      </c>
      <c r="I6" s="12" t="s">
        <v>21</v>
      </c>
      <c r="J6" s="12" t="s">
        <v>22</v>
      </c>
      <c r="K6" s="12" t="s">
        <v>23</v>
      </c>
      <c r="L6" s="12" t="s">
        <v>24</v>
      </c>
      <c r="N6" s="12" t="s">
        <v>25</v>
      </c>
      <c r="O6" s="12" t="s">
        <v>26</v>
      </c>
      <c r="P6" s="12" t="s">
        <v>27</v>
      </c>
      <c r="Q6" s="12" t="s">
        <v>28</v>
      </c>
      <c r="R6" s="12" t="s">
        <v>29</v>
      </c>
      <c r="T6" s="12" t="s">
        <v>30</v>
      </c>
      <c r="U6" s="12" t="s">
        <v>31</v>
      </c>
      <c r="V6" s="12" t="s">
        <v>32</v>
      </c>
      <c r="W6" s="12" t="s">
        <v>33</v>
      </c>
    </row>
    <row r="7" spans="2:23" ht="30" customHeight="1" x14ac:dyDescent="0.35">
      <c r="B7" s="10" t="s">
        <v>17</v>
      </c>
      <c r="C7" s="10">
        <v>1466</v>
      </c>
      <c r="D7" s="10">
        <v>651</v>
      </c>
      <c r="E7" s="10">
        <v>800</v>
      </c>
      <c r="F7" s="10"/>
      <c r="G7" s="10">
        <v>255</v>
      </c>
      <c r="H7" s="10">
        <v>319</v>
      </c>
      <c r="I7" s="10">
        <v>279</v>
      </c>
      <c r="J7" s="10">
        <v>265</v>
      </c>
      <c r="K7" s="10">
        <v>249</v>
      </c>
      <c r="L7" s="10">
        <v>99</v>
      </c>
      <c r="M7" s="10"/>
      <c r="N7" s="10">
        <v>907</v>
      </c>
      <c r="O7" s="10">
        <v>211</v>
      </c>
      <c r="P7" s="10">
        <v>187</v>
      </c>
      <c r="Q7" s="10">
        <v>90</v>
      </c>
      <c r="R7" s="10">
        <v>60</v>
      </c>
      <c r="S7" s="10"/>
      <c r="T7" s="10">
        <v>338</v>
      </c>
      <c r="U7" s="10">
        <v>562</v>
      </c>
      <c r="V7" s="10">
        <v>435</v>
      </c>
      <c r="W7" s="10">
        <v>89</v>
      </c>
    </row>
    <row r="8" spans="2:23" ht="30" customHeight="1" x14ac:dyDescent="0.35">
      <c r="B8" s="11" t="s">
        <v>18</v>
      </c>
      <c r="C8" s="11">
        <v>1537</v>
      </c>
      <c r="D8" s="11">
        <v>761</v>
      </c>
      <c r="E8" s="11">
        <v>760</v>
      </c>
      <c r="F8" s="11"/>
      <c r="G8" s="11">
        <v>246</v>
      </c>
      <c r="H8" s="11">
        <v>360</v>
      </c>
      <c r="I8" s="11">
        <v>329</v>
      </c>
      <c r="J8" s="11">
        <v>297</v>
      </c>
      <c r="K8" s="11">
        <v>224</v>
      </c>
      <c r="L8" s="11">
        <v>82</v>
      </c>
      <c r="M8" s="11"/>
      <c r="N8" s="11">
        <v>818</v>
      </c>
      <c r="O8" s="11">
        <v>325</v>
      </c>
      <c r="P8" s="11">
        <v>234</v>
      </c>
      <c r="Q8" s="11">
        <v>109</v>
      </c>
      <c r="R8" s="11">
        <v>39</v>
      </c>
      <c r="S8" s="11"/>
      <c r="T8" s="11">
        <v>382</v>
      </c>
      <c r="U8" s="11">
        <v>585</v>
      </c>
      <c r="V8" s="11">
        <v>435</v>
      </c>
      <c r="W8" s="11">
        <v>95</v>
      </c>
    </row>
    <row r="9" spans="2:23" x14ac:dyDescent="0.35">
      <c r="B9" s="18" t="s">
        <v>115</v>
      </c>
      <c r="C9" s="17">
        <v>0.13814637658455101</v>
      </c>
      <c r="D9" s="17">
        <v>0.140909575113283</v>
      </c>
      <c r="E9" s="17">
        <v>0.135117472905741</v>
      </c>
      <c r="F9" s="17"/>
      <c r="G9" s="17">
        <v>0.185348641372931</v>
      </c>
      <c r="H9" s="17">
        <v>0.17380504394051699</v>
      </c>
      <c r="I9" s="17">
        <v>0.119095289954869</v>
      </c>
      <c r="J9" s="17">
        <v>0.121043795368188</v>
      </c>
      <c r="K9" s="17">
        <v>0.110574058072542</v>
      </c>
      <c r="L9" s="17">
        <v>5.4283162662782498E-2</v>
      </c>
      <c r="M9" s="17"/>
      <c r="N9" s="17">
        <v>0.12501784221377801</v>
      </c>
      <c r="O9" s="17">
        <v>0.13913588160996199</v>
      </c>
      <c r="P9" s="17">
        <v>0.17375506912053501</v>
      </c>
      <c r="Q9" s="17">
        <v>0.139412334561202</v>
      </c>
      <c r="R9" s="17">
        <v>0.22736993386851501</v>
      </c>
      <c r="S9" s="17"/>
      <c r="T9" s="17">
        <v>0.16448126729314499</v>
      </c>
      <c r="U9" s="17">
        <v>0.147927148772592</v>
      </c>
      <c r="V9" s="17">
        <v>0.10682832108073</v>
      </c>
      <c r="W9" s="17">
        <v>0.128117752795679</v>
      </c>
    </row>
    <row r="10" spans="2:23" x14ac:dyDescent="0.35">
      <c r="B10" s="18" t="s">
        <v>116</v>
      </c>
      <c r="C10" s="17">
        <v>0.23595853472103601</v>
      </c>
      <c r="D10" s="17">
        <v>0.22946293546685201</v>
      </c>
      <c r="E10" s="17">
        <v>0.23764103403817299</v>
      </c>
      <c r="F10" s="17"/>
      <c r="G10" s="17">
        <v>0.28987620616890902</v>
      </c>
      <c r="H10" s="17">
        <v>0.21946709997913799</v>
      </c>
      <c r="I10" s="17">
        <v>0.230514996972318</v>
      </c>
      <c r="J10" s="17">
        <v>0.28558631162749898</v>
      </c>
      <c r="K10" s="17">
        <v>0.169887319972162</v>
      </c>
      <c r="L10" s="17">
        <v>0.16996629978813499</v>
      </c>
      <c r="M10" s="17"/>
      <c r="N10" s="17">
        <v>0.23146123359683299</v>
      </c>
      <c r="O10" s="17">
        <v>0.239381819137132</v>
      </c>
      <c r="P10" s="17">
        <v>0.243173810091938</v>
      </c>
      <c r="Q10" s="17">
        <v>0.27261111401483801</v>
      </c>
      <c r="R10" s="17">
        <v>0.15214124806232801</v>
      </c>
      <c r="S10" s="17"/>
      <c r="T10" s="17">
        <v>0.18439771642407801</v>
      </c>
      <c r="U10" s="17">
        <v>0.249755395114335</v>
      </c>
      <c r="V10" s="17">
        <v>0.28059932086599598</v>
      </c>
      <c r="W10" s="17">
        <v>0.22950722859501099</v>
      </c>
    </row>
    <row r="11" spans="2:23" x14ac:dyDescent="0.35">
      <c r="B11" s="18" t="s">
        <v>117</v>
      </c>
      <c r="C11" s="17">
        <v>0.36317572907763201</v>
      </c>
      <c r="D11" s="17">
        <v>0.38033934113951401</v>
      </c>
      <c r="E11" s="17">
        <v>0.34685054089586798</v>
      </c>
      <c r="F11" s="17"/>
      <c r="G11" s="17">
        <v>0.25083006845542999</v>
      </c>
      <c r="H11" s="17">
        <v>0.35870938912069</v>
      </c>
      <c r="I11" s="17">
        <v>0.32305565588171298</v>
      </c>
      <c r="J11" s="17">
        <v>0.38973051438048001</v>
      </c>
      <c r="K11" s="17">
        <v>0.47567284972157797</v>
      </c>
      <c r="L11" s="17">
        <v>0.47613592823019801</v>
      </c>
      <c r="M11" s="17"/>
      <c r="N11" s="17">
        <v>0.36043728673325498</v>
      </c>
      <c r="O11" s="17">
        <v>0.372680248868687</v>
      </c>
      <c r="P11" s="17">
        <v>0.34540037100131898</v>
      </c>
      <c r="Q11" s="17">
        <v>0.38469365032325697</v>
      </c>
      <c r="R11" s="17">
        <v>0.38548010580234399</v>
      </c>
      <c r="S11" s="17"/>
      <c r="T11" s="17">
        <v>0.35586572799900001</v>
      </c>
      <c r="U11" s="17">
        <v>0.34828216760907499</v>
      </c>
      <c r="V11" s="17">
        <v>0.378273672216907</v>
      </c>
      <c r="W11" s="17">
        <v>0.47719007158014998</v>
      </c>
    </row>
    <row r="12" spans="2:23" ht="29" x14ac:dyDescent="0.35">
      <c r="B12" s="18" t="s">
        <v>118</v>
      </c>
      <c r="C12" s="17">
        <v>0.11997174400836901</v>
      </c>
      <c r="D12" s="17">
        <v>0.13689543309867699</v>
      </c>
      <c r="E12" s="17">
        <v>0.105391816041777</v>
      </c>
      <c r="F12" s="17"/>
      <c r="G12" s="17">
        <v>0.14607714990107701</v>
      </c>
      <c r="H12" s="17">
        <v>0.117306060090867</v>
      </c>
      <c r="I12" s="17">
        <v>0.13327208397266699</v>
      </c>
      <c r="J12" s="17">
        <v>0.10558096312663</v>
      </c>
      <c r="K12" s="17">
        <v>9.1034943327103005E-2</v>
      </c>
      <c r="L12" s="17">
        <v>0.13117676878371101</v>
      </c>
      <c r="M12" s="17"/>
      <c r="N12" s="17">
        <v>0.10425258365529901</v>
      </c>
      <c r="O12" s="17">
        <v>0.150560372930715</v>
      </c>
      <c r="P12" s="17">
        <v>0.15099359369944701</v>
      </c>
      <c r="Q12" s="17">
        <v>0.10185857548675099</v>
      </c>
      <c r="R12" s="17">
        <v>7.6330130774508897E-2</v>
      </c>
      <c r="S12" s="17"/>
      <c r="T12" s="17">
        <v>8.34286953261245E-2</v>
      </c>
      <c r="U12" s="17">
        <v>0.12961731244956701</v>
      </c>
      <c r="V12" s="17">
        <v>0.143100540362639</v>
      </c>
      <c r="W12" s="17">
        <v>0.104629350879496</v>
      </c>
    </row>
    <row r="13" spans="2:23" ht="29" x14ac:dyDescent="0.35">
      <c r="B13" s="18" t="s">
        <v>119</v>
      </c>
      <c r="C13" s="17">
        <v>4.1268977857112497E-2</v>
      </c>
      <c r="D13" s="17">
        <v>4.78580997196301E-2</v>
      </c>
      <c r="E13" s="17">
        <v>3.5485040406190702E-2</v>
      </c>
      <c r="F13" s="17"/>
      <c r="G13" s="17">
        <v>3.4686253867731498E-2</v>
      </c>
      <c r="H13" s="17">
        <v>3.11024501790957E-2</v>
      </c>
      <c r="I13" s="17">
        <v>7.3661987656327602E-2</v>
      </c>
      <c r="J13" s="17">
        <v>2.0105870082084702E-2</v>
      </c>
      <c r="K13" s="17">
        <v>4.0316080844635199E-2</v>
      </c>
      <c r="L13" s="17">
        <v>5.48508490767535E-2</v>
      </c>
      <c r="M13" s="17"/>
      <c r="N13" s="17">
        <v>4.6965868167308002E-2</v>
      </c>
      <c r="O13" s="17">
        <v>3.8110270299748901E-2</v>
      </c>
      <c r="P13" s="17">
        <v>4.0709454369884802E-2</v>
      </c>
      <c r="Q13" s="17">
        <v>2.3933887284949301E-2</v>
      </c>
      <c r="R13" s="17">
        <v>1.2247846683924099E-2</v>
      </c>
      <c r="S13" s="17"/>
      <c r="T13" s="17">
        <v>3.1133953784219001E-2</v>
      </c>
      <c r="U13" s="17">
        <v>4.5662937075869499E-2</v>
      </c>
      <c r="V13" s="17">
        <v>4.7762651669426698E-2</v>
      </c>
      <c r="W13" s="17">
        <v>3.2069578281182398E-2</v>
      </c>
    </row>
    <row r="14" spans="2:23" x14ac:dyDescent="0.35">
      <c r="B14" s="18" t="s">
        <v>51</v>
      </c>
      <c r="C14" s="19">
        <v>0.10147863775129901</v>
      </c>
      <c r="D14" s="19">
        <v>6.4534615462044906E-2</v>
      </c>
      <c r="E14" s="19">
        <v>0.13951409571225101</v>
      </c>
      <c r="F14" s="19"/>
      <c r="G14" s="19">
        <v>9.3181680233922801E-2</v>
      </c>
      <c r="H14" s="19">
        <v>9.9609956689693094E-2</v>
      </c>
      <c r="I14" s="19">
        <v>0.120399985562106</v>
      </c>
      <c r="J14" s="19">
        <v>7.7952545415118299E-2</v>
      </c>
      <c r="K14" s="19">
        <v>0.11251474806198</v>
      </c>
      <c r="L14" s="19">
        <v>0.11358699145841999</v>
      </c>
      <c r="M14" s="19"/>
      <c r="N14" s="19">
        <v>0.13186518563352601</v>
      </c>
      <c r="O14" s="19">
        <v>6.0131407153756103E-2</v>
      </c>
      <c r="P14" s="19">
        <v>4.5967701716876898E-2</v>
      </c>
      <c r="Q14" s="19">
        <v>7.7490438329003E-2</v>
      </c>
      <c r="R14" s="19">
        <v>0.14643073480838001</v>
      </c>
      <c r="S14" s="19"/>
      <c r="T14" s="19">
        <v>0.18069263917343301</v>
      </c>
      <c r="U14" s="19">
        <v>7.8755038978561107E-2</v>
      </c>
      <c r="V14" s="19">
        <v>4.3435493804300999E-2</v>
      </c>
      <c r="W14" s="19">
        <v>2.8486017868482701E-2</v>
      </c>
    </row>
    <row r="15" spans="2:23" x14ac:dyDescent="0.35">
      <c r="B15" s="16" t="s">
        <v>199</v>
      </c>
    </row>
    <row r="16" spans="2:23" x14ac:dyDescent="0.35">
      <c r="B16" t="s">
        <v>45</v>
      </c>
    </row>
    <row r="17" spans="2:2" x14ac:dyDescent="0.35">
      <c r="B17" t="s">
        <v>223</v>
      </c>
    </row>
    <row r="19" spans="2:2" x14ac:dyDescent="0.35">
      <c r="B19" s="8" t="str">
        <f>HYPERLINK("#'Contents'!A1", "Return to Contents")</f>
        <v>Return to Contents</v>
      </c>
    </row>
  </sheetData>
  <mergeCells count="5">
    <mergeCell ref="D5:E5"/>
    <mergeCell ref="G5:L5"/>
    <mergeCell ref="N5:R5"/>
    <mergeCell ref="T5:W5"/>
    <mergeCell ref="D2:U2"/>
  </mergeCells>
  <pageMargins left="0.7" right="0.7" top="0.75" bottom="0.75" header="0.3" footer="0.3"/>
  <pageSetup paperSize="9" orientation="portrait" horizontalDpi="300" verticalDpi="30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2:W19"/>
  <sheetViews>
    <sheetView showGridLines="0" topLeftCell="A8" workbookViewId="0">
      <pane xSplit="2" topLeftCell="C1" activePane="topRight" state="frozen"/>
      <selection pane="topRight" activeCell="B15" sqref="B15"/>
    </sheetView>
  </sheetViews>
  <sheetFormatPr defaultColWidth="11.4531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8" width="10.7265625" customWidth="1"/>
    <col min="19" max="19" width="2.1796875" customWidth="1"/>
    <col min="20" max="23" width="10.7265625" customWidth="1"/>
    <col min="24" max="24" width="2.1796875" customWidth="1"/>
  </cols>
  <sheetData>
    <row r="2" spans="2:23" ht="40" customHeight="1" x14ac:dyDescent="0.35">
      <c r="D2" s="31" t="s">
        <v>126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5" spans="2:23" ht="30" customHeight="1" x14ac:dyDescent="0.35">
      <c r="B5" s="15"/>
      <c r="C5" s="15"/>
      <c r="D5" s="30" t="s">
        <v>34</v>
      </c>
      <c r="E5" s="30"/>
      <c r="F5" s="15"/>
      <c r="G5" s="30" t="s">
        <v>35</v>
      </c>
      <c r="H5" s="30"/>
      <c r="I5" s="30"/>
      <c r="J5" s="30"/>
      <c r="K5" s="30"/>
      <c r="L5" s="30"/>
      <c r="M5" s="15"/>
      <c r="N5" s="30" t="s">
        <v>36</v>
      </c>
      <c r="O5" s="30"/>
      <c r="P5" s="30"/>
      <c r="Q5" s="30"/>
      <c r="R5" s="30"/>
      <c r="S5" s="15"/>
      <c r="T5" s="30" t="s">
        <v>37</v>
      </c>
      <c r="U5" s="30"/>
      <c r="V5" s="30"/>
      <c r="W5" s="30"/>
    </row>
    <row r="6" spans="2:23" ht="29" x14ac:dyDescent="0.35">
      <c r="B6" t="s">
        <v>13</v>
      </c>
      <c r="C6" s="9" t="s">
        <v>14</v>
      </c>
      <c r="D6" s="12" t="s">
        <v>15</v>
      </c>
      <c r="E6" s="12" t="s">
        <v>16</v>
      </c>
      <c r="G6" s="12" t="s">
        <v>19</v>
      </c>
      <c r="H6" s="12" t="s">
        <v>20</v>
      </c>
      <c r="I6" s="12" t="s">
        <v>21</v>
      </c>
      <c r="J6" s="12" t="s">
        <v>22</v>
      </c>
      <c r="K6" s="12" t="s">
        <v>23</v>
      </c>
      <c r="L6" s="12" t="s">
        <v>24</v>
      </c>
      <c r="N6" s="12" t="s">
        <v>25</v>
      </c>
      <c r="O6" s="12" t="s">
        <v>26</v>
      </c>
      <c r="P6" s="12" t="s">
        <v>27</v>
      </c>
      <c r="Q6" s="12" t="s">
        <v>28</v>
      </c>
      <c r="R6" s="12" t="s">
        <v>29</v>
      </c>
      <c r="T6" s="12" t="s">
        <v>30</v>
      </c>
      <c r="U6" s="12" t="s">
        <v>31</v>
      </c>
      <c r="V6" s="12" t="s">
        <v>32</v>
      </c>
      <c r="W6" s="12" t="s">
        <v>33</v>
      </c>
    </row>
    <row r="7" spans="2:23" ht="30" customHeight="1" x14ac:dyDescent="0.35">
      <c r="B7" s="10" t="s">
        <v>17</v>
      </c>
      <c r="C7" s="10">
        <v>1466</v>
      </c>
      <c r="D7" s="10">
        <v>651</v>
      </c>
      <c r="E7" s="10">
        <v>800</v>
      </c>
      <c r="F7" s="10"/>
      <c r="G7" s="10">
        <v>255</v>
      </c>
      <c r="H7" s="10">
        <v>319</v>
      </c>
      <c r="I7" s="10">
        <v>279</v>
      </c>
      <c r="J7" s="10">
        <v>265</v>
      </c>
      <c r="K7" s="10">
        <v>249</v>
      </c>
      <c r="L7" s="10">
        <v>99</v>
      </c>
      <c r="M7" s="10"/>
      <c r="N7" s="10">
        <v>907</v>
      </c>
      <c r="O7" s="10">
        <v>211</v>
      </c>
      <c r="P7" s="10">
        <v>187</v>
      </c>
      <c r="Q7" s="10">
        <v>90</v>
      </c>
      <c r="R7" s="10">
        <v>60</v>
      </c>
      <c r="S7" s="10"/>
      <c r="T7" s="10">
        <v>338</v>
      </c>
      <c r="U7" s="10">
        <v>562</v>
      </c>
      <c r="V7" s="10">
        <v>435</v>
      </c>
      <c r="W7" s="10">
        <v>89</v>
      </c>
    </row>
    <row r="8" spans="2:23" ht="30" customHeight="1" x14ac:dyDescent="0.35">
      <c r="B8" s="11" t="s">
        <v>18</v>
      </c>
      <c r="C8" s="11">
        <v>1537</v>
      </c>
      <c r="D8" s="11">
        <v>761</v>
      </c>
      <c r="E8" s="11">
        <v>760</v>
      </c>
      <c r="F8" s="11"/>
      <c r="G8" s="11">
        <v>246</v>
      </c>
      <c r="H8" s="11">
        <v>360</v>
      </c>
      <c r="I8" s="11">
        <v>329</v>
      </c>
      <c r="J8" s="11">
        <v>297</v>
      </c>
      <c r="K8" s="11">
        <v>224</v>
      </c>
      <c r="L8" s="11">
        <v>82</v>
      </c>
      <c r="M8" s="11"/>
      <c r="N8" s="11">
        <v>818</v>
      </c>
      <c r="O8" s="11">
        <v>325</v>
      </c>
      <c r="P8" s="11">
        <v>234</v>
      </c>
      <c r="Q8" s="11">
        <v>109</v>
      </c>
      <c r="R8" s="11">
        <v>39</v>
      </c>
      <c r="S8" s="11"/>
      <c r="T8" s="11">
        <v>382</v>
      </c>
      <c r="U8" s="11">
        <v>585</v>
      </c>
      <c r="V8" s="11">
        <v>435</v>
      </c>
      <c r="W8" s="11">
        <v>95</v>
      </c>
    </row>
    <row r="9" spans="2:23" x14ac:dyDescent="0.35">
      <c r="B9" s="18" t="s">
        <v>115</v>
      </c>
      <c r="C9" s="17">
        <v>8.6111576402882598E-2</v>
      </c>
      <c r="D9" s="17">
        <v>7.9535869624994801E-2</v>
      </c>
      <c r="E9" s="17">
        <v>9.4395019672990896E-2</v>
      </c>
      <c r="F9" s="17"/>
      <c r="G9" s="17">
        <v>0.10824133618434401</v>
      </c>
      <c r="H9" s="17">
        <v>0.143293233260155</v>
      </c>
      <c r="I9" s="17">
        <v>8.2776953915896595E-2</v>
      </c>
      <c r="J9" s="17">
        <v>4.78960134499695E-2</v>
      </c>
      <c r="K9" s="17">
        <v>3.4894697688972701E-2</v>
      </c>
      <c r="L9" s="17">
        <v>6.0475496760124203E-2</v>
      </c>
      <c r="M9" s="17"/>
      <c r="N9" s="17">
        <v>8.0353085499608207E-2</v>
      </c>
      <c r="O9" s="17">
        <v>6.5486856140175895E-2</v>
      </c>
      <c r="P9" s="17">
        <v>0.13343649100428401</v>
      </c>
      <c r="Q9" s="17">
        <v>6.1453005102520997E-2</v>
      </c>
      <c r="R9" s="17">
        <v>0.18848400617469899</v>
      </c>
      <c r="S9" s="17"/>
      <c r="T9" s="17">
        <v>0.124954734132385</v>
      </c>
      <c r="U9" s="17">
        <v>7.6853881661355206E-2</v>
      </c>
      <c r="V9" s="17">
        <v>6.5215409318121698E-2</v>
      </c>
      <c r="W9" s="17">
        <v>8.8847650421383706E-2</v>
      </c>
    </row>
    <row r="10" spans="2:23" x14ac:dyDescent="0.35">
      <c r="B10" s="18" t="s">
        <v>116</v>
      </c>
      <c r="C10" s="17">
        <v>0.16112885967875301</v>
      </c>
      <c r="D10" s="17">
        <v>0.18547353311786299</v>
      </c>
      <c r="E10" s="17">
        <v>0.133941590766774</v>
      </c>
      <c r="F10" s="17"/>
      <c r="G10" s="17">
        <v>0.21827413213250499</v>
      </c>
      <c r="H10" s="17">
        <v>0.18078552351275701</v>
      </c>
      <c r="I10" s="17">
        <v>0.153226397533157</v>
      </c>
      <c r="J10" s="17">
        <v>0.19115710464935301</v>
      </c>
      <c r="K10" s="17">
        <v>9.0604506287466899E-2</v>
      </c>
      <c r="L10" s="17">
        <v>2.0188359906191E-2</v>
      </c>
      <c r="M10" s="17"/>
      <c r="N10" s="17">
        <v>0.13440036464320701</v>
      </c>
      <c r="O10" s="17">
        <v>0.20246938534780301</v>
      </c>
      <c r="P10" s="17">
        <v>0.218732016807479</v>
      </c>
      <c r="Q10" s="17">
        <v>0.13979884822719801</v>
      </c>
      <c r="R10" s="17">
        <v>0.10050812269602601</v>
      </c>
      <c r="S10" s="17"/>
      <c r="T10" s="17">
        <v>0.124330724509675</v>
      </c>
      <c r="U10" s="17">
        <v>0.16512173764864699</v>
      </c>
      <c r="V10" s="17">
        <v>0.207577907717925</v>
      </c>
      <c r="W10" s="17">
        <v>0.11108427138474899</v>
      </c>
    </row>
    <row r="11" spans="2:23" x14ac:dyDescent="0.35">
      <c r="B11" s="18" t="s">
        <v>117</v>
      </c>
      <c r="C11" s="17">
        <v>0.40631223120153398</v>
      </c>
      <c r="D11" s="17">
        <v>0.41228664246104701</v>
      </c>
      <c r="E11" s="17">
        <v>0.39850510071823297</v>
      </c>
      <c r="F11" s="17"/>
      <c r="G11" s="17">
        <v>0.378615288672419</v>
      </c>
      <c r="H11" s="17">
        <v>0.37151917977308502</v>
      </c>
      <c r="I11" s="17">
        <v>0.38541838785288102</v>
      </c>
      <c r="J11" s="17">
        <v>0.43309200685963301</v>
      </c>
      <c r="K11" s="17">
        <v>0.45934199739709197</v>
      </c>
      <c r="L11" s="17">
        <v>0.48356496314320202</v>
      </c>
      <c r="M11" s="17"/>
      <c r="N11" s="17">
        <v>0.38573043504865501</v>
      </c>
      <c r="O11" s="17">
        <v>0.41297630742513802</v>
      </c>
      <c r="P11" s="17">
        <v>0.39852745773564902</v>
      </c>
      <c r="Q11" s="17">
        <v>0.55747071493945599</v>
      </c>
      <c r="R11" s="17">
        <v>0.414390472638001</v>
      </c>
      <c r="S11" s="17"/>
      <c r="T11" s="17">
        <v>0.41581321823004003</v>
      </c>
      <c r="U11" s="17">
        <v>0.42066572575587702</v>
      </c>
      <c r="V11" s="17">
        <v>0.38361928282365398</v>
      </c>
      <c r="W11" s="17">
        <v>0.43529491743677301</v>
      </c>
    </row>
    <row r="12" spans="2:23" ht="29" x14ac:dyDescent="0.35">
      <c r="B12" s="18" t="s">
        <v>118</v>
      </c>
      <c r="C12" s="17">
        <v>0.18686975000023001</v>
      </c>
      <c r="D12" s="17">
        <v>0.20016690274627399</v>
      </c>
      <c r="E12" s="17">
        <v>0.17397218436561401</v>
      </c>
      <c r="F12" s="17"/>
      <c r="G12" s="17">
        <v>0.18321044821080901</v>
      </c>
      <c r="H12" s="17">
        <v>0.161084457837187</v>
      </c>
      <c r="I12" s="17">
        <v>0.17421172721095801</v>
      </c>
      <c r="J12" s="17">
        <v>0.18824193665625799</v>
      </c>
      <c r="K12" s="17">
        <v>0.222150926556137</v>
      </c>
      <c r="L12" s="17">
        <v>0.25997784096691201</v>
      </c>
      <c r="M12" s="17"/>
      <c r="N12" s="17">
        <v>0.18581656039293901</v>
      </c>
      <c r="O12" s="17">
        <v>0.23876434840838201</v>
      </c>
      <c r="P12" s="17">
        <v>0.15141114922044699</v>
      </c>
      <c r="Q12" s="17">
        <v>0.14816509271034001</v>
      </c>
      <c r="R12" s="17">
        <v>0.13225299714559499</v>
      </c>
      <c r="S12" s="17"/>
      <c r="T12" s="17">
        <v>0.10574974392216099</v>
      </c>
      <c r="U12" s="17">
        <v>0.190971058116127</v>
      </c>
      <c r="V12" s="17">
        <v>0.25007522312087699</v>
      </c>
      <c r="W12" s="17">
        <v>0.23477361329544599</v>
      </c>
    </row>
    <row r="13" spans="2:23" ht="29" x14ac:dyDescent="0.35">
      <c r="B13" s="18" t="s">
        <v>119</v>
      </c>
      <c r="C13" s="17">
        <v>4.9729855796884298E-2</v>
      </c>
      <c r="D13" s="17">
        <v>5.72932691301851E-2</v>
      </c>
      <c r="E13" s="17">
        <v>4.3137216288588E-2</v>
      </c>
      <c r="F13" s="17"/>
      <c r="G13" s="17">
        <v>3.3168917183095101E-2</v>
      </c>
      <c r="H13" s="17">
        <v>5.44860398078462E-2</v>
      </c>
      <c r="I13" s="17">
        <v>4.5154660369930398E-2</v>
      </c>
      <c r="J13" s="17">
        <v>2.9866086084549302E-2</v>
      </c>
      <c r="K13" s="17">
        <v>9.7424416558756194E-2</v>
      </c>
      <c r="L13" s="17">
        <v>3.8478006632318699E-2</v>
      </c>
      <c r="M13" s="17"/>
      <c r="N13" s="17">
        <v>6.2582068241895994E-2</v>
      </c>
      <c r="O13" s="17">
        <v>2.76796682804516E-2</v>
      </c>
      <c r="P13" s="17">
        <v>4.4469777369682099E-2</v>
      </c>
      <c r="Q13" s="17">
        <v>3.6250560308485898E-2</v>
      </c>
      <c r="R13" s="17">
        <v>4.76772792147147E-2</v>
      </c>
      <c r="S13" s="17"/>
      <c r="T13" s="17">
        <v>3.4169864928384197E-2</v>
      </c>
      <c r="U13" s="17">
        <v>5.3205258784390197E-2</v>
      </c>
      <c r="V13" s="17">
        <v>4.9782959498883297E-2</v>
      </c>
      <c r="W13" s="17">
        <v>0.112330744185813</v>
      </c>
    </row>
    <row r="14" spans="2:23" x14ac:dyDescent="0.35">
      <c r="B14" s="18" t="s">
        <v>51</v>
      </c>
      <c r="C14" s="19">
        <v>0.109847726919716</v>
      </c>
      <c r="D14" s="19">
        <v>6.5243782919636395E-2</v>
      </c>
      <c r="E14" s="19">
        <v>0.15604888818779999</v>
      </c>
      <c r="F14" s="19"/>
      <c r="G14" s="19">
        <v>7.84898776168277E-2</v>
      </c>
      <c r="H14" s="19">
        <v>8.88315658089701E-2</v>
      </c>
      <c r="I14" s="19">
        <v>0.15921187311717699</v>
      </c>
      <c r="J14" s="19">
        <v>0.10974685230023699</v>
      </c>
      <c r="K14" s="19">
        <v>9.5583455511575197E-2</v>
      </c>
      <c r="L14" s="19">
        <v>0.137315332591253</v>
      </c>
      <c r="M14" s="19"/>
      <c r="N14" s="19">
        <v>0.151117486173695</v>
      </c>
      <c r="O14" s="19">
        <v>5.2623434398049902E-2</v>
      </c>
      <c r="P14" s="19">
        <v>5.3423107862459199E-2</v>
      </c>
      <c r="Q14" s="19">
        <v>5.6861778711999302E-2</v>
      </c>
      <c r="R14" s="19">
        <v>0.11668712213096499</v>
      </c>
      <c r="S14" s="19"/>
      <c r="T14" s="19">
        <v>0.194981714277355</v>
      </c>
      <c r="U14" s="19">
        <v>9.3182338033603498E-2</v>
      </c>
      <c r="V14" s="19">
        <v>4.3729217520539099E-2</v>
      </c>
      <c r="W14" s="19">
        <v>1.7668803275836101E-2</v>
      </c>
    </row>
    <row r="15" spans="2:23" x14ac:dyDescent="0.35">
      <c r="B15" s="16" t="s">
        <v>199</v>
      </c>
    </row>
    <row r="16" spans="2:23" x14ac:dyDescent="0.35">
      <c r="B16" t="s">
        <v>45</v>
      </c>
    </row>
    <row r="17" spans="2:2" x14ac:dyDescent="0.35">
      <c r="B17" t="s">
        <v>223</v>
      </c>
    </row>
    <row r="19" spans="2:2" x14ac:dyDescent="0.35">
      <c r="B19" s="8" t="str">
        <f>HYPERLINK("#'Contents'!A1", "Return to Contents")</f>
        <v>Return to Contents</v>
      </c>
    </row>
  </sheetData>
  <mergeCells count="5">
    <mergeCell ref="D5:E5"/>
    <mergeCell ref="G5:L5"/>
    <mergeCell ref="N5:R5"/>
    <mergeCell ref="T5:W5"/>
    <mergeCell ref="D2:U2"/>
  </mergeCells>
  <pageMargins left="0.7" right="0.7" top="0.75" bottom="0.75" header="0.3" footer="0.3"/>
  <pageSetup paperSize="9" orientation="portrait" horizontalDpi="300" verticalDpi="300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2:W19"/>
  <sheetViews>
    <sheetView showGridLines="0" topLeftCell="A6" workbookViewId="0">
      <pane xSplit="2" topLeftCell="C1" activePane="topRight" state="frozen"/>
      <selection pane="topRight" activeCell="B15" sqref="B15"/>
    </sheetView>
  </sheetViews>
  <sheetFormatPr defaultColWidth="11.4531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8" width="10.7265625" customWidth="1"/>
    <col min="19" max="19" width="2.1796875" customWidth="1"/>
    <col min="20" max="23" width="10.7265625" customWidth="1"/>
    <col min="24" max="24" width="2.1796875" customWidth="1"/>
  </cols>
  <sheetData>
    <row r="2" spans="2:23" ht="40" customHeight="1" x14ac:dyDescent="0.35">
      <c r="D2" s="31" t="s">
        <v>127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5" spans="2:23" ht="30" customHeight="1" x14ac:dyDescent="0.35">
      <c r="B5" s="15"/>
      <c r="C5" s="15"/>
      <c r="D5" s="30" t="s">
        <v>34</v>
      </c>
      <c r="E5" s="30"/>
      <c r="F5" s="15"/>
      <c r="G5" s="30" t="s">
        <v>35</v>
      </c>
      <c r="H5" s="30"/>
      <c r="I5" s="30"/>
      <c r="J5" s="30"/>
      <c r="K5" s="30"/>
      <c r="L5" s="30"/>
      <c r="M5" s="15"/>
      <c r="N5" s="30" t="s">
        <v>36</v>
      </c>
      <c r="O5" s="30"/>
      <c r="P5" s="30"/>
      <c r="Q5" s="30"/>
      <c r="R5" s="30"/>
      <c r="S5" s="15"/>
      <c r="T5" s="30" t="s">
        <v>37</v>
      </c>
      <c r="U5" s="30"/>
      <c r="V5" s="30"/>
      <c r="W5" s="30"/>
    </row>
    <row r="6" spans="2:23" ht="29" x14ac:dyDescent="0.35">
      <c r="B6" t="s">
        <v>13</v>
      </c>
      <c r="C6" s="9" t="s">
        <v>14</v>
      </c>
      <c r="D6" s="12" t="s">
        <v>15</v>
      </c>
      <c r="E6" s="12" t="s">
        <v>16</v>
      </c>
      <c r="G6" s="12" t="s">
        <v>19</v>
      </c>
      <c r="H6" s="12" t="s">
        <v>20</v>
      </c>
      <c r="I6" s="12" t="s">
        <v>21</v>
      </c>
      <c r="J6" s="12" t="s">
        <v>22</v>
      </c>
      <c r="K6" s="12" t="s">
        <v>23</v>
      </c>
      <c r="L6" s="12" t="s">
        <v>24</v>
      </c>
      <c r="N6" s="12" t="s">
        <v>25</v>
      </c>
      <c r="O6" s="12" t="s">
        <v>26</v>
      </c>
      <c r="P6" s="12" t="s">
        <v>27</v>
      </c>
      <c r="Q6" s="12" t="s">
        <v>28</v>
      </c>
      <c r="R6" s="12" t="s">
        <v>29</v>
      </c>
      <c r="T6" s="12" t="s">
        <v>30</v>
      </c>
      <c r="U6" s="12" t="s">
        <v>31</v>
      </c>
      <c r="V6" s="12" t="s">
        <v>32</v>
      </c>
      <c r="W6" s="12" t="s">
        <v>33</v>
      </c>
    </row>
    <row r="7" spans="2:23" ht="30" customHeight="1" x14ac:dyDescent="0.35">
      <c r="B7" s="10" t="s">
        <v>17</v>
      </c>
      <c r="C7" s="10">
        <v>1466</v>
      </c>
      <c r="D7" s="10">
        <v>651</v>
      </c>
      <c r="E7" s="10">
        <v>800</v>
      </c>
      <c r="F7" s="10"/>
      <c r="G7" s="10">
        <v>255</v>
      </c>
      <c r="H7" s="10">
        <v>319</v>
      </c>
      <c r="I7" s="10">
        <v>279</v>
      </c>
      <c r="J7" s="10">
        <v>265</v>
      </c>
      <c r="K7" s="10">
        <v>249</v>
      </c>
      <c r="L7" s="10">
        <v>99</v>
      </c>
      <c r="M7" s="10"/>
      <c r="N7" s="10">
        <v>907</v>
      </c>
      <c r="O7" s="10">
        <v>211</v>
      </c>
      <c r="P7" s="10">
        <v>187</v>
      </c>
      <c r="Q7" s="10">
        <v>90</v>
      </c>
      <c r="R7" s="10">
        <v>60</v>
      </c>
      <c r="S7" s="10"/>
      <c r="T7" s="10">
        <v>338</v>
      </c>
      <c r="U7" s="10">
        <v>562</v>
      </c>
      <c r="V7" s="10">
        <v>435</v>
      </c>
      <c r="W7" s="10">
        <v>89</v>
      </c>
    </row>
    <row r="8" spans="2:23" ht="30" customHeight="1" x14ac:dyDescent="0.35">
      <c r="B8" s="11" t="s">
        <v>18</v>
      </c>
      <c r="C8" s="11">
        <v>1537</v>
      </c>
      <c r="D8" s="11">
        <v>761</v>
      </c>
      <c r="E8" s="11">
        <v>760</v>
      </c>
      <c r="F8" s="11"/>
      <c r="G8" s="11">
        <v>246</v>
      </c>
      <c r="H8" s="11">
        <v>360</v>
      </c>
      <c r="I8" s="11">
        <v>329</v>
      </c>
      <c r="J8" s="11">
        <v>297</v>
      </c>
      <c r="K8" s="11">
        <v>224</v>
      </c>
      <c r="L8" s="11">
        <v>82</v>
      </c>
      <c r="M8" s="11"/>
      <c r="N8" s="11">
        <v>818</v>
      </c>
      <c r="O8" s="11">
        <v>325</v>
      </c>
      <c r="P8" s="11">
        <v>234</v>
      </c>
      <c r="Q8" s="11">
        <v>109</v>
      </c>
      <c r="R8" s="11">
        <v>39</v>
      </c>
      <c r="S8" s="11"/>
      <c r="T8" s="11">
        <v>382</v>
      </c>
      <c r="U8" s="11">
        <v>585</v>
      </c>
      <c r="V8" s="11">
        <v>435</v>
      </c>
      <c r="W8" s="11">
        <v>95</v>
      </c>
    </row>
    <row r="9" spans="2:23" x14ac:dyDescent="0.35">
      <c r="B9" s="18" t="s">
        <v>115</v>
      </c>
      <c r="C9" s="17">
        <v>6.8962458767238499E-2</v>
      </c>
      <c r="D9" s="17">
        <v>8.4346513047920693E-2</v>
      </c>
      <c r="E9" s="17">
        <v>5.4917958317128E-2</v>
      </c>
      <c r="F9" s="17"/>
      <c r="G9" s="17">
        <v>8.5253212282618798E-2</v>
      </c>
      <c r="H9" s="17">
        <v>0.101229370313612</v>
      </c>
      <c r="I9" s="17">
        <v>8.3967417441136699E-2</v>
      </c>
      <c r="J9" s="17">
        <v>4.63876200636665E-2</v>
      </c>
      <c r="K9" s="17">
        <v>2.2135255788995001E-2</v>
      </c>
      <c r="L9" s="17">
        <v>2.8192019797074901E-2</v>
      </c>
      <c r="M9" s="17"/>
      <c r="N9" s="17">
        <v>6.5650902777965495E-2</v>
      </c>
      <c r="O9" s="17">
        <v>0.10356425882562401</v>
      </c>
      <c r="P9" s="17">
        <v>5.0978344592294098E-2</v>
      </c>
      <c r="Q9" s="17">
        <v>2.72819193314786E-2</v>
      </c>
      <c r="R9" s="17">
        <v>9.4233331684304505E-2</v>
      </c>
      <c r="S9" s="17"/>
      <c r="T9" s="17">
        <v>7.7500445948896296E-2</v>
      </c>
      <c r="U9" s="17">
        <v>6.5552187354369407E-2</v>
      </c>
      <c r="V9" s="17">
        <v>6.0441825888367003E-2</v>
      </c>
      <c r="W9" s="17">
        <v>9.3716393554363495E-2</v>
      </c>
    </row>
    <row r="10" spans="2:23" x14ac:dyDescent="0.35">
      <c r="B10" s="18" t="s">
        <v>116</v>
      </c>
      <c r="C10" s="17">
        <v>0.10911057341619999</v>
      </c>
      <c r="D10" s="17">
        <v>0.119529981853097</v>
      </c>
      <c r="E10" s="17">
        <v>9.83964278687528E-2</v>
      </c>
      <c r="F10" s="17"/>
      <c r="G10" s="17">
        <v>0.127483375356468</v>
      </c>
      <c r="H10" s="17">
        <v>0.13192526462308601</v>
      </c>
      <c r="I10" s="17">
        <v>8.0710031417200498E-2</v>
      </c>
      <c r="J10" s="17">
        <v>0.12608985099247599</v>
      </c>
      <c r="K10" s="17">
        <v>8.0493147434533396E-2</v>
      </c>
      <c r="L10" s="17">
        <v>8.4649413503708096E-2</v>
      </c>
      <c r="M10" s="17"/>
      <c r="N10" s="17">
        <v>9.7353970187847305E-2</v>
      </c>
      <c r="O10" s="17">
        <v>0.11879952099219999</v>
      </c>
      <c r="P10" s="17">
        <v>0.15262403803289501</v>
      </c>
      <c r="Q10" s="17">
        <v>9.4213246644773999E-2</v>
      </c>
      <c r="R10" s="17">
        <v>8.7660077278167006E-2</v>
      </c>
      <c r="S10" s="17"/>
      <c r="T10" s="17">
        <v>9.5665456099399096E-2</v>
      </c>
      <c r="U10" s="17">
        <v>0.103415664437466</v>
      </c>
      <c r="V10" s="17">
        <v>0.14318585192062</v>
      </c>
      <c r="W10" s="17">
        <v>5.8276489744319197E-2</v>
      </c>
    </row>
    <row r="11" spans="2:23" x14ac:dyDescent="0.35">
      <c r="B11" s="18" t="s">
        <v>117</v>
      </c>
      <c r="C11" s="17">
        <v>0.39040846894214498</v>
      </c>
      <c r="D11" s="17">
        <v>0.38099856885481598</v>
      </c>
      <c r="E11" s="17">
        <v>0.40579361431782401</v>
      </c>
      <c r="F11" s="17"/>
      <c r="G11" s="17">
        <v>0.29201215674026798</v>
      </c>
      <c r="H11" s="17">
        <v>0.32060993606624499</v>
      </c>
      <c r="I11" s="17">
        <v>0.35999381010210302</v>
      </c>
      <c r="J11" s="17">
        <v>0.45746243572932699</v>
      </c>
      <c r="K11" s="17">
        <v>0.53619630813552699</v>
      </c>
      <c r="L11" s="17">
        <v>0.47221548726823298</v>
      </c>
      <c r="M11" s="17"/>
      <c r="N11" s="17">
        <v>0.41949871885023698</v>
      </c>
      <c r="O11" s="17">
        <v>0.34448228989109497</v>
      </c>
      <c r="P11" s="17">
        <v>0.35995476231170898</v>
      </c>
      <c r="Q11" s="17">
        <v>0.40001917211430099</v>
      </c>
      <c r="R11" s="17">
        <v>0.39280843856332998</v>
      </c>
      <c r="S11" s="17"/>
      <c r="T11" s="17">
        <v>0.41055415794661299</v>
      </c>
      <c r="U11" s="17">
        <v>0.40239873097939099</v>
      </c>
      <c r="V11" s="17">
        <v>0.36352849170816698</v>
      </c>
      <c r="W11" s="17">
        <v>0.44969457796517498</v>
      </c>
    </row>
    <row r="12" spans="2:23" ht="29" x14ac:dyDescent="0.35">
      <c r="B12" s="18" t="s">
        <v>118</v>
      </c>
      <c r="C12" s="17">
        <v>0.215882533971684</v>
      </c>
      <c r="D12" s="17">
        <v>0.23299780907474499</v>
      </c>
      <c r="E12" s="17">
        <v>0.194430894087158</v>
      </c>
      <c r="F12" s="17"/>
      <c r="G12" s="17">
        <v>0.236562240735149</v>
      </c>
      <c r="H12" s="17">
        <v>0.20805815184047599</v>
      </c>
      <c r="I12" s="17">
        <v>0.26502113986126102</v>
      </c>
      <c r="J12" s="17">
        <v>0.20144487368396</v>
      </c>
      <c r="K12" s="17">
        <v>0.15790111138204299</v>
      </c>
      <c r="L12" s="17">
        <v>0.201981293814675</v>
      </c>
      <c r="M12" s="17"/>
      <c r="N12" s="17">
        <v>0.206068632340772</v>
      </c>
      <c r="O12" s="17">
        <v>0.23164097625271801</v>
      </c>
      <c r="P12" s="17">
        <v>0.209820070611933</v>
      </c>
      <c r="Q12" s="17">
        <v>0.262342194150603</v>
      </c>
      <c r="R12" s="17">
        <v>0.21370356509781999</v>
      </c>
      <c r="S12" s="17"/>
      <c r="T12" s="17">
        <v>0.152021679343954</v>
      </c>
      <c r="U12" s="17">
        <v>0.222608569606807</v>
      </c>
      <c r="V12" s="17">
        <v>0.27633323860079101</v>
      </c>
      <c r="W12" s="17">
        <v>0.23284552501087</v>
      </c>
    </row>
    <row r="13" spans="2:23" ht="29" x14ac:dyDescent="0.35">
      <c r="B13" s="18" t="s">
        <v>119</v>
      </c>
      <c r="C13" s="17">
        <v>0.10640381803134</v>
      </c>
      <c r="D13" s="17">
        <v>0.114638379743941</v>
      </c>
      <c r="E13" s="17">
        <v>9.7900616414921898E-2</v>
      </c>
      <c r="F13" s="17"/>
      <c r="G13" s="17">
        <v>0.14729681847832601</v>
      </c>
      <c r="H13" s="17">
        <v>0.142595097288229</v>
      </c>
      <c r="I13" s="17">
        <v>8.4149316028181306E-2</v>
      </c>
      <c r="J13" s="17">
        <v>7.80857350128209E-2</v>
      </c>
      <c r="K13" s="17">
        <v>8.7658966955452999E-2</v>
      </c>
      <c r="L13" s="17">
        <v>6.8124541194155203E-2</v>
      </c>
      <c r="M13" s="17"/>
      <c r="N13" s="17">
        <v>8.2282008321508102E-2</v>
      </c>
      <c r="O13" s="17">
        <v>0.11081254585214</v>
      </c>
      <c r="P13" s="17">
        <v>0.17566949190605799</v>
      </c>
      <c r="Q13" s="17">
        <v>0.10935098400533801</v>
      </c>
      <c r="R13" s="17">
        <v>0.101108952652172</v>
      </c>
      <c r="S13" s="17"/>
      <c r="T13" s="17">
        <v>7.9838210156076894E-2</v>
      </c>
      <c r="U13" s="17">
        <v>0.109364260418327</v>
      </c>
      <c r="V13" s="17">
        <v>0.123780356745591</v>
      </c>
      <c r="W13" s="17">
        <v>0.121674573895247</v>
      </c>
    </row>
    <row r="14" spans="2:23" x14ac:dyDescent="0.35">
      <c r="B14" s="18" t="s">
        <v>51</v>
      </c>
      <c r="C14" s="19">
        <v>0.109232146871392</v>
      </c>
      <c r="D14" s="19">
        <v>6.7488747425480805E-2</v>
      </c>
      <c r="E14" s="19">
        <v>0.14856048899421601</v>
      </c>
      <c r="F14" s="19"/>
      <c r="G14" s="19">
        <v>0.11139219640716901</v>
      </c>
      <c r="H14" s="19">
        <v>9.5582179868353101E-2</v>
      </c>
      <c r="I14" s="19">
        <v>0.12615828515011701</v>
      </c>
      <c r="J14" s="19">
        <v>9.0529484517750003E-2</v>
      </c>
      <c r="K14" s="19">
        <v>0.115615210303448</v>
      </c>
      <c r="L14" s="19">
        <v>0.14483724442215401</v>
      </c>
      <c r="M14" s="19"/>
      <c r="N14" s="19">
        <v>0.12914576752166901</v>
      </c>
      <c r="O14" s="19">
        <v>9.0700408186224005E-2</v>
      </c>
      <c r="P14" s="19">
        <v>5.0953292545110301E-2</v>
      </c>
      <c r="Q14" s="19">
        <v>0.106792483753505</v>
      </c>
      <c r="R14" s="19">
        <v>0.110485634724207</v>
      </c>
      <c r="S14" s="19"/>
      <c r="T14" s="19">
        <v>0.18442005050506</v>
      </c>
      <c r="U14" s="19">
        <v>9.6660587203639903E-2</v>
      </c>
      <c r="V14" s="19">
        <v>3.2730235136464697E-2</v>
      </c>
      <c r="W14" s="19">
        <v>4.3792439830025398E-2</v>
      </c>
    </row>
    <row r="15" spans="2:23" x14ac:dyDescent="0.35">
      <c r="B15" s="16" t="s">
        <v>199</v>
      </c>
    </row>
    <row r="16" spans="2:23" x14ac:dyDescent="0.35">
      <c r="B16" t="s">
        <v>45</v>
      </c>
    </row>
    <row r="17" spans="2:2" x14ac:dyDescent="0.35">
      <c r="B17" t="s">
        <v>223</v>
      </c>
    </row>
    <row r="19" spans="2:2" x14ac:dyDescent="0.35">
      <c r="B19" s="8" t="str">
        <f>HYPERLINK("#'Contents'!A1", "Return to Contents")</f>
        <v>Return to Contents</v>
      </c>
    </row>
  </sheetData>
  <mergeCells count="5">
    <mergeCell ref="D5:E5"/>
    <mergeCell ref="G5:L5"/>
    <mergeCell ref="N5:R5"/>
    <mergeCell ref="T5:W5"/>
    <mergeCell ref="D2:U2"/>
  </mergeCells>
  <pageMargins left="0.7" right="0.7" top="0.75" bottom="0.75" header="0.3" footer="0.3"/>
  <pageSetup paperSize="9" orientation="portrait" horizontalDpi="300" verticalDpi="300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2:W19"/>
  <sheetViews>
    <sheetView showGridLines="0" topLeftCell="A8" workbookViewId="0">
      <pane xSplit="2" topLeftCell="C1" activePane="topRight" state="frozen"/>
      <selection pane="topRight" activeCell="B15" sqref="B15"/>
    </sheetView>
  </sheetViews>
  <sheetFormatPr defaultColWidth="11.4531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8" width="10.7265625" customWidth="1"/>
    <col min="19" max="19" width="2.1796875" customWidth="1"/>
    <col min="20" max="23" width="10.7265625" customWidth="1"/>
    <col min="24" max="24" width="2.1796875" customWidth="1"/>
  </cols>
  <sheetData>
    <row r="2" spans="2:23" ht="40" customHeight="1" x14ac:dyDescent="0.35">
      <c r="D2" s="31" t="s">
        <v>128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5" spans="2:23" ht="30" customHeight="1" x14ac:dyDescent="0.35">
      <c r="B5" s="15"/>
      <c r="C5" s="15"/>
      <c r="D5" s="30" t="s">
        <v>34</v>
      </c>
      <c r="E5" s="30"/>
      <c r="F5" s="15"/>
      <c r="G5" s="30" t="s">
        <v>35</v>
      </c>
      <c r="H5" s="30"/>
      <c r="I5" s="30"/>
      <c r="J5" s="30"/>
      <c r="K5" s="30"/>
      <c r="L5" s="30"/>
      <c r="M5" s="15"/>
      <c r="N5" s="30" t="s">
        <v>36</v>
      </c>
      <c r="O5" s="30"/>
      <c r="P5" s="30"/>
      <c r="Q5" s="30"/>
      <c r="R5" s="30"/>
      <c r="S5" s="15"/>
      <c r="T5" s="30" t="s">
        <v>37</v>
      </c>
      <c r="U5" s="30"/>
      <c r="V5" s="30"/>
      <c r="W5" s="30"/>
    </row>
    <row r="6" spans="2:23" ht="29" x14ac:dyDescent="0.35">
      <c r="B6" t="s">
        <v>13</v>
      </c>
      <c r="C6" s="9" t="s">
        <v>14</v>
      </c>
      <c r="D6" s="12" t="s">
        <v>15</v>
      </c>
      <c r="E6" s="12" t="s">
        <v>16</v>
      </c>
      <c r="G6" s="12" t="s">
        <v>19</v>
      </c>
      <c r="H6" s="12" t="s">
        <v>20</v>
      </c>
      <c r="I6" s="12" t="s">
        <v>21</v>
      </c>
      <c r="J6" s="12" t="s">
        <v>22</v>
      </c>
      <c r="K6" s="12" t="s">
        <v>23</v>
      </c>
      <c r="L6" s="12" t="s">
        <v>24</v>
      </c>
      <c r="N6" s="12" t="s">
        <v>25</v>
      </c>
      <c r="O6" s="12" t="s">
        <v>26</v>
      </c>
      <c r="P6" s="12" t="s">
        <v>27</v>
      </c>
      <c r="Q6" s="12" t="s">
        <v>28</v>
      </c>
      <c r="R6" s="12" t="s">
        <v>29</v>
      </c>
      <c r="T6" s="12" t="s">
        <v>30</v>
      </c>
      <c r="U6" s="12" t="s">
        <v>31</v>
      </c>
      <c r="V6" s="12" t="s">
        <v>32</v>
      </c>
      <c r="W6" s="12" t="s">
        <v>33</v>
      </c>
    </row>
    <row r="7" spans="2:23" ht="30" customHeight="1" x14ac:dyDescent="0.35">
      <c r="B7" s="10" t="s">
        <v>17</v>
      </c>
      <c r="C7" s="10">
        <v>1466</v>
      </c>
      <c r="D7" s="10">
        <v>651</v>
      </c>
      <c r="E7" s="10">
        <v>800</v>
      </c>
      <c r="F7" s="10"/>
      <c r="G7" s="10">
        <v>255</v>
      </c>
      <c r="H7" s="10">
        <v>319</v>
      </c>
      <c r="I7" s="10">
        <v>279</v>
      </c>
      <c r="J7" s="10">
        <v>265</v>
      </c>
      <c r="K7" s="10">
        <v>249</v>
      </c>
      <c r="L7" s="10">
        <v>99</v>
      </c>
      <c r="M7" s="10"/>
      <c r="N7" s="10">
        <v>907</v>
      </c>
      <c r="O7" s="10">
        <v>211</v>
      </c>
      <c r="P7" s="10">
        <v>187</v>
      </c>
      <c r="Q7" s="10">
        <v>90</v>
      </c>
      <c r="R7" s="10">
        <v>60</v>
      </c>
      <c r="S7" s="10"/>
      <c r="T7" s="10">
        <v>338</v>
      </c>
      <c r="U7" s="10">
        <v>562</v>
      </c>
      <c r="V7" s="10">
        <v>435</v>
      </c>
      <c r="W7" s="10">
        <v>89</v>
      </c>
    </row>
    <row r="8" spans="2:23" ht="30" customHeight="1" x14ac:dyDescent="0.35">
      <c r="B8" s="11" t="s">
        <v>18</v>
      </c>
      <c r="C8" s="11">
        <v>1537</v>
      </c>
      <c r="D8" s="11">
        <v>761</v>
      </c>
      <c r="E8" s="11">
        <v>760</v>
      </c>
      <c r="F8" s="11"/>
      <c r="G8" s="11">
        <v>246</v>
      </c>
      <c r="H8" s="11">
        <v>360</v>
      </c>
      <c r="I8" s="11">
        <v>329</v>
      </c>
      <c r="J8" s="11">
        <v>297</v>
      </c>
      <c r="K8" s="11">
        <v>224</v>
      </c>
      <c r="L8" s="11">
        <v>82</v>
      </c>
      <c r="M8" s="11"/>
      <c r="N8" s="11">
        <v>818</v>
      </c>
      <c r="O8" s="11">
        <v>325</v>
      </c>
      <c r="P8" s="11">
        <v>234</v>
      </c>
      <c r="Q8" s="11">
        <v>109</v>
      </c>
      <c r="R8" s="11">
        <v>39</v>
      </c>
      <c r="S8" s="11"/>
      <c r="T8" s="11">
        <v>382</v>
      </c>
      <c r="U8" s="11">
        <v>585</v>
      </c>
      <c r="V8" s="11">
        <v>435</v>
      </c>
      <c r="W8" s="11">
        <v>95</v>
      </c>
    </row>
    <row r="9" spans="2:23" x14ac:dyDescent="0.35">
      <c r="B9" s="18" t="s">
        <v>115</v>
      </c>
      <c r="C9" s="17">
        <v>0.17189290306434099</v>
      </c>
      <c r="D9" s="17">
        <v>0.16543180632878399</v>
      </c>
      <c r="E9" s="17">
        <v>0.17788212203812001</v>
      </c>
      <c r="F9" s="17"/>
      <c r="G9" s="17">
        <v>0.19747940778075301</v>
      </c>
      <c r="H9" s="17">
        <v>0.199686700673741</v>
      </c>
      <c r="I9" s="17">
        <v>0.17878768470365</v>
      </c>
      <c r="J9" s="17">
        <v>0.157636581439245</v>
      </c>
      <c r="K9" s="17">
        <v>0.13629433746769801</v>
      </c>
      <c r="L9" s="17">
        <v>9.4885583292083006E-2</v>
      </c>
      <c r="M9" s="17"/>
      <c r="N9" s="17">
        <v>0.17648706864254801</v>
      </c>
      <c r="O9" s="17">
        <v>0.182119484546305</v>
      </c>
      <c r="P9" s="17">
        <v>0.15718711694208901</v>
      </c>
      <c r="Q9" s="17">
        <v>0.138521639522698</v>
      </c>
      <c r="R9" s="17">
        <v>0.22101999543811601</v>
      </c>
      <c r="S9" s="17"/>
      <c r="T9" s="17">
        <v>0.19380784283521299</v>
      </c>
      <c r="U9" s="17">
        <v>0.19226535260831801</v>
      </c>
      <c r="V9" s="17">
        <v>0.153173469047787</v>
      </c>
      <c r="W9" s="17">
        <v>0.102689660290674</v>
      </c>
    </row>
    <row r="10" spans="2:23" x14ac:dyDescent="0.35">
      <c r="B10" s="18" t="s">
        <v>116</v>
      </c>
      <c r="C10" s="17">
        <v>0.25462595441430402</v>
      </c>
      <c r="D10" s="17">
        <v>0.26780639308027798</v>
      </c>
      <c r="E10" s="17">
        <v>0.24120905381524399</v>
      </c>
      <c r="F10" s="17"/>
      <c r="G10" s="17">
        <v>0.22895985574580999</v>
      </c>
      <c r="H10" s="17">
        <v>0.22444897404566899</v>
      </c>
      <c r="I10" s="17">
        <v>0.26649658474665799</v>
      </c>
      <c r="J10" s="17">
        <v>0.29642892201572302</v>
      </c>
      <c r="K10" s="17">
        <v>0.23178458149603101</v>
      </c>
      <c r="L10" s="17">
        <v>0.32708916256513199</v>
      </c>
      <c r="M10" s="17"/>
      <c r="N10" s="17">
        <v>0.24724304662229099</v>
      </c>
      <c r="O10" s="17">
        <v>0.27312386307091402</v>
      </c>
      <c r="P10" s="17">
        <v>0.25116636336187398</v>
      </c>
      <c r="Q10" s="17">
        <v>0.28072211209127101</v>
      </c>
      <c r="R10" s="17">
        <v>0.21800062218649099</v>
      </c>
      <c r="S10" s="17"/>
      <c r="T10" s="17">
        <v>0.15679806943112201</v>
      </c>
      <c r="U10" s="17">
        <v>0.29485942146238198</v>
      </c>
      <c r="V10" s="17">
        <v>0.31784957190908703</v>
      </c>
      <c r="W10" s="17">
        <v>0.21020042794961699</v>
      </c>
    </row>
    <row r="11" spans="2:23" x14ac:dyDescent="0.35">
      <c r="B11" s="18" t="s">
        <v>117</v>
      </c>
      <c r="C11" s="17">
        <v>0.33305749349950398</v>
      </c>
      <c r="D11" s="17">
        <v>0.35038312919294501</v>
      </c>
      <c r="E11" s="17">
        <v>0.31766872336655799</v>
      </c>
      <c r="F11" s="17"/>
      <c r="G11" s="17">
        <v>0.298387679726206</v>
      </c>
      <c r="H11" s="17">
        <v>0.29750576120994998</v>
      </c>
      <c r="I11" s="17">
        <v>0.29102205018008698</v>
      </c>
      <c r="J11" s="17">
        <v>0.366964356964739</v>
      </c>
      <c r="K11" s="17">
        <v>0.42149176488040502</v>
      </c>
      <c r="L11" s="17">
        <v>0.39688079314056401</v>
      </c>
      <c r="M11" s="17"/>
      <c r="N11" s="17">
        <v>0.33166719391190702</v>
      </c>
      <c r="O11" s="17">
        <v>0.30101617274853698</v>
      </c>
      <c r="P11" s="17">
        <v>0.37242356484622802</v>
      </c>
      <c r="Q11" s="17">
        <v>0.35431117445063298</v>
      </c>
      <c r="R11" s="17">
        <v>0.39113847854223299</v>
      </c>
      <c r="S11" s="17"/>
      <c r="T11" s="17">
        <v>0.32168970234192101</v>
      </c>
      <c r="U11" s="17">
        <v>0.315613071809623</v>
      </c>
      <c r="V11" s="17">
        <v>0.33720521844013701</v>
      </c>
      <c r="W11" s="17">
        <v>0.50122099335616499</v>
      </c>
    </row>
    <row r="12" spans="2:23" ht="29" x14ac:dyDescent="0.35">
      <c r="B12" s="18" t="s">
        <v>118</v>
      </c>
      <c r="C12" s="17">
        <v>8.3330437989698899E-2</v>
      </c>
      <c r="D12" s="17">
        <v>9.8321240837893994E-2</v>
      </c>
      <c r="E12" s="17">
        <v>6.9270831743629899E-2</v>
      </c>
      <c r="F12" s="17"/>
      <c r="G12" s="17">
        <v>0.108647165125138</v>
      </c>
      <c r="H12" s="17">
        <v>0.129460816371325</v>
      </c>
      <c r="I12" s="17">
        <v>7.0756392764548107E-2</v>
      </c>
      <c r="J12" s="17">
        <v>6.9370141758243506E-2</v>
      </c>
      <c r="K12" s="17">
        <v>3.4584473392550802E-2</v>
      </c>
      <c r="L12" s="17">
        <v>3.9310089879352597E-2</v>
      </c>
      <c r="M12" s="17"/>
      <c r="N12" s="17">
        <v>6.0330339709590598E-2</v>
      </c>
      <c r="O12" s="17">
        <v>0.120932909617582</v>
      </c>
      <c r="P12" s="17">
        <v>9.1643775841758202E-2</v>
      </c>
      <c r="Q12" s="17">
        <v>0.114960465763334</v>
      </c>
      <c r="R12" s="17">
        <v>5.58727506198907E-2</v>
      </c>
      <c r="S12" s="17"/>
      <c r="T12" s="17">
        <v>8.0778324480514599E-2</v>
      </c>
      <c r="U12" s="17">
        <v>6.8286804076913094E-2</v>
      </c>
      <c r="V12" s="17">
        <v>0.10152440785143201</v>
      </c>
      <c r="W12" s="17">
        <v>0.12114532710665001</v>
      </c>
    </row>
    <row r="13" spans="2:23" ht="29" x14ac:dyDescent="0.35">
      <c r="B13" s="18" t="s">
        <v>119</v>
      </c>
      <c r="C13" s="17">
        <v>3.1774911466942002E-2</v>
      </c>
      <c r="D13" s="17">
        <v>4.3570326161580297E-2</v>
      </c>
      <c r="E13" s="17">
        <v>2.05903028210223E-2</v>
      </c>
      <c r="F13" s="17"/>
      <c r="G13" s="17">
        <v>4.4463596725680801E-2</v>
      </c>
      <c r="H13" s="17">
        <v>4.4902221869931501E-2</v>
      </c>
      <c r="I13" s="17">
        <v>3.4155994566795397E-2</v>
      </c>
      <c r="J13" s="17">
        <v>2.4644252234522001E-2</v>
      </c>
      <c r="K13" s="17">
        <v>1.4416372953019899E-2</v>
      </c>
      <c r="L13" s="17">
        <v>0</v>
      </c>
      <c r="M13" s="17"/>
      <c r="N13" s="17">
        <v>2.8640564667126299E-2</v>
      </c>
      <c r="O13" s="17">
        <v>3.50743977925487E-2</v>
      </c>
      <c r="P13" s="17">
        <v>4.15772709444137E-2</v>
      </c>
      <c r="Q13" s="17">
        <v>3.4750541110664099E-2</v>
      </c>
      <c r="R13" s="17">
        <v>1.2247846683924099E-2</v>
      </c>
      <c r="S13" s="17"/>
      <c r="T13" s="17">
        <v>2.7351326183354101E-2</v>
      </c>
      <c r="U13" s="17">
        <v>3.0135640346806099E-2</v>
      </c>
      <c r="V13" s="17">
        <v>3.2691366487455499E-2</v>
      </c>
      <c r="W13" s="17">
        <v>4.2599458233707303E-2</v>
      </c>
    </row>
    <row r="14" spans="2:23" x14ac:dyDescent="0.35">
      <c r="B14" s="18" t="s">
        <v>51</v>
      </c>
      <c r="C14" s="19">
        <v>0.12531829956520901</v>
      </c>
      <c r="D14" s="19">
        <v>7.4487104398518703E-2</v>
      </c>
      <c r="E14" s="19">
        <v>0.17337896621542601</v>
      </c>
      <c r="F14" s="19"/>
      <c r="G14" s="19">
        <v>0.122062294896413</v>
      </c>
      <c r="H14" s="19">
        <v>0.103995525829384</v>
      </c>
      <c r="I14" s="19">
        <v>0.158781293038261</v>
      </c>
      <c r="J14" s="19">
        <v>8.4955745587527595E-2</v>
      </c>
      <c r="K14" s="19">
        <v>0.16142846981029599</v>
      </c>
      <c r="L14" s="19">
        <v>0.14183437112286801</v>
      </c>
      <c r="M14" s="19"/>
      <c r="N14" s="19">
        <v>0.155631786446538</v>
      </c>
      <c r="O14" s="19">
        <v>8.7733172224112796E-2</v>
      </c>
      <c r="P14" s="19">
        <v>8.6001908063636695E-2</v>
      </c>
      <c r="Q14" s="19">
        <v>7.6734067061399805E-2</v>
      </c>
      <c r="R14" s="19">
        <v>0.10172030652934499</v>
      </c>
      <c r="S14" s="19"/>
      <c r="T14" s="19">
        <v>0.219574734727875</v>
      </c>
      <c r="U14" s="19">
        <v>9.8839709695956901E-2</v>
      </c>
      <c r="V14" s="19">
        <v>5.7555966264102303E-2</v>
      </c>
      <c r="W14" s="19">
        <v>2.21441330631863E-2</v>
      </c>
    </row>
    <row r="15" spans="2:23" x14ac:dyDescent="0.35">
      <c r="B15" s="16" t="s">
        <v>199</v>
      </c>
    </row>
    <row r="16" spans="2:23" x14ac:dyDescent="0.35">
      <c r="B16" t="s">
        <v>45</v>
      </c>
    </row>
    <row r="17" spans="2:2" x14ac:dyDescent="0.35">
      <c r="B17" t="s">
        <v>223</v>
      </c>
    </row>
    <row r="19" spans="2:2" x14ac:dyDescent="0.35">
      <c r="B19" s="8" t="str">
        <f>HYPERLINK("#'Contents'!A1", "Return to Contents")</f>
        <v>Return to Contents</v>
      </c>
    </row>
  </sheetData>
  <mergeCells count="5">
    <mergeCell ref="D5:E5"/>
    <mergeCell ref="G5:L5"/>
    <mergeCell ref="N5:R5"/>
    <mergeCell ref="T5:W5"/>
    <mergeCell ref="D2:U2"/>
  </mergeCells>
  <pageMargins left="0.7" right="0.7" top="0.75" bottom="0.75" header="0.3" footer="0.3"/>
  <pageSetup paperSize="9" orientation="portrait" horizontalDpi="300" verticalDpi="300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2:W19"/>
  <sheetViews>
    <sheetView showGridLines="0" topLeftCell="A7" workbookViewId="0">
      <pane xSplit="2" topLeftCell="C1" activePane="topRight" state="frozen"/>
      <selection pane="topRight" activeCell="B15" sqref="B15"/>
    </sheetView>
  </sheetViews>
  <sheetFormatPr defaultColWidth="11.4531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8" width="10.7265625" customWidth="1"/>
    <col min="19" max="19" width="2.1796875" customWidth="1"/>
    <col min="20" max="23" width="10.7265625" customWidth="1"/>
    <col min="24" max="24" width="2.1796875" customWidth="1"/>
  </cols>
  <sheetData>
    <row r="2" spans="2:23" ht="40" customHeight="1" x14ac:dyDescent="0.35">
      <c r="D2" s="31" t="s">
        <v>129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5" spans="2:23" ht="30" customHeight="1" x14ac:dyDescent="0.35">
      <c r="B5" s="15"/>
      <c r="C5" s="15"/>
      <c r="D5" s="30" t="s">
        <v>34</v>
      </c>
      <c r="E5" s="30"/>
      <c r="F5" s="15"/>
      <c r="G5" s="30" t="s">
        <v>35</v>
      </c>
      <c r="H5" s="30"/>
      <c r="I5" s="30"/>
      <c r="J5" s="30"/>
      <c r="K5" s="30"/>
      <c r="L5" s="30"/>
      <c r="M5" s="15"/>
      <c r="N5" s="30" t="s">
        <v>36</v>
      </c>
      <c r="O5" s="30"/>
      <c r="P5" s="30"/>
      <c r="Q5" s="30"/>
      <c r="R5" s="30"/>
      <c r="S5" s="15"/>
      <c r="T5" s="30" t="s">
        <v>37</v>
      </c>
      <c r="U5" s="30"/>
      <c r="V5" s="30"/>
      <c r="W5" s="30"/>
    </row>
    <row r="6" spans="2:23" ht="29" x14ac:dyDescent="0.35">
      <c r="B6" t="s">
        <v>13</v>
      </c>
      <c r="C6" s="9" t="s">
        <v>14</v>
      </c>
      <c r="D6" s="12" t="s">
        <v>15</v>
      </c>
      <c r="E6" s="12" t="s">
        <v>16</v>
      </c>
      <c r="G6" s="12" t="s">
        <v>19</v>
      </c>
      <c r="H6" s="12" t="s">
        <v>20</v>
      </c>
      <c r="I6" s="12" t="s">
        <v>21</v>
      </c>
      <c r="J6" s="12" t="s">
        <v>22</v>
      </c>
      <c r="K6" s="12" t="s">
        <v>23</v>
      </c>
      <c r="L6" s="12" t="s">
        <v>24</v>
      </c>
      <c r="N6" s="12" t="s">
        <v>25</v>
      </c>
      <c r="O6" s="12" t="s">
        <v>26</v>
      </c>
      <c r="P6" s="12" t="s">
        <v>27</v>
      </c>
      <c r="Q6" s="12" t="s">
        <v>28</v>
      </c>
      <c r="R6" s="12" t="s">
        <v>29</v>
      </c>
      <c r="T6" s="12" t="s">
        <v>30</v>
      </c>
      <c r="U6" s="12" t="s">
        <v>31</v>
      </c>
      <c r="V6" s="12" t="s">
        <v>32</v>
      </c>
      <c r="W6" s="12" t="s">
        <v>33</v>
      </c>
    </row>
    <row r="7" spans="2:23" ht="30" customHeight="1" x14ac:dyDescent="0.35">
      <c r="B7" s="10" t="s">
        <v>17</v>
      </c>
      <c r="C7" s="10">
        <v>1466</v>
      </c>
      <c r="D7" s="10">
        <v>651</v>
      </c>
      <c r="E7" s="10">
        <v>800</v>
      </c>
      <c r="F7" s="10"/>
      <c r="G7" s="10">
        <v>255</v>
      </c>
      <c r="H7" s="10">
        <v>319</v>
      </c>
      <c r="I7" s="10">
        <v>279</v>
      </c>
      <c r="J7" s="10">
        <v>265</v>
      </c>
      <c r="K7" s="10">
        <v>249</v>
      </c>
      <c r="L7" s="10">
        <v>99</v>
      </c>
      <c r="M7" s="10"/>
      <c r="N7" s="10">
        <v>907</v>
      </c>
      <c r="O7" s="10">
        <v>211</v>
      </c>
      <c r="P7" s="10">
        <v>187</v>
      </c>
      <c r="Q7" s="10">
        <v>90</v>
      </c>
      <c r="R7" s="10">
        <v>60</v>
      </c>
      <c r="S7" s="10"/>
      <c r="T7" s="10">
        <v>338</v>
      </c>
      <c r="U7" s="10">
        <v>562</v>
      </c>
      <c r="V7" s="10">
        <v>435</v>
      </c>
      <c r="W7" s="10">
        <v>89</v>
      </c>
    </row>
    <row r="8" spans="2:23" ht="30" customHeight="1" x14ac:dyDescent="0.35">
      <c r="B8" s="11" t="s">
        <v>18</v>
      </c>
      <c r="C8" s="11">
        <v>1537</v>
      </c>
      <c r="D8" s="11">
        <v>761</v>
      </c>
      <c r="E8" s="11">
        <v>760</v>
      </c>
      <c r="F8" s="11"/>
      <c r="G8" s="11">
        <v>246</v>
      </c>
      <c r="H8" s="11">
        <v>360</v>
      </c>
      <c r="I8" s="11">
        <v>329</v>
      </c>
      <c r="J8" s="11">
        <v>297</v>
      </c>
      <c r="K8" s="11">
        <v>224</v>
      </c>
      <c r="L8" s="11">
        <v>82</v>
      </c>
      <c r="M8" s="11"/>
      <c r="N8" s="11">
        <v>818</v>
      </c>
      <c r="O8" s="11">
        <v>325</v>
      </c>
      <c r="P8" s="11">
        <v>234</v>
      </c>
      <c r="Q8" s="11">
        <v>109</v>
      </c>
      <c r="R8" s="11">
        <v>39</v>
      </c>
      <c r="S8" s="11"/>
      <c r="T8" s="11">
        <v>382</v>
      </c>
      <c r="U8" s="11">
        <v>585</v>
      </c>
      <c r="V8" s="11">
        <v>435</v>
      </c>
      <c r="W8" s="11">
        <v>95</v>
      </c>
    </row>
    <row r="9" spans="2:23" x14ac:dyDescent="0.35">
      <c r="B9" s="18" t="s">
        <v>115</v>
      </c>
      <c r="C9" s="17">
        <v>0.151940844214178</v>
      </c>
      <c r="D9" s="17">
        <v>0.12512675210757401</v>
      </c>
      <c r="E9" s="17">
        <v>0.17784083062518</v>
      </c>
      <c r="F9" s="17"/>
      <c r="G9" s="17">
        <v>0.187815030317633</v>
      </c>
      <c r="H9" s="17">
        <v>0.172925122901567</v>
      </c>
      <c r="I9" s="17">
        <v>0.13553082025172</v>
      </c>
      <c r="J9" s="17">
        <v>0.115875828923068</v>
      </c>
      <c r="K9" s="17">
        <v>0.15157659691400799</v>
      </c>
      <c r="L9" s="17">
        <v>0.14962321995648201</v>
      </c>
      <c r="M9" s="17"/>
      <c r="N9" s="17">
        <v>0.171072911308393</v>
      </c>
      <c r="O9" s="17">
        <v>0.111900381804966</v>
      </c>
      <c r="P9" s="17">
        <v>0.170172741343739</v>
      </c>
      <c r="Q9" s="17">
        <v>0.13151517798866999</v>
      </c>
      <c r="R9" s="17">
        <v>7.6993495688162703E-2</v>
      </c>
      <c r="S9" s="17"/>
      <c r="T9" s="17">
        <v>0.15520808062829</v>
      </c>
      <c r="U9" s="17">
        <v>0.19102606637517899</v>
      </c>
      <c r="V9" s="17">
        <v>0.113307929682726</v>
      </c>
      <c r="W9" s="17">
        <v>9.8433291012782601E-2</v>
      </c>
    </row>
    <row r="10" spans="2:23" x14ac:dyDescent="0.35">
      <c r="B10" s="18" t="s">
        <v>116</v>
      </c>
      <c r="C10" s="17">
        <v>0.23307120669498099</v>
      </c>
      <c r="D10" s="17">
        <v>0.26432466577939601</v>
      </c>
      <c r="E10" s="17">
        <v>0.20463951397348101</v>
      </c>
      <c r="F10" s="17"/>
      <c r="G10" s="17">
        <v>0.26550494529668101</v>
      </c>
      <c r="H10" s="17">
        <v>0.22721608264267501</v>
      </c>
      <c r="I10" s="17">
        <v>0.243110484610182</v>
      </c>
      <c r="J10" s="17">
        <v>0.27589001040806999</v>
      </c>
      <c r="K10" s="17">
        <v>0.19595424099599301</v>
      </c>
      <c r="L10" s="17">
        <v>6.8860460084838995E-2</v>
      </c>
      <c r="M10" s="17"/>
      <c r="N10" s="17">
        <v>0.20488254502955699</v>
      </c>
      <c r="O10" s="17">
        <v>0.31739653237511301</v>
      </c>
      <c r="P10" s="17">
        <v>0.19758474301675499</v>
      </c>
      <c r="Q10" s="17">
        <v>0.27942000038624298</v>
      </c>
      <c r="R10" s="17">
        <v>0.21336113695357001</v>
      </c>
      <c r="S10" s="17"/>
      <c r="T10" s="17">
        <v>0.15091055196516301</v>
      </c>
      <c r="U10" s="17">
        <v>0.25958531009612801</v>
      </c>
      <c r="V10" s="17">
        <v>0.29375932028732998</v>
      </c>
      <c r="W10" s="17">
        <v>0.15737210835873</v>
      </c>
    </row>
    <row r="11" spans="2:23" x14ac:dyDescent="0.35">
      <c r="B11" s="18" t="s">
        <v>117</v>
      </c>
      <c r="C11" s="17">
        <v>0.33092571209789301</v>
      </c>
      <c r="D11" s="17">
        <v>0.35442762710704601</v>
      </c>
      <c r="E11" s="17">
        <v>0.30957069620567401</v>
      </c>
      <c r="F11" s="17"/>
      <c r="G11" s="17">
        <v>0.24846862406419401</v>
      </c>
      <c r="H11" s="17">
        <v>0.30243932070401602</v>
      </c>
      <c r="I11" s="17">
        <v>0.30756154101691202</v>
      </c>
      <c r="J11" s="17">
        <v>0.32789341002961803</v>
      </c>
      <c r="K11" s="17">
        <v>0.39409508695662099</v>
      </c>
      <c r="L11" s="17">
        <v>0.63319188145682503</v>
      </c>
      <c r="M11" s="17"/>
      <c r="N11" s="17">
        <v>0.33740959845930701</v>
      </c>
      <c r="O11" s="17">
        <v>0.27872915192104802</v>
      </c>
      <c r="P11" s="17">
        <v>0.34581376403721797</v>
      </c>
      <c r="Q11" s="17">
        <v>0.36595672182893402</v>
      </c>
      <c r="R11" s="17">
        <v>0.473119300287699</v>
      </c>
      <c r="S11" s="17"/>
      <c r="T11" s="17">
        <v>0.34953178838300403</v>
      </c>
      <c r="U11" s="17">
        <v>0.27591112316966399</v>
      </c>
      <c r="V11" s="17">
        <v>0.38042009239994501</v>
      </c>
      <c r="W11" s="17">
        <v>0.414904186304909</v>
      </c>
    </row>
    <row r="12" spans="2:23" ht="29" x14ac:dyDescent="0.35">
      <c r="B12" s="18" t="s">
        <v>118</v>
      </c>
      <c r="C12" s="17">
        <v>9.6886065066094998E-2</v>
      </c>
      <c r="D12" s="17">
        <v>0.110869482825628</v>
      </c>
      <c r="E12" s="17">
        <v>8.31710078350891E-2</v>
      </c>
      <c r="F12" s="17"/>
      <c r="G12" s="17">
        <v>0.121072410823915</v>
      </c>
      <c r="H12" s="17">
        <v>0.11699248681366101</v>
      </c>
      <c r="I12" s="17">
        <v>8.3921078586181599E-2</v>
      </c>
      <c r="J12" s="17">
        <v>9.9310845344553006E-2</v>
      </c>
      <c r="K12" s="17">
        <v>7.7888055548004695E-2</v>
      </c>
      <c r="L12" s="17">
        <v>3.1663942008941202E-2</v>
      </c>
      <c r="M12" s="17"/>
      <c r="N12" s="17">
        <v>8.1449846509783694E-2</v>
      </c>
      <c r="O12" s="17">
        <v>0.12416568529436101</v>
      </c>
      <c r="P12" s="17">
        <v>0.110383445669096</v>
      </c>
      <c r="Q12" s="17">
        <v>0.11619287786688701</v>
      </c>
      <c r="R12" s="17">
        <v>8.6113422297333098E-2</v>
      </c>
      <c r="S12" s="17"/>
      <c r="T12" s="17">
        <v>7.3240616120701901E-2</v>
      </c>
      <c r="U12" s="17">
        <v>0.10282733660342901</v>
      </c>
      <c r="V12" s="17">
        <v>9.6113672198286204E-2</v>
      </c>
      <c r="W12" s="17">
        <v>0.18183170717934</v>
      </c>
    </row>
    <row r="13" spans="2:23" ht="29" x14ac:dyDescent="0.35">
      <c r="B13" s="18" t="s">
        <v>119</v>
      </c>
      <c r="C13" s="17">
        <v>7.5220173199851498E-2</v>
      </c>
      <c r="D13" s="17">
        <v>8.1171408535908096E-2</v>
      </c>
      <c r="E13" s="17">
        <v>6.6873036622903795E-2</v>
      </c>
      <c r="F13" s="17"/>
      <c r="G13" s="17">
        <v>6.7390520148329205E-2</v>
      </c>
      <c r="H13" s="17">
        <v>7.9077070042328501E-2</v>
      </c>
      <c r="I13" s="17">
        <v>9.3151843457016006E-2</v>
      </c>
      <c r="J13" s="17">
        <v>7.4340337632197107E-2</v>
      </c>
      <c r="K13" s="17">
        <v>6.8926999129294203E-2</v>
      </c>
      <c r="L13" s="17">
        <v>3.0518237691620501E-2</v>
      </c>
      <c r="M13" s="17"/>
      <c r="N13" s="17">
        <v>6.3238983948967903E-2</v>
      </c>
      <c r="O13" s="17">
        <v>0.10391605195220099</v>
      </c>
      <c r="P13" s="17">
        <v>9.9801132762970104E-2</v>
      </c>
      <c r="Q13" s="17">
        <v>3.3334831443899801E-2</v>
      </c>
      <c r="R13" s="17">
        <v>3.58431474468619E-2</v>
      </c>
      <c r="S13" s="17"/>
      <c r="T13" s="17">
        <v>7.8604748960208207E-2</v>
      </c>
      <c r="U13" s="17">
        <v>7.3394000186752198E-2</v>
      </c>
      <c r="V13" s="17">
        <v>7.3907147072141605E-2</v>
      </c>
      <c r="W13" s="17">
        <v>8.0616397204902102E-2</v>
      </c>
    </row>
    <row r="14" spans="2:23" x14ac:dyDescent="0.35">
      <c r="B14" s="18" t="s">
        <v>51</v>
      </c>
      <c r="C14" s="19">
        <v>0.111955998727001</v>
      </c>
      <c r="D14" s="19">
        <v>6.4080063644448196E-2</v>
      </c>
      <c r="E14" s="19">
        <v>0.15790491473767301</v>
      </c>
      <c r="F14" s="19"/>
      <c r="G14" s="19">
        <v>0.10974846934924699</v>
      </c>
      <c r="H14" s="19">
        <v>0.101349916895753</v>
      </c>
      <c r="I14" s="19">
        <v>0.13672423207798901</v>
      </c>
      <c r="J14" s="19">
        <v>0.106689567662494</v>
      </c>
      <c r="K14" s="19">
        <v>0.111559020456078</v>
      </c>
      <c r="L14" s="19">
        <v>8.6142258801291893E-2</v>
      </c>
      <c r="M14" s="19"/>
      <c r="N14" s="19">
        <v>0.14194611474399199</v>
      </c>
      <c r="O14" s="19">
        <v>6.3892196652310093E-2</v>
      </c>
      <c r="P14" s="19">
        <v>7.6244173170222307E-2</v>
      </c>
      <c r="Q14" s="19">
        <v>7.3580390485366007E-2</v>
      </c>
      <c r="R14" s="19">
        <v>0.114569497326374</v>
      </c>
      <c r="S14" s="19"/>
      <c r="T14" s="19">
        <v>0.19250421394263301</v>
      </c>
      <c r="U14" s="19">
        <v>9.7256163568848294E-2</v>
      </c>
      <c r="V14" s="19">
        <v>4.2491838359571599E-2</v>
      </c>
      <c r="W14" s="19">
        <v>6.6842309939336403E-2</v>
      </c>
    </row>
    <row r="15" spans="2:23" x14ac:dyDescent="0.35">
      <c r="B15" s="16" t="s">
        <v>199</v>
      </c>
    </row>
    <row r="16" spans="2:23" x14ac:dyDescent="0.35">
      <c r="B16" t="s">
        <v>45</v>
      </c>
    </row>
    <row r="17" spans="2:2" x14ac:dyDescent="0.35">
      <c r="B17" t="s">
        <v>223</v>
      </c>
    </row>
    <row r="19" spans="2:2" x14ac:dyDescent="0.35">
      <c r="B19" s="8" t="str">
        <f>HYPERLINK("#'Contents'!A1", "Return to Contents")</f>
        <v>Return to Contents</v>
      </c>
    </row>
  </sheetData>
  <mergeCells count="5">
    <mergeCell ref="D5:E5"/>
    <mergeCell ref="G5:L5"/>
    <mergeCell ref="N5:R5"/>
    <mergeCell ref="T5:W5"/>
    <mergeCell ref="D2:U2"/>
  </mergeCells>
  <pageMargins left="0.7" right="0.7" top="0.75" bottom="0.75" header="0.3" footer="0.3"/>
  <pageSetup paperSize="9" orientation="portrait" horizontalDpi="300" verticalDpi="300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2:W19"/>
  <sheetViews>
    <sheetView showGridLines="0" workbookViewId="0">
      <pane xSplit="2" topLeftCell="C1" activePane="topRight" state="frozen"/>
      <selection pane="topRight" activeCell="B15" sqref="B15"/>
    </sheetView>
  </sheetViews>
  <sheetFormatPr defaultColWidth="11.4531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8" width="10.7265625" customWidth="1"/>
    <col min="19" max="19" width="2.1796875" customWidth="1"/>
    <col min="20" max="23" width="10.7265625" customWidth="1"/>
    <col min="24" max="24" width="2.1796875" customWidth="1"/>
  </cols>
  <sheetData>
    <row r="2" spans="2:23" ht="40" customHeight="1" x14ac:dyDescent="0.35">
      <c r="D2" s="31" t="s">
        <v>130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5" spans="2:23" ht="30" customHeight="1" x14ac:dyDescent="0.35">
      <c r="B5" s="15"/>
      <c r="C5" s="15"/>
      <c r="D5" s="30" t="s">
        <v>34</v>
      </c>
      <c r="E5" s="30"/>
      <c r="F5" s="15"/>
      <c r="G5" s="30" t="s">
        <v>35</v>
      </c>
      <c r="H5" s="30"/>
      <c r="I5" s="30"/>
      <c r="J5" s="30"/>
      <c r="K5" s="30"/>
      <c r="L5" s="30"/>
      <c r="M5" s="15"/>
      <c r="N5" s="30" t="s">
        <v>36</v>
      </c>
      <c r="O5" s="30"/>
      <c r="P5" s="30"/>
      <c r="Q5" s="30"/>
      <c r="R5" s="30"/>
      <c r="S5" s="15"/>
      <c r="T5" s="30" t="s">
        <v>37</v>
      </c>
      <c r="U5" s="30"/>
      <c r="V5" s="30"/>
      <c r="W5" s="30"/>
    </row>
    <row r="6" spans="2:23" ht="29" x14ac:dyDescent="0.35">
      <c r="B6" t="s">
        <v>13</v>
      </c>
      <c r="C6" s="9" t="s">
        <v>14</v>
      </c>
      <c r="D6" s="12" t="s">
        <v>15</v>
      </c>
      <c r="E6" s="12" t="s">
        <v>16</v>
      </c>
      <c r="G6" s="12" t="s">
        <v>19</v>
      </c>
      <c r="H6" s="12" t="s">
        <v>20</v>
      </c>
      <c r="I6" s="12" t="s">
        <v>21</v>
      </c>
      <c r="J6" s="12" t="s">
        <v>22</v>
      </c>
      <c r="K6" s="12" t="s">
        <v>23</v>
      </c>
      <c r="L6" s="12" t="s">
        <v>24</v>
      </c>
      <c r="N6" s="12" t="s">
        <v>25</v>
      </c>
      <c r="O6" s="12" t="s">
        <v>26</v>
      </c>
      <c r="P6" s="12" t="s">
        <v>27</v>
      </c>
      <c r="Q6" s="12" t="s">
        <v>28</v>
      </c>
      <c r="R6" s="12" t="s">
        <v>29</v>
      </c>
      <c r="T6" s="12" t="s">
        <v>30</v>
      </c>
      <c r="U6" s="12" t="s">
        <v>31</v>
      </c>
      <c r="V6" s="12" t="s">
        <v>32</v>
      </c>
      <c r="W6" s="12" t="s">
        <v>33</v>
      </c>
    </row>
    <row r="7" spans="2:23" ht="30" customHeight="1" x14ac:dyDescent="0.35">
      <c r="B7" s="10" t="s">
        <v>17</v>
      </c>
      <c r="C7" s="10">
        <v>1466</v>
      </c>
      <c r="D7" s="10">
        <v>651</v>
      </c>
      <c r="E7" s="10">
        <v>800</v>
      </c>
      <c r="F7" s="10"/>
      <c r="G7" s="10">
        <v>255</v>
      </c>
      <c r="H7" s="10">
        <v>319</v>
      </c>
      <c r="I7" s="10">
        <v>279</v>
      </c>
      <c r="J7" s="10">
        <v>265</v>
      </c>
      <c r="K7" s="10">
        <v>249</v>
      </c>
      <c r="L7" s="10">
        <v>99</v>
      </c>
      <c r="M7" s="10"/>
      <c r="N7" s="10">
        <v>907</v>
      </c>
      <c r="O7" s="10">
        <v>211</v>
      </c>
      <c r="P7" s="10">
        <v>187</v>
      </c>
      <c r="Q7" s="10">
        <v>90</v>
      </c>
      <c r="R7" s="10">
        <v>60</v>
      </c>
      <c r="S7" s="10"/>
      <c r="T7" s="10">
        <v>338</v>
      </c>
      <c r="U7" s="10">
        <v>562</v>
      </c>
      <c r="V7" s="10">
        <v>435</v>
      </c>
      <c r="W7" s="10">
        <v>89</v>
      </c>
    </row>
    <row r="8" spans="2:23" ht="30" customHeight="1" x14ac:dyDescent="0.35">
      <c r="B8" s="11" t="s">
        <v>18</v>
      </c>
      <c r="C8" s="11">
        <v>1537</v>
      </c>
      <c r="D8" s="11">
        <v>761</v>
      </c>
      <c r="E8" s="11">
        <v>760</v>
      </c>
      <c r="F8" s="11"/>
      <c r="G8" s="11">
        <v>246</v>
      </c>
      <c r="H8" s="11">
        <v>360</v>
      </c>
      <c r="I8" s="11">
        <v>329</v>
      </c>
      <c r="J8" s="11">
        <v>297</v>
      </c>
      <c r="K8" s="11">
        <v>224</v>
      </c>
      <c r="L8" s="11">
        <v>82</v>
      </c>
      <c r="M8" s="11"/>
      <c r="N8" s="11">
        <v>818</v>
      </c>
      <c r="O8" s="11">
        <v>325</v>
      </c>
      <c r="P8" s="11">
        <v>234</v>
      </c>
      <c r="Q8" s="11">
        <v>109</v>
      </c>
      <c r="R8" s="11">
        <v>39</v>
      </c>
      <c r="S8" s="11"/>
      <c r="T8" s="11">
        <v>382</v>
      </c>
      <c r="U8" s="11">
        <v>585</v>
      </c>
      <c r="V8" s="11">
        <v>435</v>
      </c>
      <c r="W8" s="11">
        <v>95</v>
      </c>
    </row>
    <row r="9" spans="2:23" x14ac:dyDescent="0.35">
      <c r="B9" s="18" t="s">
        <v>115</v>
      </c>
      <c r="C9" s="17">
        <v>5.3229653941205199E-2</v>
      </c>
      <c r="D9" s="17">
        <v>5.6705466105622999E-2</v>
      </c>
      <c r="E9" s="17">
        <v>5.0168500495586001E-2</v>
      </c>
      <c r="F9" s="17"/>
      <c r="G9" s="17">
        <v>6.4196173571458404E-2</v>
      </c>
      <c r="H9" s="17">
        <v>7.6698616349874293E-2</v>
      </c>
      <c r="I9" s="17">
        <v>5.2844461071004899E-2</v>
      </c>
      <c r="J9" s="17">
        <v>5.1781209432475599E-2</v>
      </c>
      <c r="K9" s="17">
        <v>1.6787186546218899E-2</v>
      </c>
      <c r="L9" s="17">
        <v>2.3854967357272099E-2</v>
      </c>
      <c r="M9" s="17"/>
      <c r="N9" s="17">
        <v>5.90536869291131E-2</v>
      </c>
      <c r="O9" s="17">
        <v>4.6125332279443203E-2</v>
      </c>
      <c r="P9" s="17">
        <v>4.6356408965692202E-2</v>
      </c>
      <c r="Q9" s="17">
        <v>4.6173701267100402E-2</v>
      </c>
      <c r="R9" s="17">
        <v>6.64758962957335E-2</v>
      </c>
      <c r="S9" s="17"/>
      <c r="T9" s="17">
        <v>6.8838516503823194E-2</v>
      </c>
      <c r="U9" s="17">
        <v>4.8836635162163501E-2</v>
      </c>
      <c r="V9" s="17">
        <v>4.8518795676871097E-2</v>
      </c>
      <c r="W9" s="17">
        <v>6.2138358822492398E-2</v>
      </c>
    </row>
    <row r="10" spans="2:23" x14ac:dyDescent="0.35">
      <c r="B10" s="18" t="s">
        <v>116</v>
      </c>
      <c r="C10" s="17">
        <v>8.3058494946436398E-2</v>
      </c>
      <c r="D10" s="17">
        <v>9.6804242078309705E-2</v>
      </c>
      <c r="E10" s="17">
        <v>6.8499536038076195E-2</v>
      </c>
      <c r="F10" s="17"/>
      <c r="G10" s="17">
        <v>0.106367155798041</v>
      </c>
      <c r="H10" s="17">
        <v>0.11443235717793</v>
      </c>
      <c r="I10" s="17">
        <v>8.2504436263002703E-2</v>
      </c>
      <c r="J10" s="17">
        <v>7.4413179227673806E-2</v>
      </c>
      <c r="K10" s="17">
        <v>2.9167276295737201E-2</v>
      </c>
      <c r="L10" s="17">
        <v>5.6362251205448202E-2</v>
      </c>
      <c r="M10" s="17"/>
      <c r="N10" s="17">
        <v>5.9479303102444002E-2</v>
      </c>
      <c r="O10" s="17">
        <v>0.105970180172259</v>
      </c>
      <c r="P10" s="17">
        <v>0.142149463310487</v>
      </c>
      <c r="Q10" s="17">
        <v>5.9728576646643203E-2</v>
      </c>
      <c r="R10" s="17">
        <v>4.0417028713588099E-2</v>
      </c>
      <c r="S10" s="17"/>
      <c r="T10" s="17">
        <v>6.7957596220053207E-2</v>
      </c>
      <c r="U10" s="17">
        <v>7.5768711738423797E-2</v>
      </c>
      <c r="V10" s="17">
        <v>9.9157169135715595E-2</v>
      </c>
      <c r="W10" s="17">
        <v>0.106270954982329</v>
      </c>
    </row>
    <row r="11" spans="2:23" x14ac:dyDescent="0.35">
      <c r="B11" s="18" t="s">
        <v>117</v>
      </c>
      <c r="C11" s="17">
        <v>0.33439347042641998</v>
      </c>
      <c r="D11" s="17">
        <v>0.32434514941752401</v>
      </c>
      <c r="E11" s="17">
        <v>0.34756121779322302</v>
      </c>
      <c r="F11" s="17"/>
      <c r="G11" s="17">
        <v>0.31024203829980701</v>
      </c>
      <c r="H11" s="17">
        <v>0.34949683144986898</v>
      </c>
      <c r="I11" s="17">
        <v>0.31935756028092299</v>
      </c>
      <c r="J11" s="17">
        <v>0.282766992088195</v>
      </c>
      <c r="K11" s="17">
        <v>0.38848085941787802</v>
      </c>
      <c r="L11" s="17">
        <v>0.43911522507583201</v>
      </c>
      <c r="M11" s="17"/>
      <c r="N11" s="17">
        <v>0.324500749467034</v>
      </c>
      <c r="O11" s="17">
        <v>0.32176765587135697</v>
      </c>
      <c r="P11" s="17">
        <v>0.35358524433455701</v>
      </c>
      <c r="Q11" s="17">
        <v>0.39472924755037597</v>
      </c>
      <c r="R11" s="17">
        <v>0.40669393506394602</v>
      </c>
      <c r="S11" s="17"/>
      <c r="T11" s="17">
        <v>0.37147229566758899</v>
      </c>
      <c r="U11" s="17">
        <v>0.30001881309682898</v>
      </c>
      <c r="V11" s="17">
        <v>0.34601008191621002</v>
      </c>
      <c r="W11" s="17">
        <v>0.38565787835940102</v>
      </c>
    </row>
    <row r="12" spans="2:23" ht="29" x14ac:dyDescent="0.35">
      <c r="B12" s="18" t="s">
        <v>118</v>
      </c>
      <c r="C12" s="17">
        <v>0.23703788434168399</v>
      </c>
      <c r="D12" s="17">
        <v>0.26690461010503602</v>
      </c>
      <c r="E12" s="17">
        <v>0.20543743266160799</v>
      </c>
      <c r="F12" s="17"/>
      <c r="G12" s="17">
        <v>0.23539856098439799</v>
      </c>
      <c r="H12" s="17">
        <v>0.22291874438041501</v>
      </c>
      <c r="I12" s="17">
        <v>0.25968826263426198</v>
      </c>
      <c r="J12" s="17">
        <v>0.25297851199146898</v>
      </c>
      <c r="K12" s="17">
        <v>0.215986041605747</v>
      </c>
      <c r="L12" s="17">
        <v>0.21310839293079001</v>
      </c>
      <c r="M12" s="17"/>
      <c r="N12" s="17">
        <v>0.24610065788173599</v>
      </c>
      <c r="O12" s="17">
        <v>0.25460917697234697</v>
      </c>
      <c r="P12" s="17">
        <v>0.180259364566938</v>
      </c>
      <c r="Q12" s="17">
        <v>0.25526126158447798</v>
      </c>
      <c r="R12" s="17">
        <v>0.23220388474366599</v>
      </c>
      <c r="S12" s="17"/>
      <c r="T12" s="17">
        <v>0.152452488789386</v>
      </c>
      <c r="U12" s="17">
        <v>0.247041500308918</v>
      </c>
      <c r="V12" s="17">
        <v>0.31559323754581298</v>
      </c>
      <c r="W12" s="17">
        <v>0.21574485259853801</v>
      </c>
    </row>
    <row r="13" spans="2:23" ht="29" x14ac:dyDescent="0.35">
      <c r="B13" s="18" t="s">
        <v>119</v>
      </c>
      <c r="C13" s="17">
        <v>0.20505648311237901</v>
      </c>
      <c r="D13" s="17">
        <v>0.20559622772267999</v>
      </c>
      <c r="E13" s="17">
        <v>0.20254436567932199</v>
      </c>
      <c r="F13" s="17"/>
      <c r="G13" s="17">
        <v>0.205452638481574</v>
      </c>
      <c r="H13" s="17">
        <v>0.15368899236960301</v>
      </c>
      <c r="I13" s="17">
        <v>0.18566787170614699</v>
      </c>
      <c r="J13" s="17">
        <v>0.24574889585360599</v>
      </c>
      <c r="K13" s="17">
        <v>0.27678561815264102</v>
      </c>
      <c r="L13" s="17">
        <v>0.16420984174081199</v>
      </c>
      <c r="M13" s="17"/>
      <c r="N13" s="17">
        <v>0.200580279925063</v>
      </c>
      <c r="O13" s="17">
        <v>0.224822773689971</v>
      </c>
      <c r="P13" s="17">
        <v>0.239075809506891</v>
      </c>
      <c r="Q13" s="17">
        <v>0.14424334875258699</v>
      </c>
      <c r="R13" s="17">
        <v>0.141335923150337</v>
      </c>
      <c r="S13" s="17"/>
      <c r="T13" s="17">
        <v>0.191245547188655</v>
      </c>
      <c r="U13" s="17">
        <v>0.25347941795992801</v>
      </c>
      <c r="V13" s="17">
        <v>0.16627036030252099</v>
      </c>
      <c r="W13" s="17">
        <v>0.201407145639867</v>
      </c>
    </row>
    <row r="14" spans="2:23" x14ac:dyDescent="0.35">
      <c r="B14" s="18" t="s">
        <v>51</v>
      </c>
      <c r="C14" s="19">
        <v>8.7224013231876105E-2</v>
      </c>
      <c r="D14" s="19">
        <v>4.9644304570827802E-2</v>
      </c>
      <c r="E14" s="19">
        <v>0.12578894733218501</v>
      </c>
      <c r="F14" s="19"/>
      <c r="G14" s="19">
        <v>7.8343432864721202E-2</v>
      </c>
      <c r="H14" s="19">
        <v>8.2764458272308702E-2</v>
      </c>
      <c r="I14" s="19">
        <v>9.9937408044660003E-2</v>
      </c>
      <c r="J14" s="19">
        <v>9.2311211406580093E-2</v>
      </c>
      <c r="K14" s="19">
        <v>7.2793017981778396E-2</v>
      </c>
      <c r="L14" s="19">
        <v>0.10334932168984599</v>
      </c>
      <c r="M14" s="19"/>
      <c r="N14" s="19">
        <v>0.11028532269461</v>
      </c>
      <c r="O14" s="19">
        <v>4.6704881014623098E-2</v>
      </c>
      <c r="P14" s="19">
        <v>3.8573709315435002E-2</v>
      </c>
      <c r="Q14" s="19">
        <v>9.9863864198816099E-2</v>
      </c>
      <c r="R14" s="19">
        <v>0.11287333203272799</v>
      </c>
      <c r="S14" s="19"/>
      <c r="T14" s="19">
        <v>0.148033555630493</v>
      </c>
      <c r="U14" s="19">
        <v>7.4854921733737603E-2</v>
      </c>
      <c r="V14" s="19">
        <v>2.44503554228689E-2</v>
      </c>
      <c r="W14" s="19">
        <v>2.87808095973725E-2</v>
      </c>
    </row>
    <row r="15" spans="2:23" x14ac:dyDescent="0.35">
      <c r="B15" s="16" t="s">
        <v>199</v>
      </c>
    </row>
    <row r="16" spans="2:23" x14ac:dyDescent="0.35">
      <c r="B16" t="s">
        <v>45</v>
      </c>
    </row>
    <row r="17" spans="2:2" x14ac:dyDescent="0.35">
      <c r="B17" t="s">
        <v>223</v>
      </c>
    </row>
    <row r="19" spans="2:2" x14ac:dyDescent="0.35">
      <c r="B19" s="8" t="str">
        <f>HYPERLINK("#'Contents'!A1", "Return to Contents")</f>
        <v>Return to Contents</v>
      </c>
    </row>
  </sheetData>
  <mergeCells count="5">
    <mergeCell ref="D5:E5"/>
    <mergeCell ref="G5:L5"/>
    <mergeCell ref="N5:R5"/>
    <mergeCell ref="T5:W5"/>
    <mergeCell ref="D2:U2"/>
  </mergeCells>
  <pageMargins left="0.7" right="0.7" top="0.75" bottom="0.75" header="0.3" footer="0.3"/>
  <pageSetup paperSize="9" orientation="portrait" horizontalDpi="300" verticalDpi="300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2:K16"/>
  <sheetViews>
    <sheetView showGridLines="0" workbookViewId="0">
      <pane xSplit="2" topLeftCell="C1" activePane="topRight" state="frozen"/>
      <selection pane="topRight" activeCell="E14" sqref="E14"/>
    </sheetView>
  </sheetViews>
  <sheetFormatPr defaultColWidth="11.453125" defaultRowHeight="14.5" x14ac:dyDescent="0.35"/>
  <cols>
    <col min="2" max="2" width="25.7265625" customWidth="1"/>
    <col min="3" max="11" width="20.7265625" customWidth="1"/>
  </cols>
  <sheetData>
    <row r="2" spans="2:11" ht="40" customHeight="1" x14ac:dyDescent="0.35">
      <c r="C2" s="31" t="s">
        <v>215</v>
      </c>
      <c r="D2" s="27"/>
      <c r="E2" s="27"/>
      <c r="F2" s="27"/>
      <c r="G2" s="27"/>
      <c r="H2" s="27"/>
      <c r="I2" s="27"/>
      <c r="J2" s="27"/>
      <c r="K2" s="27"/>
    </row>
    <row r="6" spans="2:11" ht="50.15" customHeight="1" x14ac:dyDescent="0.35">
      <c r="B6" s="23" t="s">
        <v>13</v>
      </c>
      <c r="C6" s="23" t="s">
        <v>131</v>
      </c>
      <c r="D6" s="23" t="s">
        <v>132</v>
      </c>
      <c r="E6" s="23" t="s">
        <v>133</v>
      </c>
      <c r="F6" s="23" t="s">
        <v>134</v>
      </c>
      <c r="G6" s="23" t="s">
        <v>135</v>
      </c>
      <c r="H6" s="23" t="s">
        <v>136</v>
      </c>
      <c r="I6" s="23" t="s">
        <v>137</v>
      </c>
      <c r="J6" s="23" t="s">
        <v>138</v>
      </c>
    </row>
    <row r="7" spans="2:11" x14ac:dyDescent="0.35">
      <c r="B7" s="18" t="s">
        <v>139</v>
      </c>
      <c r="C7" s="17">
        <v>0.35553744296520001</v>
      </c>
      <c r="D7" s="17">
        <v>0.35070539405267598</v>
      </c>
      <c r="E7" s="17">
        <v>0.60684965011908598</v>
      </c>
      <c r="F7" s="17">
        <v>0.52097385519380701</v>
      </c>
      <c r="G7" s="17">
        <v>0.223057514546806</v>
      </c>
      <c r="H7" s="17">
        <v>0.39326656106814001</v>
      </c>
      <c r="I7" s="17">
        <v>0.16281586069060699</v>
      </c>
      <c r="J7" s="17">
        <v>0.25686470552353202</v>
      </c>
    </row>
    <row r="8" spans="2:11" x14ac:dyDescent="0.35">
      <c r="B8" s="18" t="s">
        <v>140</v>
      </c>
      <c r="C8" s="17">
        <v>0.59731728318375799</v>
      </c>
      <c r="D8" s="17">
        <v>0.60718944080220205</v>
      </c>
      <c r="E8" s="17">
        <v>0.33696795695131199</v>
      </c>
      <c r="F8" s="17">
        <v>0.42672418569123</v>
      </c>
      <c r="G8" s="17">
        <v>0.72027559469142199</v>
      </c>
      <c r="H8" s="17">
        <v>0.55755631086417401</v>
      </c>
      <c r="I8" s="17">
        <v>0.79366600441636703</v>
      </c>
      <c r="J8" s="17">
        <v>0.69060079763873095</v>
      </c>
    </row>
    <row r="9" spans="2:11" x14ac:dyDescent="0.35">
      <c r="B9" s="18" t="s">
        <v>141</v>
      </c>
      <c r="C9" s="17">
        <v>4.7145273851042002E-2</v>
      </c>
      <c r="D9" s="17">
        <v>4.2105165145121498E-2</v>
      </c>
      <c r="E9" s="17">
        <v>5.6182392929601803E-2</v>
      </c>
      <c r="F9" s="17">
        <v>5.2301959114963499E-2</v>
      </c>
      <c r="G9" s="17">
        <v>5.6666890761772698E-2</v>
      </c>
      <c r="H9" s="17">
        <v>4.9177128067685399E-2</v>
      </c>
      <c r="I9" s="17">
        <v>4.3518134893025799E-2</v>
      </c>
      <c r="J9" s="17">
        <v>5.2534496837737699E-2</v>
      </c>
    </row>
    <row r="10" spans="2:11" x14ac:dyDescent="0.35">
      <c r="B10" s="16" t="s">
        <v>44</v>
      </c>
      <c r="C10" s="16"/>
      <c r="D10" s="16"/>
      <c r="E10" s="16"/>
      <c r="F10" s="16"/>
      <c r="G10" s="16"/>
      <c r="H10" s="16"/>
      <c r="I10" s="16"/>
      <c r="J10" s="16"/>
    </row>
    <row r="11" spans="2:11" x14ac:dyDescent="0.35">
      <c r="B11" t="s">
        <v>45</v>
      </c>
    </row>
    <row r="12" spans="2:11" x14ac:dyDescent="0.35">
      <c r="B12" t="s">
        <v>223</v>
      </c>
    </row>
    <row r="16" spans="2:11" x14ac:dyDescent="0.35">
      <c r="B16" s="8" t="str">
        <f>HYPERLINK("#'Contents'!A1", "Return to Contents")</f>
        <v>Return to Contents</v>
      </c>
    </row>
  </sheetData>
  <mergeCells count="1">
    <mergeCell ref="C2:K2"/>
  </mergeCells>
  <pageMargins left="0.7" right="0.7" top="0.75" bottom="0.75" header="0.3" footer="0.3"/>
  <pageSetup paperSize="9" orientation="portrait" horizontalDpi="300" verticalDpi="300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2:W16"/>
  <sheetViews>
    <sheetView showGridLines="0" workbookViewId="0">
      <pane xSplit="2" topLeftCell="J1" activePane="topRight" state="frozen"/>
      <selection pane="topRight" activeCell="B12" sqref="B12"/>
    </sheetView>
  </sheetViews>
  <sheetFormatPr defaultColWidth="11.4531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8" width="10.7265625" customWidth="1"/>
    <col min="19" max="19" width="2.1796875" customWidth="1"/>
    <col min="20" max="23" width="10.7265625" customWidth="1"/>
    <col min="24" max="24" width="2.1796875" customWidth="1"/>
  </cols>
  <sheetData>
    <row r="2" spans="2:23" ht="40" customHeight="1" x14ac:dyDescent="0.35">
      <c r="D2" s="31" t="s">
        <v>142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5" spans="2:23" ht="30" customHeight="1" x14ac:dyDescent="0.35">
      <c r="B5" s="15"/>
      <c r="C5" s="15"/>
      <c r="D5" s="30" t="s">
        <v>34</v>
      </c>
      <c r="E5" s="30"/>
      <c r="F5" s="15"/>
      <c r="G5" s="30" t="s">
        <v>35</v>
      </c>
      <c r="H5" s="30"/>
      <c r="I5" s="30"/>
      <c r="J5" s="30"/>
      <c r="K5" s="30"/>
      <c r="L5" s="30"/>
      <c r="M5" s="15"/>
      <c r="N5" s="30" t="s">
        <v>36</v>
      </c>
      <c r="O5" s="30"/>
      <c r="P5" s="30"/>
      <c r="Q5" s="30"/>
      <c r="R5" s="30"/>
      <c r="S5" s="15"/>
      <c r="T5" s="30" t="s">
        <v>37</v>
      </c>
      <c r="U5" s="30"/>
      <c r="V5" s="30"/>
      <c r="W5" s="30"/>
    </row>
    <row r="6" spans="2:23" ht="29" x14ac:dyDescent="0.35">
      <c r="B6" t="s">
        <v>13</v>
      </c>
      <c r="C6" s="9" t="s">
        <v>14</v>
      </c>
      <c r="D6" s="12" t="s">
        <v>15</v>
      </c>
      <c r="E6" s="12" t="s">
        <v>16</v>
      </c>
      <c r="G6" s="12" t="s">
        <v>19</v>
      </c>
      <c r="H6" s="12" t="s">
        <v>20</v>
      </c>
      <c r="I6" s="12" t="s">
        <v>21</v>
      </c>
      <c r="J6" s="12" t="s">
        <v>22</v>
      </c>
      <c r="K6" s="12" t="s">
        <v>23</v>
      </c>
      <c r="L6" s="12" t="s">
        <v>24</v>
      </c>
      <c r="N6" s="12" t="s">
        <v>25</v>
      </c>
      <c r="O6" s="12" t="s">
        <v>26</v>
      </c>
      <c r="P6" s="12" t="s">
        <v>27</v>
      </c>
      <c r="Q6" s="12" t="s">
        <v>28</v>
      </c>
      <c r="R6" s="12" t="s">
        <v>29</v>
      </c>
      <c r="T6" s="12" t="s">
        <v>30</v>
      </c>
      <c r="U6" s="12" t="s">
        <v>31</v>
      </c>
      <c r="V6" s="12" t="s">
        <v>32</v>
      </c>
      <c r="W6" s="12" t="s">
        <v>33</v>
      </c>
    </row>
    <row r="7" spans="2:23" ht="30" customHeight="1" x14ac:dyDescent="0.35">
      <c r="B7" s="10" t="s">
        <v>17</v>
      </c>
      <c r="C7" s="10">
        <v>2024</v>
      </c>
      <c r="D7" s="10">
        <v>889</v>
      </c>
      <c r="E7" s="10">
        <v>1120</v>
      </c>
      <c r="F7" s="10"/>
      <c r="G7" s="10">
        <v>256</v>
      </c>
      <c r="H7" s="10">
        <v>321</v>
      </c>
      <c r="I7" s="10">
        <v>283</v>
      </c>
      <c r="J7" s="10">
        <v>290</v>
      </c>
      <c r="K7" s="10">
        <v>374</v>
      </c>
      <c r="L7" s="10">
        <v>500</v>
      </c>
      <c r="M7" s="10"/>
      <c r="N7" s="10">
        <v>1386</v>
      </c>
      <c r="O7" s="10">
        <v>246</v>
      </c>
      <c r="P7" s="10">
        <v>217</v>
      </c>
      <c r="Q7" s="10">
        <v>99</v>
      </c>
      <c r="R7" s="10">
        <v>64</v>
      </c>
      <c r="S7" s="10"/>
      <c r="T7" s="10">
        <v>446</v>
      </c>
      <c r="U7" s="10">
        <v>827</v>
      </c>
      <c r="V7" s="10">
        <v>589</v>
      </c>
      <c r="W7" s="10">
        <v>107</v>
      </c>
    </row>
    <row r="8" spans="2:23" ht="30" customHeight="1" x14ac:dyDescent="0.35">
      <c r="B8" s="11" t="s">
        <v>18</v>
      </c>
      <c r="C8" s="11">
        <v>2024</v>
      </c>
      <c r="D8" s="11">
        <v>978</v>
      </c>
      <c r="E8" s="11">
        <v>1031</v>
      </c>
      <c r="F8" s="11"/>
      <c r="G8" s="11">
        <v>248</v>
      </c>
      <c r="H8" s="11">
        <v>362</v>
      </c>
      <c r="I8" s="11">
        <v>333</v>
      </c>
      <c r="J8" s="11">
        <v>323</v>
      </c>
      <c r="K8" s="11">
        <v>334</v>
      </c>
      <c r="L8" s="11">
        <v>425</v>
      </c>
      <c r="M8" s="11"/>
      <c r="N8" s="11">
        <v>1209</v>
      </c>
      <c r="O8" s="11">
        <v>372</v>
      </c>
      <c r="P8" s="11">
        <v>270</v>
      </c>
      <c r="Q8" s="11">
        <v>119</v>
      </c>
      <c r="R8" s="11">
        <v>42</v>
      </c>
      <c r="S8" s="11"/>
      <c r="T8" s="11">
        <v>493</v>
      </c>
      <c r="U8" s="11">
        <v>813</v>
      </c>
      <c r="V8" s="11">
        <v>560</v>
      </c>
      <c r="W8" s="11">
        <v>108</v>
      </c>
    </row>
    <row r="9" spans="2:23" x14ac:dyDescent="0.35">
      <c r="B9" s="18" t="s">
        <v>139</v>
      </c>
      <c r="C9" s="17">
        <v>0.35689629407118101</v>
      </c>
      <c r="D9" s="17">
        <v>0.43198319185793499</v>
      </c>
      <c r="E9" s="17">
        <v>0.28946812711896203</v>
      </c>
      <c r="F9" s="17"/>
      <c r="G9" s="17">
        <v>0.348430909989911</v>
      </c>
      <c r="H9" s="17">
        <v>0.42793770416006499</v>
      </c>
      <c r="I9" s="17">
        <v>0.50556807565674999</v>
      </c>
      <c r="J9" s="17">
        <v>0.38851324903379802</v>
      </c>
      <c r="K9" s="17">
        <v>0.362754718391676</v>
      </c>
      <c r="L9" s="17">
        <v>0.15632932286377699</v>
      </c>
      <c r="M9" s="17"/>
      <c r="N9" s="17">
        <v>0.32391436170168397</v>
      </c>
      <c r="O9" s="17">
        <v>0.41856561051228403</v>
      </c>
      <c r="P9" s="17">
        <v>0.36558480238380497</v>
      </c>
      <c r="Q9" s="17">
        <v>0.49586048632026902</v>
      </c>
      <c r="R9" s="17">
        <v>0.31281454629781003</v>
      </c>
      <c r="S9" s="17"/>
      <c r="T9" s="17">
        <v>0.107073629167174</v>
      </c>
      <c r="U9" s="17">
        <v>0.31979109518874899</v>
      </c>
      <c r="V9" s="17">
        <v>0.57435414710457</v>
      </c>
      <c r="W9" s="17">
        <v>0.71368930360230398</v>
      </c>
    </row>
    <row r="10" spans="2:23" x14ac:dyDescent="0.35">
      <c r="B10" s="18" t="s">
        <v>140</v>
      </c>
      <c r="C10" s="17">
        <v>0.58926086603556604</v>
      </c>
      <c r="D10" s="17">
        <v>0.52175437772422295</v>
      </c>
      <c r="E10" s="17">
        <v>0.64964511378765399</v>
      </c>
      <c r="F10" s="17"/>
      <c r="G10" s="17">
        <v>0.50665075706016405</v>
      </c>
      <c r="H10" s="17">
        <v>0.52898021975841603</v>
      </c>
      <c r="I10" s="17">
        <v>0.41096282582081201</v>
      </c>
      <c r="J10" s="17">
        <v>0.57137760439480501</v>
      </c>
      <c r="K10" s="17">
        <v>0.61164001864565398</v>
      </c>
      <c r="L10" s="17">
        <v>0.82427638570421902</v>
      </c>
      <c r="M10" s="17"/>
      <c r="N10" s="17">
        <v>0.621246983656223</v>
      </c>
      <c r="O10" s="17">
        <v>0.54818589973774201</v>
      </c>
      <c r="P10" s="17">
        <v>0.57583407120864705</v>
      </c>
      <c r="Q10" s="17">
        <v>0.453840571628645</v>
      </c>
      <c r="R10" s="17">
        <v>0.63951793651335598</v>
      </c>
      <c r="S10" s="17"/>
      <c r="T10" s="17">
        <v>0.81056592232708602</v>
      </c>
      <c r="U10" s="17">
        <v>0.64170305231580504</v>
      </c>
      <c r="V10" s="17">
        <v>0.38920310019371701</v>
      </c>
      <c r="W10" s="17">
        <v>0.252986724096044</v>
      </c>
    </row>
    <row r="11" spans="2:23" x14ac:dyDescent="0.35">
      <c r="B11" s="18" t="s">
        <v>141</v>
      </c>
      <c r="C11" s="19">
        <v>5.3842839893252697E-2</v>
      </c>
      <c r="D11" s="19">
        <v>4.62624304178419E-2</v>
      </c>
      <c r="E11" s="19">
        <v>6.0886759093384098E-2</v>
      </c>
      <c r="F11" s="19"/>
      <c r="G11" s="19">
        <v>0.14491833294992401</v>
      </c>
      <c r="H11" s="19">
        <v>4.30820760815189E-2</v>
      </c>
      <c r="I11" s="19">
        <v>8.3469098522438306E-2</v>
      </c>
      <c r="J11" s="19">
        <v>4.0109146571396498E-2</v>
      </c>
      <c r="K11" s="19">
        <v>2.5605262962669999E-2</v>
      </c>
      <c r="L11" s="19">
        <v>1.93942914320047E-2</v>
      </c>
      <c r="M11" s="19"/>
      <c r="N11" s="19">
        <v>5.4838654642092803E-2</v>
      </c>
      <c r="O11" s="19">
        <v>3.3248489749974103E-2</v>
      </c>
      <c r="P11" s="19">
        <v>5.8581126407547403E-2</v>
      </c>
      <c r="Q11" s="19">
        <v>5.0298942051085697E-2</v>
      </c>
      <c r="R11" s="19">
        <v>4.7667517188833601E-2</v>
      </c>
      <c r="S11" s="19"/>
      <c r="T11" s="19">
        <v>8.2360448505738995E-2</v>
      </c>
      <c r="U11" s="19">
        <v>3.8505852495446503E-2</v>
      </c>
      <c r="V11" s="19">
        <v>3.6442752701712502E-2</v>
      </c>
      <c r="W11" s="19">
        <v>3.3323972301652099E-2</v>
      </c>
    </row>
    <row r="12" spans="2:23" x14ac:dyDescent="0.35">
      <c r="B12" s="16" t="s">
        <v>44</v>
      </c>
    </row>
    <row r="13" spans="2:23" x14ac:dyDescent="0.35">
      <c r="B13" t="s">
        <v>45</v>
      </c>
    </row>
    <row r="14" spans="2:23" x14ac:dyDescent="0.35">
      <c r="B14" t="s">
        <v>223</v>
      </c>
    </row>
    <row r="16" spans="2:23" x14ac:dyDescent="0.35">
      <c r="B16" s="8" t="str">
        <f>HYPERLINK("#'Contents'!A1", "Return to Contents")</f>
        <v>Return to Contents</v>
      </c>
    </row>
  </sheetData>
  <mergeCells count="5">
    <mergeCell ref="D5:E5"/>
    <mergeCell ref="G5:L5"/>
    <mergeCell ref="N5:R5"/>
    <mergeCell ref="T5:W5"/>
    <mergeCell ref="D2:U2"/>
  </mergeCells>
  <pageMargins left="0.7" right="0.7" top="0.75" bottom="0.75" header="0.3" footer="0.3"/>
  <pageSetup paperSize="9" orientation="portrait" horizontalDpi="300" verticalDpi="300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B2:W16"/>
  <sheetViews>
    <sheetView showGridLines="0" workbookViewId="0">
      <pane xSplit="2" topLeftCell="C1" activePane="topRight" state="frozen"/>
      <selection pane="topRight" activeCell="B12" sqref="B12"/>
    </sheetView>
  </sheetViews>
  <sheetFormatPr defaultColWidth="11.4531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8" width="10.7265625" customWidth="1"/>
    <col min="19" max="19" width="2.1796875" customWidth="1"/>
    <col min="20" max="23" width="10.7265625" customWidth="1"/>
    <col min="24" max="24" width="2.1796875" customWidth="1"/>
  </cols>
  <sheetData>
    <row r="2" spans="2:23" ht="40" customHeight="1" x14ac:dyDescent="0.35">
      <c r="D2" s="31" t="s">
        <v>143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5" spans="2:23" ht="30" customHeight="1" x14ac:dyDescent="0.35">
      <c r="B5" s="15"/>
      <c r="C5" s="15"/>
      <c r="D5" s="30" t="s">
        <v>34</v>
      </c>
      <c r="E5" s="30"/>
      <c r="F5" s="15"/>
      <c r="G5" s="30" t="s">
        <v>35</v>
      </c>
      <c r="H5" s="30"/>
      <c r="I5" s="30"/>
      <c r="J5" s="30"/>
      <c r="K5" s="30"/>
      <c r="L5" s="30"/>
      <c r="M5" s="15"/>
      <c r="N5" s="30" t="s">
        <v>36</v>
      </c>
      <c r="O5" s="30"/>
      <c r="P5" s="30"/>
      <c r="Q5" s="30"/>
      <c r="R5" s="30"/>
      <c r="S5" s="15"/>
      <c r="T5" s="30" t="s">
        <v>37</v>
      </c>
      <c r="U5" s="30"/>
      <c r="V5" s="30"/>
      <c r="W5" s="30"/>
    </row>
    <row r="6" spans="2:23" ht="29" x14ac:dyDescent="0.35">
      <c r="B6" t="s">
        <v>13</v>
      </c>
      <c r="C6" s="9" t="s">
        <v>14</v>
      </c>
      <c r="D6" s="12" t="s">
        <v>15</v>
      </c>
      <c r="E6" s="12" t="s">
        <v>16</v>
      </c>
      <c r="G6" s="12" t="s">
        <v>19</v>
      </c>
      <c r="H6" s="12" t="s">
        <v>20</v>
      </c>
      <c r="I6" s="12" t="s">
        <v>21</v>
      </c>
      <c r="J6" s="12" t="s">
        <v>22</v>
      </c>
      <c r="K6" s="12" t="s">
        <v>23</v>
      </c>
      <c r="L6" s="12" t="s">
        <v>24</v>
      </c>
      <c r="N6" s="12" t="s">
        <v>25</v>
      </c>
      <c r="O6" s="12" t="s">
        <v>26</v>
      </c>
      <c r="P6" s="12" t="s">
        <v>27</v>
      </c>
      <c r="Q6" s="12" t="s">
        <v>28</v>
      </c>
      <c r="R6" s="12" t="s">
        <v>29</v>
      </c>
      <c r="T6" s="12" t="s">
        <v>30</v>
      </c>
      <c r="U6" s="12" t="s">
        <v>31</v>
      </c>
      <c r="V6" s="12" t="s">
        <v>32</v>
      </c>
      <c r="W6" s="12" t="s">
        <v>33</v>
      </c>
    </row>
    <row r="7" spans="2:23" ht="30" customHeight="1" x14ac:dyDescent="0.35">
      <c r="B7" s="10" t="s">
        <v>17</v>
      </c>
      <c r="C7" s="10">
        <v>2024</v>
      </c>
      <c r="D7" s="10">
        <v>889</v>
      </c>
      <c r="E7" s="10">
        <v>1120</v>
      </c>
      <c r="F7" s="10"/>
      <c r="G7" s="10">
        <v>256</v>
      </c>
      <c r="H7" s="10">
        <v>321</v>
      </c>
      <c r="I7" s="10">
        <v>283</v>
      </c>
      <c r="J7" s="10">
        <v>290</v>
      </c>
      <c r="K7" s="10">
        <v>374</v>
      </c>
      <c r="L7" s="10">
        <v>500</v>
      </c>
      <c r="M7" s="10"/>
      <c r="N7" s="10">
        <v>1386</v>
      </c>
      <c r="O7" s="10">
        <v>246</v>
      </c>
      <c r="P7" s="10">
        <v>217</v>
      </c>
      <c r="Q7" s="10">
        <v>99</v>
      </c>
      <c r="R7" s="10">
        <v>64</v>
      </c>
      <c r="S7" s="10"/>
      <c r="T7" s="10">
        <v>446</v>
      </c>
      <c r="U7" s="10">
        <v>827</v>
      </c>
      <c r="V7" s="10">
        <v>589</v>
      </c>
      <c r="W7" s="10">
        <v>107</v>
      </c>
    </row>
    <row r="8" spans="2:23" ht="30" customHeight="1" x14ac:dyDescent="0.35">
      <c r="B8" s="11" t="s">
        <v>18</v>
      </c>
      <c r="C8" s="11">
        <v>2024</v>
      </c>
      <c r="D8" s="11">
        <v>978</v>
      </c>
      <c r="E8" s="11">
        <v>1031</v>
      </c>
      <c r="F8" s="11"/>
      <c r="G8" s="11">
        <v>248</v>
      </c>
      <c r="H8" s="11">
        <v>362</v>
      </c>
      <c r="I8" s="11">
        <v>333</v>
      </c>
      <c r="J8" s="11">
        <v>323</v>
      </c>
      <c r="K8" s="11">
        <v>334</v>
      </c>
      <c r="L8" s="11">
        <v>425</v>
      </c>
      <c r="M8" s="11"/>
      <c r="N8" s="11">
        <v>1209</v>
      </c>
      <c r="O8" s="11">
        <v>372</v>
      </c>
      <c r="P8" s="11">
        <v>270</v>
      </c>
      <c r="Q8" s="11">
        <v>119</v>
      </c>
      <c r="R8" s="11">
        <v>42</v>
      </c>
      <c r="S8" s="11"/>
      <c r="T8" s="11">
        <v>493</v>
      </c>
      <c r="U8" s="11">
        <v>813</v>
      </c>
      <c r="V8" s="11">
        <v>560</v>
      </c>
      <c r="W8" s="11">
        <v>108</v>
      </c>
    </row>
    <row r="9" spans="2:23" x14ac:dyDescent="0.35">
      <c r="B9" s="18" t="s">
        <v>139</v>
      </c>
      <c r="C9" s="17">
        <v>0.35553744296520001</v>
      </c>
      <c r="D9" s="17">
        <v>0.35648706900602101</v>
      </c>
      <c r="E9" s="17">
        <v>0.34871118859421801</v>
      </c>
      <c r="F9" s="17"/>
      <c r="G9" s="17">
        <v>0.57712385155602297</v>
      </c>
      <c r="H9" s="17">
        <v>0.50933285523596195</v>
      </c>
      <c r="I9" s="17">
        <v>0.455164853556981</v>
      </c>
      <c r="J9" s="17">
        <v>0.34347536019442498</v>
      </c>
      <c r="K9" s="17">
        <v>0.21166066746039</v>
      </c>
      <c r="L9" s="17">
        <v>0.139779533072317</v>
      </c>
      <c r="M9" s="17"/>
      <c r="N9" s="17">
        <v>0.31669301015711498</v>
      </c>
      <c r="O9" s="17">
        <v>0.442690285996925</v>
      </c>
      <c r="P9" s="17">
        <v>0.426328480316162</v>
      </c>
      <c r="Q9" s="17">
        <v>0.29143674078708298</v>
      </c>
      <c r="R9" s="17">
        <v>0.43612181076991002</v>
      </c>
      <c r="S9" s="17"/>
      <c r="T9" s="17">
        <v>0.33961321029875702</v>
      </c>
      <c r="U9" s="17">
        <v>0.38006559610773999</v>
      </c>
      <c r="V9" s="17">
        <v>0.34789929656258001</v>
      </c>
      <c r="W9" s="17">
        <v>0.31344786695690702</v>
      </c>
    </row>
    <row r="10" spans="2:23" x14ac:dyDescent="0.35">
      <c r="B10" s="18" t="s">
        <v>140</v>
      </c>
      <c r="C10" s="17">
        <v>0.59731728318375799</v>
      </c>
      <c r="D10" s="17">
        <v>0.608015761725621</v>
      </c>
      <c r="E10" s="17">
        <v>0.59240856503288697</v>
      </c>
      <c r="F10" s="17"/>
      <c r="G10" s="17">
        <v>0.32957221783878499</v>
      </c>
      <c r="H10" s="17">
        <v>0.43365730897051602</v>
      </c>
      <c r="I10" s="17">
        <v>0.48399080174012998</v>
      </c>
      <c r="J10" s="17">
        <v>0.61025335346625198</v>
      </c>
      <c r="K10" s="17">
        <v>0.760547594186329</v>
      </c>
      <c r="L10" s="17">
        <v>0.84320781071143303</v>
      </c>
      <c r="M10" s="17"/>
      <c r="N10" s="17">
        <v>0.63874138254669499</v>
      </c>
      <c r="O10" s="17">
        <v>0.51494068276801397</v>
      </c>
      <c r="P10" s="17">
        <v>0.51887979294046005</v>
      </c>
      <c r="Q10" s="17">
        <v>0.67401614614267302</v>
      </c>
      <c r="R10" s="17">
        <v>0.48471894374140201</v>
      </c>
      <c r="S10" s="17"/>
      <c r="T10" s="17">
        <v>0.57302704305046903</v>
      </c>
      <c r="U10" s="17">
        <v>0.58604579852937899</v>
      </c>
      <c r="V10" s="17">
        <v>0.63335296471619096</v>
      </c>
      <c r="W10" s="17">
        <v>0.65023680823688201</v>
      </c>
    </row>
    <row r="11" spans="2:23" x14ac:dyDescent="0.35">
      <c r="B11" s="18" t="s">
        <v>141</v>
      </c>
      <c r="C11" s="19">
        <v>4.7145273851042002E-2</v>
      </c>
      <c r="D11" s="19">
        <v>3.5497169268358497E-2</v>
      </c>
      <c r="E11" s="19">
        <v>5.8880246372895399E-2</v>
      </c>
      <c r="F11" s="19"/>
      <c r="G11" s="19">
        <v>9.3303930605191696E-2</v>
      </c>
      <c r="H11" s="19">
        <v>5.7009835793522097E-2</v>
      </c>
      <c r="I11" s="19">
        <v>6.0844344702888499E-2</v>
      </c>
      <c r="J11" s="19">
        <v>4.6271286339323502E-2</v>
      </c>
      <c r="K11" s="19">
        <v>2.7791738353281199E-2</v>
      </c>
      <c r="L11" s="19">
        <v>1.7012656216250501E-2</v>
      </c>
      <c r="M11" s="19"/>
      <c r="N11" s="19">
        <v>4.4565607296189802E-2</v>
      </c>
      <c r="O11" s="19">
        <v>4.2369031235060799E-2</v>
      </c>
      <c r="P11" s="19">
        <v>5.4791726743378601E-2</v>
      </c>
      <c r="Q11" s="19">
        <v>3.45471130702441E-2</v>
      </c>
      <c r="R11" s="19">
        <v>7.9159245488687593E-2</v>
      </c>
      <c r="S11" s="19"/>
      <c r="T11" s="19">
        <v>8.7359746650773798E-2</v>
      </c>
      <c r="U11" s="19">
        <v>3.3888605362880998E-2</v>
      </c>
      <c r="V11" s="19">
        <v>1.8747738721228702E-2</v>
      </c>
      <c r="W11" s="19">
        <v>3.63153248062109E-2</v>
      </c>
    </row>
    <row r="12" spans="2:23" x14ac:dyDescent="0.35">
      <c r="B12" s="16" t="s">
        <v>44</v>
      </c>
    </row>
    <row r="13" spans="2:23" x14ac:dyDescent="0.35">
      <c r="B13" t="s">
        <v>45</v>
      </c>
    </row>
    <row r="14" spans="2:23" x14ac:dyDescent="0.35">
      <c r="B14" t="s">
        <v>223</v>
      </c>
    </row>
    <row r="16" spans="2:23" x14ac:dyDescent="0.35">
      <c r="B16" s="8" t="str">
        <f>HYPERLINK("#'Contents'!A1", "Return to Contents")</f>
        <v>Return to Contents</v>
      </c>
    </row>
  </sheetData>
  <mergeCells count="5">
    <mergeCell ref="D5:E5"/>
    <mergeCell ref="G5:L5"/>
    <mergeCell ref="N5:R5"/>
    <mergeCell ref="T5:W5"/>
    <mergeCell ref="D2:U2"/>
  </mergeCells>
  <pageMargins left="0.7" right="0.7" top="0.75" bottom="0.75" header="0.3" footer="0.3"/>
  <pageSetup paperSize="9" orientation="portrait" horizontalDpi="300" verticalDpi="300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B2:W16"/>
  <sheetViews>
    <sheetView showGridLines="0" workbookViewId="0">
      <pane xSplit="2" topLeftCell="C1" activePane="topRight" state="frozen"/>
      <selection pane="topRight" activeCell="B12" sqref="B12"/>
    </sheetView>
  </sheetViews>
  <sheetFormatPr defaultColWidth="11.4531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8" width="10.7265625" customWidth="1"/>
    <col min="19" max="19" width="2.1796875" customWidth="1"/>
    <col min="20" max="23" width="10.7265625" customWidth="1"/>
    <col min="24" max="24" width="2.1796875" customWidth="1"/>
  </cols>
  <sheetData>
    <row r="2" spans="2:23" ht="40" customHeight="1" x14ac:dyDescent="0.35">
      <c r="D2" s="31" t="s">
        <v>144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5" spans="2:23" ht="30" customHeight="1" x14ac:dyDescent="0.35">
      <c r="B5" s="15"/>
      <c r="C5" s="15"/>
      <c r="D5" s="30" t="s">
        <v>34</v>
      </c>
      <c r="E5" s="30"/>
      <c r="F5" s="15"/>
      <c r="G5" s="30" t="s">
        <v>35</v>
      </c>
      <c r="H5" s="30"/>
      <c r="I5" s="30"/>
      <c r="J5" s="30"/>
      <c r="K5" s="30"/>
      <c r="L5" s="30"/>
      <c r="M5" s="15"/>
      <c r="N5" s="30" t="s">
        <v>36</v>
      </c>
      <c r="O5" s="30"/>
      <c r="P5" s="30"/>
      <c r="Q5" s="30"/>
      <c r="R5" s="30"/>
      <c r="S5" s="15"/>
      <c r="T5" s="30" t="s">
        <v>37</v>
      </c>
      <c r="U5" s="30"/>
      <c r="V5" s="30"/>
      <c r="W5" s="30"/>
    </row>
    <row r="6" spans="2:23" ht="29" x14ac:dyDescent="0.35">
      <c r="B6" t="s">
        <v>13</v>
      </c>
      <c r="C6" s="9" t="s">
        <v>14</v>
      </c>
      <c r="D6" s="12" t="s">
        <v>15</v>
      </c>
      <c r="E6" s="12" t="s">
        <v>16</v>
      </c>
      <c r="G6" s="12" t="s">
        <v>19</v>
      </c>
      <c r="H6" s="12" t="s">
        <v>20</v>
      </c>
      <c r="I6" s="12" t="s">
        <v>21</v>
      </c>
      <c r="J6" s="12" t="s">
        <v>22</v>
      </c>
      <c r="K6" s="12" t="s">
        <v>23</v>
      </c>
      <c r="L6" s="12" t="s">
        <v>24</v>
      </c>
      <c r="N6" s="12" t="s">
        <v>25</v>
      </c>
      <c r="O6" s="12" t="s">
        <v>26</v>
      </c>
      <c r="P6" s="12" t="s">
        <v>27</v>
      </c>
      <c r="Q6" s="12" t="s">
        <v>28</v>
      </c>
      <c r="R6" s="12" t="s">
        <v>29</v>
      </c>
      <c r="T6" s="12" t="s">
        <v>30</v>
      </c>
      <c r="U6" s="12" t="s">
        <v>31</v>
      </c>
      <c r="V6" s="12" t="s">
        <v>32</v>
      </c>
      <c r="W6" s="12" t="s">
        <v>33</v>
      </c>
    </row>
    <row r="7" spans="2:23" ht="30" customHeight="1" x14ac:dyDescent="0.35">
      <c r="B7" s="10" t="s">
        <v>17</v>
      </c>
      <c r="C7" s="10">
        <v>2024</v>
      </c>
      <c r="D7" s="10">
        <v>889</v>
      </c>
      <c r="E7" s="10">
        <v>1120</v>
      </c>
      <c r="F7" s="10"/>
      <c r="G7" s="10">
        <v>256</v>
      </c>
      <c r="H7" s="10">
        <v>321</v>
      </c>
      <c r="I7" s="10">
        <v>283</v>
      </c>
      <c r="J7" s="10">
        <v>290</v>
      </c>
      <c r="K7" s="10">
        <v>374</v>
      </c>
      <c r="L7" s="10">
        <v>500</v>
      </c>
      <c r="M7" s="10"/>
      <c r="N7" s="10">
        <v>1386</v>
      </c>
      <c r="O7" s="10">
        <v>246</v>
      </c>
      <c r="P7" s="10">
        <v>217</v>
      </c>
      <c r="Q7" s="10">
        <v>99</v>
      </c>
      <c r="R7" s="10">
        <v>64</v>
      </c>
      <c r="S7" s="10"/>
      <c r="T7" s="10">
        <v>446</v>
      </c>
      <c r="U7" s="10">
        <v>827</v>
      </c>
      <c r="V7" s="10">
        <v>589</v>
      </c>
      <c r="W7" s="10">
        <v>107</v>
      </c>
    </row>
    <row r="8" spans="2:23" ht="30" customHeight="1" x14ac:dyDescent="0.35">
      <c r="B8" s="11" t="s">
        <v>18</v>
      </c>
      <c r="C8" s="11">
        <v>2024</v>
      </c>
      <c r="D8" s="11">
        <v>978</v>
      </c>
      <c r="E8" s="11">
        <v>1031</v>
      </c>
      <c r="F8" s="11"/>
      <c r="G8" s="11">
        <v>248</v>
      </c>
      <c r="H8" s="11">
        <v>362</v>
      </c>
      <c r="I8" s="11">
        <v>333</v>
      </c>
      <c r="J8" s="11">
        <v>323</v>
      </c>
      <c r="K8" s="11">
        <v>334</v>
      </c>
      <c r="L8" s="11">
        <v>425</v>
      </c>
      <c r="M8" s="11"/>
      <c r="N8" s="11">
        <v>1209</v>
      </c>
      <c r="O8" s="11">
        <v>372</v>
      </c>
      <c r="P8" s="11">
        <v>270</v>
      </c>
      <c r="Q8" s="11">
        <v>119</v>
      </c>
      <c r="R8" s="11">
        <v>42</v>
      </c>
      <c r="S8" s="11"/>
      <c r="T8" s="11">
        <v>493</v>
      </c>
      <c r="U8" s="11">
        <v>813</v>
      </c>
      <c r="V8" s="11">
        <v>560</v>
      </c>
      <c r="W8" s="11">
        <v>108</v>
      </c>
    </row>
    <row r="9" spans="2:23" x14ac:dyDescent="0.35">
      <c r="B9" s="18" t="s">
        <v>139</v>
      </c>
      <c r="C9" s="17">
        <v>0.35070539405267598</v>
      </c>
      <c r="D9" s="17">
        <v>0.35908082002833303</v>
      </c>
      <c r="E9" s="17">
        <v>0.33676496564136899</v>
      </c>
      <c r="F9" s="17"/>
      <c r="G9" s="17">
        <v>0.536158462224398</v>
      </c>
      <c r="H9" s="17">
        <v>0.49077551918124002</v>
      </c>
      <c r="I9" s="17">
        <v>0.45630114090708501</v>
      </c>
      <c r="J9" s="17">
        <v>0.35068306192348297</v>
      </c>
      <c r="K9" s="17">
        <v>0.24378935131648499</v>
      </c>
      <c r="L9" s="17">
        <v>0.124812476038072</v>
      </c>
      <c r="M9" s="17"/>
      <c r="N9" s="17">
        <v>0.316576059372559</v>
      </c>
      <c r="O9" s="17">
        <v>0.450959976064299</v>
      </c>
      <c r="P9" s="17">
        <v>0.40575119378547903</v>
      </c>
      <c r="Q9" s="17">
        <v>0.248204348024367</v>
      </c>
      <c r="R9" s="17">
        <v>0.39319687980158602</v>
      </c>
      <c r="S9" s="17"/>
      <c r="T9" s="17">
        <v>0.31140310392375198</v>
      </c>
      <c r="U9" s="17">
        <v>0.38123341532247401</v>
      </c>
      <c r="V9" s="17">
        <v>0.35052030417500601</v>
      </c>
      <c r="W9" s="17">
        <v>0.34526189515970501</v>
      </c>
    </row>
    <row r="10" spans="2:23" x14ac:dyDescent="0.35">
      <c r="B10" s="18" t="s">
        <v>140</v>
      </c>
      <c r="C10" s="17">
        <v>0.60718944080220205</v>
      </c>
      <c r="D10" s="17">
        <v>0.61305627048790201</v>
      </c>
      <c r="E10" s="17">
        <v>0.60700750500522005</v>
      </c>
      <c r="F10" s="17"/>
      <c r="G10" s="17">
        <v>0.38372407945208598</v>
      </c>
      <c r="H10" s="17">
        <v>0.47508486208399098</v>
      </c>
      <c r="I10" s="17">
        <v>0.471036661209075</v>
      </c>
      <c r="J10" s="17">
        <v>0.61332310120567801</v>
      </c>
      <c r="K10" s="17">
        <v>0.73125774182778003</v>
      </c>
      <c r="L10" s="17">
        <v>0.85423804189985098</v>
      </c>
      <c r="M10" s="17"/>
      <c r="N10" s="17">
        <v>0.64214300393951695</v>
      </c>
      <c r="O10" s="17">
        <v>0.52468992011080695</v>
      </c>
      <c r="P10" s="17">
        <v>0.53986371913203501</v>
      </c>
      <c r="Q10" s="17">
        <v>0.70570327557752399</v>
      </c>
      <c r="R10" s="17">
        <v>0.55913560300958098</v>
      </c>
      <c r="S10" s="17"/>
      <c r="T10" s="17">
        <v>0.60500696049617497</v>
      </c>
      <c r="U10" s="17">
        <v>0.59107537517237496</v>
      </c>
      <c r="V10" s="17">
        <v>0.63227013333294302</v>
      </c>
      <c r="W10" s="17">
        <v>0.63416950108449899</v>
      </c>
    </row>
    <row r="11" spans="2:23" x14ac:dyDescent="0.35">
      <c r="B11" s="18" t="s">
        <v>141</v>
      </c>
      <c r="C11" s="19">
        <v>4.2105165145121498E-2</v>
      </c>
      <c r="D11" s="19">
        <v>2.7862909483764901E-2</v>
      </c>
      <c r="E11" s="19">
        <v>5.6227529353410001E-2</v>
      </c>
      <c r="F11" s="19"/>
      <c r="G11" s="19">
        <v>8.01174583235163E-2</v>
      </c>
      <c r="H11" s="19">
        <v>3.4139618734768999E-2</v>
      </c>
      <c r="I11" s="19">
        <v>7.2662197883840499E-2</v>
      </c>
      <c r="J11" s="19">
        <v>3.5993836870838902E-2</v>
      </c>
      <c r="K11" s="19">
        <v>2.49529068557354E-2</v>
      </c>
      <c r="L11" s="19">
        <v>2.0949482062077199E-2</v>
      </c>
      <c r="M11" s="19"/>
      <c r="N11" s="19">
        <v>4.1280936687924298E-2</v>
      </c>
      <c r="O11" s="19">
        <v>2.4350103824893901E-2</v>
      </c>
      <c r="P11" s="19">
        <v>5.4385087082486697E-2</v>
      </c>
      <c r="Q11" s="19">
        <v>4.6092376398109501E-2</v>
      </c>
      <c r="R11" s="19">
        <v>4.7667517188833601E-2</v>
      </c>
      <c r="S11" s="19"/>
      <c r="T11" s="19">
        <v>8.3589935580072702E-2</v>
      </c>
      <c r="U11" s="19">
        <v>2.76912095051512E-2</v>
      </c>
      <c r="V11" s="19">
        <v>1.72095624920507E-2</v>
      </c>
      <c r="W11" s="19">
        <v>2.0568603755796E-2</v>
      </c>
    </row>
    <row r="12" spans="2:23" x14ac:dyDescent="0.35">
      <c r="B12" s="16" t="s">
        <v>44</v>
      </c>
    </row>
    <row r="13" spans="2:23" x14ac:dyDescent="0.35">
      <c r="B13" t="s">
        <v>45</v>
      </c>
    </row>
    <row r="14" spans="2:23" x14ac:dyDescent="0.35">
      <c r="B14" t="s">
        <v>223</v>
      </c>
    </row>
    <row r="16" spans="2:23" x14ac:dyDescent="0.35">
      <c r="B16" s="8" t="str">
        <f>HYPERLINK("#'Contents'!A1", "Return to Contents")</f>
        <v>Return to Contents</v>
      </c>
    </row>
  </sheetData>
  <mergeCells count="5">
    <mergeCell ref="D5:E5"/>
    <mergeCell ref="G5:L5"/>
    <mergeCell ref="N5:R5"/>
    <mergeCell ref="T5:W5"/>
    <mergeCell ref="D2:U2"/>
  </mergeCells>
  <pageMargins left="0.7" right="0.7" top="0.75" bottom="0.75" header="0.3" footer="0.3"/>
  <pageSetup paperSize="9" orientation="portrait" horizontalDpi="300" verticalDpi="300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B2:W16"/>
  <sheetViews>
    <sheetView showGridLines="0" workbookViewId="0">
      <pane xSplit="2" topLeftCell="I1" activePane="topRight" state="frozen"/>
      <selection pane="topRight" activeCell="V2" sqref="V2"/>
    </sheetView>
  </sheetViews>
  <sheetFormatPr defaultColWidth="11.4531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8" width="10.7265625" customWidth="1"/>
    <col min="19" max="19" width="2.1796875" customWidth="1"/>
    <col min="20" max="23" width="10.7265625" customWidth="1"/>
    <col min="24" max="24" width="2.1796875" customWidth="1"/>
  </cols>
  <sheetData>
    <row r="2" spans="2:23" ht="40" customHeight="1" x14ac:dyDescent="0.35">
      <c r="D2" s="31" t="s">
        <v>145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5" spans="2:23" ht="30" customHeight="1" x14ac:dyDescent="0.35">
      <c r="B5" s="15"/>
      <c r="C5" s="15"/>
      <c r="D5" s="30" t="s">
        <v>34</v>
      </c>
      <c r="E5" s="30"/>
      <c r="F5" s="15"/>
      <c r="G5" s="30" t="s">
        <v>35</v>
      </c>
      <c r="H5" s="30"/>
      <c r="I5" s="30"/>
      <c r="J5" s="30"/>
      <c r="K5" s="30"/>
      <c r="L5" s="30"/>
      <c r="M5" s="15"/>
      <c r="N5" s="30" t="s">
        <v>36</v>
      </c>
      <c r="O5" s="30"/>
      <c r="P5" s="30"/>
      <c r="Q5" s="30"/>
      <c r="R5" s="30"/>
      <c r="S5" s="15"/>
      <c r="T5" s="30" t="s">
        <v>37</v>
      </c>
      <c r="U5" s="30"/>
      <c r="V5" s="30"/>
      <c r="W5" s="30"/>
    </row>
    <row r="6" spans="2:23" ht="29" x14ac:dyDescent="0.35">
      <c r="B6" t="s">
        <v>13</v>
      </c>
      <c r="C6" s="9" t="s">
        <v>14</v>
      </c>
      <c r="D6" s="12" t="s">
        <v>15</v>
      </c>
      <c r="E6" s="12" t="s">
        <v>16</v>
      </c>
      <c r="G6" s="12" t="s">
        <v>19</v>
      </c>
      <c r="H6" s="12" t="s">
        <v>20</v>
      </c>
      <c r="I6" s="12" t="s">
        <v>21</v>
      </c>
      <c r="J6" s="12" t="s">
        <v>22</v>
      </c>
      <c r="K6" s="12" t="s">
        <v>23</v>
      </c>
      <c r="L6" s="12" t="s">
        <v>24</v>
      </c>
      <c r="N6" s="12" t="s">
        <v>25</v>
      </c>
      <c r="O6" s="12" t="s">
        <v>26</v>
      </c>
      <c r="P6" s="12" t="s">
        <v>27</v>
      </c>
      <c r="Q6" s="12" t="s">
        <v>28</v>
      </c>
      <c r="R6" s="12" t="s">
        <v>29</v>
      </c>
      <c r="T6" s="12" t="s">
        <v>30</v>
      </c>
      <c r="U6" s="12" t="s">
        <v>31</v>
      </c>
      <c r="V6" s="12" t="s">
        <v>32</v>
      </c>
      <c r="W6" s="12" t="s">
        <v>33</v>
      </c>
    </row>
    <row r="7" spans="2:23" ht="30" customHeight="1" x14ac:dyDescent="0.35">
      <c r="B7" s="10" t="s">
        <v>17</v>
      </c>
      <c r="C7" s="10">
        <v>2024</v>
      </c>
      <c r="D7" s="10">
        <v>889</v>
      </c>
      <c r="E7" s="10">
        <v>1120</v>
      </c>
      <c r="F7" s="10"/>
      <c r="G7" s="10">
        <v>256</v>
      </c>
      <c r="H7" s="10">
        <v>321</v>
      </c>
      <c r="I7" s="10">
        <v>283</v>
      </c>
      <c r="J7" s="10">
        <v>290</v>
      </c>
      <c r="K7" s="10">
        <v>374</v>
      </c>
      <c r="L7" s="10">
        <v>500</v>
      </c>
      <c r="M7" s="10"/>
      <c r="N7" s="10">
        <v>1386</v>
      </c>
      <c r="O7" s="10">
        <v>246</v>
      </c>
      <c r="P7" s="10">
        <v>217</v>
      </c>
      <c r="Q7" s="10">
        <v>99</v>
      </c>
      <c r="R7" s="10">
        <v>64</v>
      </c>
      <c r="S7" s="10"/>
      <c r="T7" s="10">
        <v>446</v>
      </c>
      <c r="U7" s="10">
        <v>827</v>
      </c>
      <c r="V7" s="10">
        <v>589</v>
      </c>
      <c r="W7" s="10">
        <v>107</v>
      </c>
    </row>
    <row r="8" spans="2:23" ht="30" customHeight="1" x14ac:dyDescent="0.35">
      <c r="B8" s="11" t="s">
        <v>18</v>
      </c>
      <c r="C8" s="11">
        <v>2024</v>
      </c>
      <c r="D8" s="11">
        <v>978</v>
      </c>
      <c r="E8" s="11">
        <v>1031</v>
      </c>
      <c r="F8" s="11"/>
      <c r="G8" s="11">
        <v>248</v>
      </c>
      <c r="H8" s="11">
        <v>362</v>
      </c>
      <c r="I8" s="11">
        <v>333</v>
      </c>
      <c r="J8" s="11">
        <v>323</v>
      </c>
      <c r="K8" s="11">
        <v>334</v>
      </c>
      <c r="L8" s="11">
        <v>425</v>
      </c>
      <c r="M8" s="11"/>
      <c r="N8" s="11">
        <v>1209</v>
      </c>
      <c r="O8" s="11">
        <v>372</v>
      </c>
      <c r="P8" s="11">
        <v>270</v>
      </c>
      <c r="Q8" s="11">
        <v>119</v>
      </c>
      <c r="R8" s="11">
        <v>42</v>
      </c>
      <c r="S8" s="11"/>
      <c r="T8" s="11">
        <v>493</v>
      </c>
      <c r="U8" s="11">
        <v>813</v>
      </c>
      <c r="V8" s="11">
        <v>560</v>
      </c>
      <c r="W8" s="11">
        <v>108</v>
      </c>
    </row>
    <row r="9" spans="2:23" x14ac:dyDescent="0.35">
      <c r="B9" s="18" t="s">
        <v>139</v>
      </c>
      <c r="C9" s="17">
        <v>0.60684965011908598</v>
      </c>
      <c r="D9" s="17">
        <v>0.58137557654428296</v>
      </c>
      <c r="E9" s="17">
        <v>0.63262173572138902</v>
      </c>
      <c r="F9" s="17"/>
      <c r="G9" s="17">
        <v>0.54948652361888695</v>
      </c>
      <c r="H9" s="17">
        <v>0.62452761854638905</v>
      </c>
      <c r="I9" s="17">
        <v>0.57809677929649805</v>
      </c>
      <c r="J9" s="17">
        <v>0.64044827436591401</v>
      </c>
      <c r="K9" s="17">
        <v>0.65555828923842496</v>
      </c>
      <c r="L9" s="17">
        <v>0.58391240559995194</v>
      </c>
      <c r="M9" s="17"/>
      <c r="N9" s="17">
        <v>0.58819094755200596</v>
      </c>
      <c r="O9" s="17">
        <v>0.63244293886664305</v>
      </c>
      <c r="P9" s="17">
        <v>0.69661312218934901</v>
      </c>
      <c r="Q9" s="17">
        <v>0.501038545680206</v>
      </c>
      <c r="R9" s="17">
        <v>0.71422919359852899</v>
      </c>
      <c r="S9" s="17"/>
      <c r="T9" s="17">
        <v>0.58446452901963397</v>
      </c>
      <c r="U9" s="17">
        <v>0.63522722199229997</v>
      </c>
      <c r="V9" s="17">
        <v>0.61169568461138901</v>
      </c>
      <c r="W9" s="17">
        <v>0.60746088478167404</v>
      </c>
    </row>
    <row r="10" spans="2:23" x14ac:dyDescent="0.35">
      <c r="B10" s="18" t="s">
        <v>140</v>
      </c>
      <c r="C10" s="17">
        <v>0.33696795695131199</v>
      </c>
      <c r="D10" s="17">
        <v>0.37805033125592702</v>
      </c>
      <c r="E10" s="17">
        <v>0.29615306689135201</v>
      </c>
      <c r="F10" s="17"/>
      <c r="G10" s="17">
        <v>0.36843569900409201</v>
      </c>
      <c r="H10" s="17">
        <v>0.32416636235174501</v>
      </c>
      <c r="I10" s="17">
        <v>0.32918055333132001</v>
      </c>
      <c r="J10" s="17">
        <v>0.30937961947383602</v>
      </c>
      <c r="K10" s="17">
        <v>0.30595761743792399</v>
      </c>
      <c r="L10" s="17">
        <v>0.38096589583978302</v>
      </c>
      <c r="M10" s="17"/>
      <c r="N10" s="17">
        <v>0.35209002726646699</v>
      </c>
      <c r="O10" s="17">
        <v>0.32779666523613599</v>
      </c>
      <c r="P10" s="17">
        <v>0.25744142534082998</v>
      </c>
      <c r="Q10" s="17">
        <v>0.46712816701586202</v>
      </c>
      <c r="R10" s="17">
        <v>0.20845147276006301</v>
      </c>
      <c r="S10" s="17"/>
      <c r="T10" s="17">
        <v>0.32113878326346301</v>
      </c>
      <c r="U10" s="17">
        <v>0.32675867388044799</v>
      </c>
      <c r="V10" s="17">
        <v>0.35093796787056403</v>
      </c>
      <c r="W10" s="17">
        <v>0.37848903701353698</v>
      </c>
    </row>
    <row r="11" spans="2:23" x14ac:dyDescent="0.35">
      <c r="B11" s="18" t="s">
        <v>141</v>
      </c>
      <c r="C11" s="19">
        <v>5.6182392929601803E-2</v>
      </c>
      <c r="D11" s="19">
        <v>4.0574092199790898E-2</v>
      </c>
      <c r="E11" s="19">
        <v>7.1225197387258798E-2</v>
      </c>
      <c r="F11" s="19"/>
      <c r="G11" s="19">
        <v>8.2077777377020905E-2</v>
      </c>
      <c r="H11" s="19">
        <v>5.1306019101866301E-2</v>
      </c>
      <c r="I11" s="19">
        <v>9.2722667372181405E-2</v>
      </c>
      <c r="J11" s="19">
        <v>5.0172106160250099E-2</v>
      </c>
      <c r="K11" s="19">
        <v>3.84840933236507E-2</v>
      </c>
      <c r="L11" s="19">
        <v>3.51216985602648E-2</v>
      </c>
      <c r="M11" s="19"/>
      <c r="N11" s="19">
        <v>5.9719025181526601E-2</v>
      </c>
      <c r="O11" s="19">
        <v>3.9760395897220503E-2</v>
      </c>
      <c r="P11" s="19">
        <v>4.5945452469820403E-2</v>
      </c>
      <c r="Q11" s="19">
        <v>3.1833287303931701E-2</v>
      </c>
      <c r="R11" s="19">
        <v>7.7319333641407598E-2</v>
      </c>
      <c r="S11" s="19"/>
      <c r="T11" s="19">
        <v>9.4396687716903196E-2</v>
      </c>
      <c r="U11" s="19">
        <v>3.8014104127251501E-2</v>
      </c>
      <c r="V11" s="19">
        <v>3.7366347518047197E-2</v>
      </c>
      <c r="W11" s="19">
        <v>1.4050078204788799E-2</v>
      </c>
    </row>
    <row r="12" spans="2:23" x14ac:dyDescent="0.35">
      <c r="B12" s="16" t="s">
        <v>44</v>
      </c>
    </row>
    <row r="13" spans="2:23" x14ac:dyDescent="0.35">
      <c r="B13" t="s">
        <v>45</v>
      </c>
    </row>
    <row r="14" spans="2:23" x14ac:dyDescent="0.35">
      <c r="B14" t="s">
        <v>223</v>
      </c>
    </row>
    <row r="16" spans="2:23" x14ac:dyDescent="0.35">
      <c r="B16" s="8" t="str">
        <f>HYPERLINK("#'Contents'!A1", "Return to Contents")</f>
        <v>Return to Contents</v>
      </c>
    </row>
  </sheetData>
  <mergeCells count="5">
    <mergeCell ref="D5:E5"/>
    <mergeCell ref="G5:L5"/>
    <mergeCell ref="N5:R5"/>
    <mergeCell ref="T5:W5"/>
    <mergeCell ref="D2:U2"/>
  </mergeCells>
  <pageMargins left="0.7" right="0.7" top="0.75" bottom="0.75" header="0.3" footer="0.3"/>
  <pageSetup paperSize="9" orientation="portrait" horizontalDpi="300" verticalDpi="300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B2:W16"/>
  <sheetViews>
    <sheetView showGridLines="0" workbookViewId="0">
      <pane xSplit="2" topLeftCell="C1" activePane="topRight" state="frozen"/>
      <selection pane="topRight" activeCell="B12" sqref="B12"/>
    </sheetView>
  </sheetViews>
  <sheetFormatPr defaultColWidth="11.4531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8" width="10.7265625" customWidth="1"/>
    <col min="19" max="19" width="2.1796875" customWidth="1"/>
    <col min="20" max="23" width="10.7265625" customWidth="1"/>
    <col min="24" max="24" width="2.1796875" customWidth="1"/>
  </cols>
  <sheetData>
    <row r="2" spans="2:23" ht="40" customHeight="1" x14ac:dyDescent="0.35">
      <c r="D2" s="31" t="s">
        <v>146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5" spans="2:23" ht="30" customHeight="1" x14ac:dyDescent="0.35">
      <c r="B5" s="15"/>
      <c r="C5" s="15"/>
      <c r="D5" s="30" t="s">
        <v>34</v>
      </c>
      <c r="E5" s="30"/>
      <c r="F5" s="15"/>
      <c r="G5" s="30" t="s">
        <v>35</v>
      </c>
      <c r="H5" s="30"/>
      <c r="I5" s="30"/>
      <c r="J5" s="30"/>
      <c r="K5" s="30"/>
      <c r="L5" s="30"/>
      <c r="M5" s="15"/>
      <c r="N5" s="30" t="s">
        <v>36</v>
      </c>
      <c r="O5" s="30"/>
      <c r="P5" s="30"/>
      <c r="Q5" s="30"/>
      <c r="R5" s="30"/>
      <c r="S5" s="15"/>
      <c r="T5" s="30" t="s">
        <v>37</v>
      </c>
      <c r="U5" s="30"/>
      <c r="V5" s="30"/>
      <c r="W5" s="30"/>
    </row>
    <row r="6" spans="2:23" ht="29" x14ac:dyDescent="0.35">
      <c r="B6" t="s">
        <v>13</v>
      </c>
      <c r="C6" s="9" t="s">
        <v>14</v>
      </c>
      <c r="D6" s="12" t="s">
        <v>15</v>
      </c>
      <c r="E6" s="12" t="s">
        <v>16</v>
      </c>
      <c r="G6" s="12" t="s">
        <v>19</v>
      </c>
      <c r="H6" s="12" t="s">
        <v>20</v>
      </c>
      <c r="I6" s="12" t="s">
        <v>21</v>
      </c>
      <c r="J6" s="12" t="s">
        <v>22</v>
      </c>
      <c r="K6" s="12" t="s">
        <v>23</v>
      </c>
      <c r="L6" s="12" t="s">
        <v>24</v>
      </c>
      <c r="N6" s="12" t="s">
        <v>25</v>
      </c>
      <c r="O6" s="12" t="s">
        <v>26</v>
      </c>
      <c r="P6" s="12" t="s">
        <v>27</v>
      </c>
      <c r="Q6" s="12" t="s">
        <v>28</v>
      </c>
      <c r="R6" s="12" t="s">
        <v>29</v>
      </c>
      <c r="T6" s="12" t="s">
        <v>30</v>
      </c>
      <c r="U6" s="12" t="s">
        <v>31</v>
      </c>
      <c r="V6" s="12" t="s">
        <v>32</v>
      </c>
      <c r="W6" s="12" t="s">
        <v>33</v>
      </c>
    </row>
    <row r="7" spans="2:23" ht="30" customHeight="1" x14ac:dyDescent="0.35">
      <c r="B7" s="10" t="s">
        <v>17</v>
      </c>
      <c r="C7" s="10">
        <v>2024</v>
      </c>
      <c r="D7" s="10">
        <v>889</v>
      </c>
      <c r="E7" s="10">
        <v>1120</v>
      </c>
      <c r="F7" s="10"/>
      <c r="G7" s="10">
        <v>256</v>
      </c>
      <c r="H7" s="10">
        <v>321</v>
      </c>
      <c r="I7" s="10">
        <v>283</v>
      </c>
      <c r="J7" s="10">
        <v>290</v>
      </c>
      <c r="K7" s="10">
        <v>374</v>
      </c>
      <c r="L7" s="10">
        <v>500</v>
      </c>
      <c r="M7" s="10"/>
      <c r="N7" s="10">
        <v>1386</v>
      </c>
      <c r="O7" s="10">
        <v>246</v>
      </c>
      <c r="P7" s="10">
        <v>217</v>
      </c>
      <c r="Q7" s="10">
        <v>99</v>
      </c>
      <c r="R7" s="10">
        <v>64</v>
      </c>
      <c r="S7" s="10"/>
      <c r="T7" s="10">
        <v>446</v>
      </c>
      <c r="U7" s="10">
        <v>827</v>
      </c>
      <c r="V7" s="10">
        <v>589</v>
      </c>
      <c r="W7" s="10">
        <v>107</v>
      </c>
    </row>
    <row r="8" spans="2:23" ht="30" customHeight="1" x14ac:dyDescent="0.35">
      <c r="B8" s="11" t="s">
        <v>18</v>
      </c>
      <c r="C8" s="11">
        <v>2024</v>
      </c>
      <c r="D8" s="11">
        <v>978</v>
      </c>
      <c r="E8" s="11">
        <v>1031</v>
      </c>
      <c r="F8" s="11"/>
      <c r="G8" s="11">
        <v>248</v>
      </c>
      <c r="H8" s="11">
        <v>362</v>
      </c>
      <c r="I8" s="11">
        <v>333</v>
      </c>
      <c r="J8" s="11">
        <v>323</v>
      </c>
      <c r="K8" s="11">
        <v>334</v>
      </c>
      <c r="L8" s="11">
        <v>425</v>
      </c>
      <c r="M8" s="11"/>
      <c r="N8" s="11">
        <v>1209</v>
      </c>
      <c r="O8" s="11">
        <v>372</v>
      </c>
      <c r="P8" s="11">
        <v>270</v>
      </c>
      <c r="Q8" s="11">
        <v>119</v>
      </c>
      <c r="R8" s="11">
        <v>42</v>
      </c>
      <c r="S8" s="11"/>
      <c r="T8" s="11">
        <v>493</v>
      </c>
      <c r="U8" s="11">
        <v>813</v>
      </c>
      <c r="V8" s="11">
        <v>560</v>
      </c>
      <c r="W8" s="11">
        <v>108</v>
      </c>
    </row>
    <row r="9" spans="2:23" x14ac:dyDescent="0.35">
      <c r="B9" s="18" t="s">
        <v>139</v>
      </c>
      <c r="C9" s="17">
        <v>0.52097385519380701</v>
      </c>
      <c r="D9" s="17">
        <v>0.53197745620903003</v>
      </c>
      <c r="E9" s="17">
        <v>0.51152281504466901</v>
      </c>
      <c r="F9" s="17"/>
      <c r="G9" s="17">
        <v>0.41196506914043501</v>
      </c>
      <c r="H9" s="17">
        <v>0.55702276757605595</v>
      </c>
      <c r="I9" s="17">
        <v>0.52611652359186101</v>
      </c>
      <c r="J9" s="17">
        <v>0.51201580336029195</v>
      </c>
      <c r="K9" s="17">
        <v>0.58906718418794701</v>
      </c>
      <c r="L9" s="17">
        <v>0.50303523830560803</v>
      </c>
      <c r="M9" s="17"/>
      <c r="N9" s="17">
        <v>0.506626102382711</v>
      </c>
      <c r="O9" s="17">
        <v>0.50648182675648401</v>
      </c>
      <c r="P9" s="17">
        <v>0.61982917736923204</v>
      </c>
      <c r="Q9" s="17">
        <v>0.54286081186025203</v>
      </c>
      <c r="R9" s="17">
        <v>0.42409581222736997</v>
      </c>
      <c r="S9" s="17"/>
      <c r="T9" s="17">
        <v>0.38840095326941498</v>
      </c>
      <c r="U9" s="17">
        <v>0.55848909659235701</v>
      </c>
      <c r="V9" s="17">
        <v>0.60504688741683499</v>
      </c>
      <c r="W9" s="17">
        <v>0.47915431774232398</v>
      </c>
    </row>
    <row r="10" spans="2:23" x14ac:dyDescent="0.35">
      <c r="B10" s="18" t="s">
        <v>140</v>
      </c>
      <c r="C10" s="17">
        <v>0.42672418569123</v>
      </c>
      <c r="D10" s="17">
        <v>0.42127784014326197</v>
      </c>
      <c r="E10" s="17">
        <v>0.43014280052478099</v>
      </c>
      <c r="F10" s="17"/>
      <c r="G10" s="17">
        <v>0.49608793980370802</v>
      </c>
      <c r="H10" s="17">
        <v>0.40077726532178798</v>
      </c>
      <c r="I10" s="17">
        <v>0.40223006288908097</v>
      </c>
      <c r="J10" s="17">
        <v>0.44226209322496102</v>
      </c>
      <c r="K10" s="17">
        <v>0.370775048075979</v>
      </c>
      <c r="L10" s="17">
        <v>0.45975774839494199</v>
      </c>
      <c r="M10" s="17"/>
      <c r="N10" s="17">
        <v>0.43949545095857701</v>
      </c>
      <c r="O10" s="17">
        <v>0.45456675171445299</v>
      </c>
      <c r="P10" s="17">
        <v>0.33349106926069599</v>
      </c>
      <c r="Q10" s="17">
        <v>0.40559569880902002</v>
      </c>
      <c r="R10" s="17">
        <v>0.53027124135909398</v>
      </c>
      <c r="S10" s="17"/>
      <c r="T10" s="17">
        <v>0.52266623834769799</v>
      </c>
      <c r="U10" s="17">
        <v>0.40810054826218201</v>
      </c>
      <c r="V10" s="17">
        <v>0.36172165530414302</v>
      </c>
      <c r="W10" s="17">
        <v>0.47742937470824998</v>
      </c>
    </row>
    <row r="11" spans="2:23" x14ac:dyDescent="0.35">
      <c r="B11" s="18" t="s">
        <v>141</v>
      </c>
      <c r="C11" s="19">
        <v>5.2301959114963499E-2</v>
      </c>
      <c r="D11" s="19">
        <v>4.6744703647707303E-2</v>
      </c>
      <c r="E11" s="19">
        <v>5.8334384430549197E-2</v>
      </c>
      <c r="F11" s="19"/>
      <c r="G11" s="19">
        <v>9.1946991055856298E-2</v>
      </c>
      <c r="H11" s="19">
        <v>4.2199967102155803E-2</v>
      </c>
      <c r="I11" s="19">
        <v>7.1653413519058004E-2</v>
      </c>
      <c r="J11" s="19">
        <v>4.5722103414746702E-2</v>
      </c>
      <c r="K11" s="19">
        <v>4.0157767736073699E-2</v>
      </c>
      <c r="L11" s="19">
        <v>3.72070132994494E-2</v>
      </c>
      <c r="M11" s="19"/>
      <c r="N11" s="19">
        <v>5.3878446658712303E-2</v>
      </c>
      <c r="O11" s="19">
        <v>3.8951421529062898E-2</v>
      </c>
      <c r="P11" s="19">
        <v>4.66797533700717E-2</v>
      </c>
      <c r="Q11" s="19">
        <v>5.1543489330728103E-2</v>
      </c>
      <c r="R11" s="19">
        <v>4.5632946413535901E-2</v>
      </c>
      <c r="S11" s="19"/>
      <c r="T11" s="19">
        <v>8.8932808382887196E-2</v>
      </c>
      <c r="U11" s="19">
        <v>3.3410355145461597E-2</v>
      </c>
      <c r="V11" s="19">
        <v>3.3231457279021603E-2</v>
      </c>
      <c r="W11" s="19">
        <v>4.3416307549425798E-2</v>
      </c>
    </row>
    <row r="12" spans="2:23" x14ac:dyDescent="0.35">
      <c r="B12" s="16" t="s">
        <v>44</v>
      </c>
    </row>
    <row r="13" spans="2:23" x14ac:dyDescent="0.35">
      <c r="B13" t="s">
        <v>45</v>
      </c>
    </row>
    <row r="14" spans="2:23" x14ac:dyDescent="0.35">
      <c r="B14" t="s">
        <v>223</v>
      </c>
    </row>
    <row r="16" spans="2:23" x14ac:dyDescent="0.35">
      <c r="B16" s="8" t="str">
        <f>HYPERLINK("#'Contents'!A1", "Return to Contents")</f>
        <v>Return to Contents</v>
      </c>
    </row>
  </sheetData>
  <mergeCells count="5">
    <mergeCell ref="D5:E5"/>
    <mergeCell ref="G5:L5"/>
    <mergeCell ref="N5:R5"/>
    <mergeCell ref="T5:W5"/>
    <mergeCell ref="D2:U2"/>
  </mergeCells>
  <pageMargins left="0.7" right="0.7" top="0.75" bottom="0.75" header="0.3" footer="0.3"/>
  <pageSetup paperSize="9" orientation="portrait" horizontalDpi="300" verticalDpi="300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B2:W16"/>
  <sheetViews>
    <sheetView showGridLines="0" workbookViewId="0">
      <pane xSplit="2" topLeftCell="C1" activePane="topRight" state="frozen"/>
      <selection pane="topRight" activeCell="B12" sqref="B12"/>
    </sheetView>
  </sheetViews>
  <sheetFormatPr defaultColWidth="11.4531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8" width="10.7265625" customWidth="1"/>
    <col min="19" max="19" width="2.1796875" customWidth="1"/>
    <col min="20" max="23" width="10.7265625" customWidth="1"/>
    <col min="24" max="24" width="2.1796875" customWidth="1"/>
  </cols>
  <sheetData>
    <row r="2" spans="2:23" ht="40" customHeight="1" x14ac:dyDescent="0.35">
      <c r="D2" s="31" t="s">
        <v>147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5" spans="2:23" ht="30" customHeight="1" x14ac:dyDescent="0.35">
      <c r="B5" s="15"/>
      <c r="C5" s="15"/>
      <c r="D5" s="30" t="s">
        <v>34</v>
      </c>
      <c r="E5" s="30"/>
      <c r="F5" s="15"/>
      <c r="G5" s="30" t="s">
        <v>35</v>
      </c>
      <c r="H5" s="30"/>
      <c r="I5" s="30"/>
      <c r="J5" s="30"/>
      <c r="K5" s="30"/>
      <c r="L5" s="30"/>
      <c r="M5" s="15"/>
      <c r="N5" s="30" t="s">
        <v>36</v>
      </c>
      <c r="O5" s="30"/>
      <c r="P5" s="30"/>
      <c r="Q5" s="30"/>
      <c r="R5" s="30"/>
      <c r="S5" s="15"/>
      <c r="T5" s="30" t="s">
        <v>37</v>
      </c>
      <c r="U5" s="30"/>
      <c r="V5" s="30"/>
      <c r="W5" s="30"/>
    </row>
    <row r="6" spans="2:23" ht="29" x14ac:dyDescent="0.35">
      <c r="B6" t="s">
        <v>13</v>
      </c>
      <c r="C6" s="9" t="s">
        <v>14</v>
      </c>
      <c r="D6" s="12" t="s">
        <v>15</v>
      </c>
      <c r="E6" s="12" t="s">
        <v>16</v>
      </c>
      <c r="G6" s="12" t="s">
        <v>19</v>
      </c>
      <c r="H6" s="12" t="s">
        <v>20</v>
      </c>
      <c r="I6" s="12" t="s">
        <v>21</v>
      </c>
      <c r="J6" s="12" t="s">
        <v>22</v>
      </c>
      <c r="K6" s="12" t="s">
        <v>23</v>
      </c>
      <c r="L6" s="12" t="s">
        <v>24</v>
      </c>
      <c r="N6" s="12" t="s">
        <v>25</v>
      </c>
      <c r="O6" s="12" t="s">
        <v>26</v>
      </c>
      <c r="P6" s="12" t="s">
        <v>27</v>
      </c>
      <c r="Q6" s="12" t="s">
        <v>28</v>
      </c>
      <c r="R6" s="12" t="s">
        <v>29</v>
      </c>
      <c r="T6" s="12" t="s">
        <v>30</v>
      </c>
      <c r="U6" s="12" t="s">
        <v>31</v>
      </c>
      <c r="V6" s="12" t="s">
        <v>32</v>
      </c>
      <c r="W6" s="12" t="s">
        <v>33</v>
      </c>
    </row>
    <row r="7" spans="2:23" ht="30" customHeight="1" x14ac:dyDescent="0.35">
      <c r="B7" s="10" t="s">
        <v>17</v>
      </c>
      <c r="C7" s="10">
        <v>2024</v>
      </c>
      <c r="D7" s="10">
        <v>889</v>
      </c>
      <c r="E7" s="10">
        <v>1120</v>
      </c>
      <c r="F7" s="10"/>
      <c r="G7" s="10">
        <v>256</v>
      </c>
      <c r="H7" s="10">
        <v>321</v>
      </c>
      <c r="I7" s="10">
        <v>283</v>
      </c>
      <c r="J7" s="10">
        <v>290</v>
      </c>
      <c r="K7" s="10">
        <v>374</v>
      </c>
      <c r="L7" s="10">
        <v>500</v>
      </c>
      <c r="M7" s="10"/>
      <c r="N7" s="10">
        <v>1386</v>
      </c>
      <c r="O7" s="10">
        <v>246</v>
      </c>
      <c r="P7" s="10">
        <v>217</v>
      </c>
      <c r="Q7" s="10">
        <v>99</v>
      </c>
      <c r="R7" s="10">
        <v>64</v>
      </c>
      <c r="S7" s="10"/>
      <c r="T7" s="10">
        <v>446</v>
      </c>
      <c r="U7" s="10">
        <v>827</v>
      </c>
      <c r="V7" s="10">
        <v>589</v>
      </c>
      <c r="W7" s="10">
        <v>107</v>
      </c>
    </row>
    <row r="8" spans="2:23" ht="30" customHeight="1" x14ac:dyDescent="0.35">
      <c r="B8" s="11" t="s">
        <v>18</v>
      </c>
      <c r="C8" s="11">
        <v>2024</v>
      </c>
      <c r="D8" s="11">
        <v>978</v>
      </c>
      <c r="E8" s="11">
        <v>1031</v>
      </c>
      <c r="F8" s="11"/>
      <c r="G8" s="11">
        <v>248</v>
      </c>
      <c r="H8" s="11">
        <v>362</v>
      </c>
      <c r="I8" s="11">
        <v>333</v>
      </c>
      <c r="J8" s="11">
        <v>323</v>
      </c>
      <c r="K8" s="11">
        <v>334</v>
      </c>
      <c r="L8" s="11">
        <v>425</v>
      </c>
      <c r="M8" s="11"/>
      <c r="N8" s="11">
        <v>1209</v>
      </c>
      <c r="O8" s="11">
        <v>372</v>
      </c>
      <c r="P8" s="11">
        <v>270</v>
      </c>
      <c r="Q8" s="11">
        <v>119</v>
      </c>
      <c r="R8" s="11">
        <v>42</v>
      </c>
      <c r="S8" s="11"/>
      <c r="T8" s="11">
        <v>493</v>
      </c>
      <c r="U8" s="11">
        <v>813</v>
      </c>
      <c r="V8" s="11">
        <v>560</v>
      </c>
      <c r="W8" s="11">
        <v>108</v>
      </c>
    </row>
    <row r="9" spans="2:23" x14ac:dyDescent="0.35">
      <c r="B9" s="18" t="s">
        <v>139</v>
      </c>
      <c r="C9" s="17">
        <v>0.223057514546806</v>
      </c>
      <c r="D9" s="17">
        <v>0.263715558363323</v>
      </c>
      <c r="E9" s="17">
        <v>0.17998478578228599</v>
      </c>
      <c r="F9" s="17"/>
      <c r="G9" s="17">
        <v>0.53419407037265598</v>
      </c>
      <c r="H9" s="17">
        <v>0.41277158326817598</v>
      </c>
      <c r="I9" s="17">
        <v>0.245221319099442</v>
      </c>
      <c r="J9" s="17">
        <v>0.17468157116525701</v>
      </c>
      <c r="K9" s="17">
        <v>6.7119841072647998E-2</v>
      </c>
      <c r="L9" s="17">
        <v>2.2272912996562599E-2</v>
      </c>
      <c r="M9" s="17"/>
      <c r="N9" s="17">
        <v>0.164619045097739</v>
      </c>
      <c r="O9" s="17">
        <v>0.28837111169297602</v>
      </c>
      <c r="P9" s="17">
        <v>0.37054583624017701</v>
      </c>
      <c r="Q9" s="17">
        <v>0.29394577825725898</v>
      </c>
      <c r="R9" s="17">
        <v>0.206886940322632</v>
      </c>
      <c r="S9" s="17"/>
      <c r="T9" s="17">
        <v>0.180698628317087</v>
      </c>
      <c r="U9" s="17">
        <v>0.19425376054784099</v>
      </c>
      <c r="V9" s="17">
        <v>0.27881510806420101</v>
      </c>
      <c r="W9" s="17">
        <v>0.35781943298939101</v>
      </c>
    </row>
    <row r="10" spans="2:23" x14ac:dyDescent="0.35">
      <c r="B10" s="18" t="s">
        <v>140</v>
      </c>
      <c r="C10" s="17">
        <v>0.72027559469142199</v>
      </c>
      <c r="D10" s="17">
        <v>0.69301622261048701</v>
      </c>
      <c r="E10" s="17">
        <v>0.75074430361971201</v>
      </c>
      <c r="F10" s="17"/>
      <c r="G10" s="17">
        <v>0.38399161771398099</v>
      </c>
      <c r="H10" s="17">
        <v>0.525475395651266</v>
      </c>
      <c r="I10" s="17">
        <v>0.69708089386883099</v>
      </c>
      <c r="J10" s="17">
        <v>0.74719884602404296</v>
      </c>
      <c r="K10" s="17">
        <v>0.90272888333151602</v>
      </c>
      <c r="L10" s="17">
        <v>0.93630366982231195</v>
      </c>
      <c r="M10" s="17"/>
      <c r="N10" s="17">
        <v>0.78345036963883496</v>
      </c>
      <c r="O10" s="17">
        <v>0.66138966163455704</v>
      </c>
      <c r="P10" s="17">
        <v>0.56292055950058195</v>
      </c>
      <c r="Q10" s="17">
        <v>0.64398830801901596</v>
      </c>
      <c r="R10" s="17">
        <v>0.69026450392704797</v>
      </c>
      <c r="S10" s="17"/>
      <c r="T10" s="17">
        <v>0.73335270765351701</v>
      </c>
      <c r="U10" s="17">
        <v>0.76756804943380796</v>
      </c>
      <c r="V10" s="17">
        <v>0.67746655533655997</v>
      </c>
      <c r="W10" s="17">
        <v>0.59435541990714003</v>
      </c>
    </row>
    <row r="11" spans="2:23" x14ac:dyDescent="0.35">
      <c r="B11" s="18" t="s">
        <v>141</v>
      </c>
      <c r="C11" s="19">
        <v>5.6666890761772698E-2</v>
      </c>
      <c r="D11" s="19">
        <v>4.3268219026189901E-2</v>
      </c>
      <c r="E11" s="19">
        <v>6.9270910598002305E-2</v>
      </c>
      <c r="F11" s="19"/>
      <c r="G11" s="19">
        <v>8.1814311913363497E-2</v>
      </c>
      <c r="H11" s="19">
        <v>6.1753021080557899E-2</v>
      </c>
      <c r="I11" s="19">
        <v>5.7697787031726698E-2</v>
      </c>
      <c r="J11" s="19">
        <v>7.8119582810700305E-2</v>
      </c>
      <c r="K11" s="19">
        <v>3.0151275595836299E-2</v>
      </c>
      <c r="L11" s="19">
        <v>4.1423417181125299E-2</v>
      </c>
      <c r="M11" s="19"/>
      <c r="N11" s="19">
        <v>5.1930585263426601E-2</v>
      </c>
      <c r="O11" s="19">
        <v>5.0239226672466199E-2</v>
      </c>
      <c r="P11" s="19">
        <v>6.6533604259240597E-2</v>
      </c>
      <c r="Q11" s="19">
        <v>6.2065913723725497E-2</v>
      </c>
      <c r="R11" s="19">
        <v>0.10284855575031999</v>
      </c>
      <c r="S11" s="19"/>
      <c r="T11" s="19">
        <v>8.5948664029395397E-2</v>
      </c>
      <c r="U11" s="19">
        <v>3.8178190018351502E-2</v>
      </c>
      <c r="V11" s="19">
        <v>4.3718336599239703E-2</v>
      </c>
      <c r="W11" s="19">
        <v>4.7825147103468697E-2</v>
      </c>
    </row>
    <row r="12" spans="2:23" x14ac:dyDescent="0.35">
      <c r="B12" s="16" t="s">
        <v>44</v>
      </c>
    </row>
    <row r="13" spans="2:23" x14ac:dyDescent="0.35">
      <c r="B13" t="s">
        <v>45</v>
      </c>
    </row>
    <row r="14" spans="2:23" x14ac:dyDescent="0.35">
      <c r="B14" t="s">
        <v>223</v>
      </c>
    </row>
    <row r="16" spans="2:23" x14ac:dyDescent="0.35">
      <c r="B16" s="8" t="str">
        <f>HYPERLINK("#'Contents'!A1", "Return to Contents")</f>
        <v>Return to Contents</v>
      </c>
    </row>
  </sheetData>
  <mergeCells count="5">
    <mergeCell ref="D5:E5"/>
    <mergeCell ref="G5:L5"/>
    <mergeCell ref="N5:R5"/>
    <mergeCell ref="T5:W5"/>
    <mergeCell ref="D2:U2"/>
  </mergeCells>
  <pageMargins left="0.7" right="0.7" top="0.75" bottom="0.75" header="0.3" footer="0.3"/>
  <pageSetup paperSize="9" orientation="portrait" horizontalDpi="300" verticalDpi="300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B2:W16"/>
  <sheetViews>
    <sheetView showGridLines="0" workbookViewId="0">
      <pane xSplit="2" topLeftCell="C1" activePane="topRight" state="frozen"/>
      <selection pane="topRight" activeCell="B12" sqref="B12"/>
    </sheetView>
  </sheetViews>
  <sheetFormatPr defaultColWidth="11.4531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8" width="10.7265625" customWidth="1"/>
    <col min="19" max="19" width="2.1796875" customWidth="1"/>
    <col min="20" max="23" width="10.7265625" customWidth="1"/>
    <col min="24" max="24" width="2.1796875" customWidth="1"/>
  </cols>
  <sheetData>
    <row r="2" spans="2:23" ht="40" customHeight="1" x14ac:dyDescent="0.35">
      <c r="D2" s="31" t="s">
        <v>148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5" spans="2:23" ht="30" customHeight="1" x14ac:dyDescent="0.35">
      <c r="B5" s="15"/>
      <c r="C5" s="15"/>
      <c r="D5" s="30" t="s">
        <v>34</v>
      </c>
      <c r="E5" s="30"/>
      <c r="F5" s="15"/>
      <c r="G5" s="30" t="s">
        <v>35</v>
      </c>
      <c r="H5" s="30"/>
      <c r="I5" s="30"/>
      <c r="J5" s="30"/>
      <c r="K5" s="30"/>
      <c r="L5" s="30"/>
      <c r="M5" s="15"/>
      <c r="N5" s="30" t="s">
        <v>36</v>
      </c>
      <c r="O5" s="30"/>
      <c r="P5" s="30"/>
      <c r="Q5" s="30"/>
      <c r="R5" s="30"/>
      <c r="S5" s="15"/>
      <c r="T5" s="30" t="s">
        <v>37</v>
      </c>
      <c r="U5" s="30"/>
      <c r="V5" s="30"/>
      <c r="W5" s="30"/>
    </row>
    <row r="6" spans="2:23" ht="29" x14ac:dyDescent="0.35">
      <c r="B6" t="s">
        <v>13</v>
      </c>
      <c r="C6" s="9" t="s">
        <v>14</v>
      </c>
      <c r="D6" s="12" t="s">
        <v>15</v>
      </c>
      <c r="E6" s="12" t="s">
        <v>16</v>
      </c>
      <c r="G6" s="12" t="s">
        <v>19</v>
      </c>
      <c r="H6" s="12" t="s">
        <v>20</v>
      </c>
      <c r="I6" s="12" t="s">
        <v>21</v>
      </c>
      <c r="J6" s="12" t="s">
        <v>22</v>
      </c>
      <c r="K6" s="12" t="s">
        <v>23</v>
      </c>
      <c r="L6" s="12" t="s">
        <v>24</v>
      </c>
      <c r="N6" s="12" t="s">
        <v>25</v>
      </c>
      <c r="O6" s="12" t="s">
        <v>26</v>
      </c>
      <c r="P6" s="12" t="s">
        <v>27</v>
      </c>
      <c r="Q6" s="12" t="s">
        <v>28</v>
      </c>
      <c r="R6" s="12" t="s">
        <v>29</v>
      </c>
      <c r="T6" s="12" t="s">
        <v>30</v>
      </c>
      <c r="U6" s="12" t="s">
        <v>31</v>
      </c>
      <c r="V6" s="12" t="s">
        <v>32</v>
      </c>
      <c r="W6" s="12" t="s">
        <v>33</v>
      </c>
    </row>
    <row r="7" spans="2:23" ht="30" customHeight="1" x14ac:dyDescent="0.35">
      <c r="B7" s="10" t="s">
        <v>17</v>
      </c>
      <c r="C7" s="10">
        <v>2024</v>
      </c>
      <c r="D7" s="10">
        <v>889</v>
      </c>
      <c r="E7" s="10">
        <v>1120</v>
      </c>
      <c r="F7" s="10"/>
      <c r="G7" s="10">
        <v>256</v>
      </c>
      <c r="H7" s="10">
        <v>321</v>
      </c>
      <c r="I7" s="10">
        <v>283</v>
      </c>
      <c r="J7" s="10">
        <v>290</v>
      </c>
      <c r="K7" s="10">
        <v>374</v>
      </c>
      <c r="L7" s="10">
        <v>500</v>
      </c>
      <c r="M7" s="10"/>
      <c r="N7" s="10">
        <v>1386</v>
      </c>
      <c r="O7" s="10">
        <v>246</v>
      </c>
      <c r="P7" s="10">
        <v>217</v>
      </c>
      <c r="Q7" s="10">
        <v>99</v>
      </c>
      <c r="R7" s="10">
        <v>64</v>
      </c>
      <c r="S7" s="10"/>
      <c r="T7" s="10">
        <v>446</v>
      </c>
      <c r="U7" s="10">
        <v>827</v>
      </c>
      <c r="V7" s="10">
        <v>589</v>
      </c>
      <c r="W7" s="10">
        <v>107</v>
      </c>
    </row>
    <row r="8" spans="2:23" ht="30" customHeight="1" x14ac:dyDescent="0.35">
      <c r="B8" s="11" t="s">
        <v>18</v>
      </c>
      <c r="C8" s="11">
        <v>2024</v>
      </c>
      <c r="D8" s="11">
        <v>978</v>
      </c>
      <c r="E8" s="11">
        <v>1031</v>
      </c>
      <c r="F8" s="11"/>
      <c r="G8" s="11">
        <v>248</v>
      </c>
      <c r="H8" s="11">
        <v>362</v>
      </c>
      <c r="I8" s="11">
        <v>333</v>
      </c>
      <c r="J8" s="11">
        <v>323</v>
      </c>
      <c r="K8" s="11">
        <v>334</v>
      </c>
      <c r="L8" s="11">
        <v>425</v>
      </c>
      <c r="M8" s="11"/>
      <c r="N8" s="11">
        <v>1209</v>
      </c>
      <c r="O8" s="11">
        <v>372</v>
      </c>
      <c r="P8" s="11">
        <v>270</v>
      </c>
      <c r="Q8" s="11">
        <v>119</v>
      </c>
      <c r="R8" s="11">
        <v>42</v>
      </c>
      <c r="S8" s="11"/>
      <c r="T8" s="11">
        <v>493</v>
      </c>
      <c r="U8" s="11">
        <v>813</v>
      </c>
      <c r="V8" s="11">
        <v>560</v>
      </c>
      <c r="W8" s="11">
        <v>108</v>
      </c>
    </row>
    <row r="9" spans="2:23" x14ac:dyDescent="0.35">
      <c r="B9" s="18" t="s">
        <v>139</v>
      </c>
      <c r="C9" s="17">
        <v>0.39326656106814001</v>
      </c>
      <c r="D9" s="17">
        <v>0.49812046691255202</v>
      </c>
      <c r="E9" s="17">
        <v>0.29732444578133999</v>
      </c>
      <c r="F9" s="17"/>
      <c r="G9" s="17">
        <v>0.36777482875843098</v>
      </c>
      <c r="H9" s="17">
        <v>0.36700251496123398</v>
      </c>
      <c r="I9" s="17">
        <v>0.46139330177295501</v>
      </c>
      <c r="J9" s="17">
        <v>0.33529573656578399</v>
      </c>
      <c r="K9" s="17">
        <v>0.37190762096491597</v>
      </c>
      <c r="L9" s="17">
        <v>0.43796719452496102</v>
      </c>
      <c r="M9" s="17"/>
      <c r="N9" s="17">
        <v>0.38109063259497999</v>
      </c>
      <c r="O9" s="17">
        <v>0.425463954624617</v>
      </c>
      <c r="P9" s="17">
        <v>0.35049992780015099</v>
      </c>
      <c r="Q9" s="17">
        <v>0.54231814562113201</v>
      </c>
      <c r="R9" s="17">
        <v>0.292631407354077</v>
      </c>
      <c r="S9" s="17"/>
      <c r="T9" s="17">
        <v>0.137203248156506</v>
      </c>
      <c r="U9" s="17">
        <v>0.34192682597858098</v>
      </c>
      <c r="V9" s="17">
        <v>0.62389953854955305</v>
      </c>
      <c r="W9" s="17">
        <v>0.80590964370187501</v>
      </c>
    </row>
    <row r="10" spans="2:23" x14ac:dyDescent="0.35">
      <c r="B10" s="18" t="s">
        <v>140</v>
      </c>
      <c r="C10" s="17">
        <v>0.55755631086417401</v>
      </c>
      <c r="D10" s="17">
        <v>0.46976996215551198</v>
      </c>
      <c r="E10" s="17">
        <v>0.63752409041162905</v>
      </c>
      <c r="F10" s="17"/>
      <c r="G10" s="17">
        <v>0.56442636784868205</v>
      </c>
      <c r="H10" s="17">
        <v>0.58413085229862105</v>
      </c>
      <c r="I10" s="17">
        <v>0.468032838931559</v>
      </c>
      <c r="J10" s="17">
        <v>0.61371425803104396</v>
      </c>
      <c r="K10" s="17">
        <v>0.58929240571253405</v>
      </c>
      <c r="L10" s="17">
        <v>0.53340921370807204</v>
      </c>
      <c r="M10" s="17"/>
      <c r="N10" s="17">
        <v>0.567429624871991</v>
      </c>
      <c r="O10" s="17">
        <v>0.551183365826448</v>
      </c>
      <c r="P10" s="17">
        <v>0.58951009171814805</v>
      </c>
      <c r="Q10" s="17">
        <v>0.41534423972315199</v>
      </c>
      <c r="R10" s="17">
        <v>0.66964563360229001</v>
      </c>
      <c r="S10" s="17"/>
      <c r="T10" s="17">
        <v>0.79106560276682802</v>
      </c>
      <c r="U10" s="17">
        <v>0.61409177710482399</v>
      </c>
      <c r="V10" s="17">
        <v>0.35187572264765798</v>
      </c>
      <c r="W10" s="17">
        <v>0.16238336416968199</v>
      </c>
    </row>
    <row r="11" spans="2:23" x14ac:dyDescent="0.35">
      <c r="B11" s="18" t="s">
        <v>141</v>
      </c>
      <c r="C11" s="19">
        <v>4.9177128067685399E-2</v>
      </c>
      <c r="D11" s="19">
        <v>3.2109570931936698E-2</v>
      </c>
      <c r="E11" s="19">
        <v>6.5151463807031199E-2</v>
      </c>
      <c r="F11" s="19"/>
      <c r="G11" s="19">
        <v>6.7798803392886603E-2</v>
      </c>
      <c r="H11" s="19">
        <v>4.8866632740144599E-2</v>
      </c>
      <c r="I11" s="19">
        <v>7.0573859295486999E-2</v>
      </c>
      <c r="J11" s="19">
        <v>5.0990005403171598E-2</v>
      </c>
      <c r="K11" s="19">
        <v>3.8799973322550703E-2</v>
      </c>
      <c r="L11" s="19">
        <v>2.8623591766966602E-2</v>
      </c>
      <c r="M11" s="19"/>
      <c r="N11" s="19">
        <v>5.1479742533028401E-2</v>
      </c>
      <c r="O11" s="19">
        <v>2.3352679548935301E-2</v>
      </c>
      <c r="P11" s="19">
        <v>5.99899804817009E-2</v>
      </c>
      <c r="Q11" s="19">
        <v>4.2337614655716303E-2</v>
      </c>
      <c r="R11" s="19">
        <v>3.7722959043632598E-2</v>
      </c>
      <c r="S11" s="19"/>
      <c r="T11" s="19">
        <v>7.1731149076666001E-2</v>
      </c>
      <c r="U11" s="19">
        <v>4.3981396916595597E-2</v>
      </c>
      <c r="V11" s="19">
        <v>2.4224738802789001E-2</v>
      </c>
      <c r="W11" s="19">
        <v>3.1706992128443197E-2</v>
      </c>
    </row>
    <row r="12" spans="2:23" x14ac:dyDescent="0.35">
      <c r="B12" s="16" t="s">
        <v>44</v>
      </c>
    </row>
    <row r="13" spans="2:23" x14ac:dyDescent="0.35">
      <c r="B13" t="s">
        <v>45</v>
      </c>
    </row>
    <row r="14" spans="2:23" x14ac:dyDescent="0.35">
      <c r="B14" t="s">
        <v>223</v>
      </c>
    </row>
    <row r="16" spans="2:23" x14ac:dyDescent="0.35">
      <c r="B16" s="8" t="str">
        <f>HYPERLINK("#'Contents'!A1", "Return to Contents")</f>
        <v>Return to Contents</v>
      </c>
    </row>
  </sheetData>
  <mergeCells count="5">
    <mergeCell ref="D5:E5"/>
    <mergeCell ref="G5:L5"/>
    <mergeCell ref="N5:R5"/>
    <mergeCell ref="T5:W5"/>
    <mergeCell ref="D2:U2"/>
  </mergeCells>
  <pageMargins left="0.7" right="0.7" top="0.75" bottom="0.75" header="0.3" footer="0.3"/>
  <pageSetup paperSize="9" orientation="portrait" horizontalDpi="300" verticalDpi="300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B2:W16"/>
  <sheetViews>
    <sheetView showGridLines="0" workbookViewId="0">
      <pane xSplit="2" topLeftCell="C1" activePane="topRight" state="frozen"/>
      <selection pane="topRight" activeCell="B12" sqref="B12"/>
    </sheetView>
  </sheetViews>
  <sheetFormatPr defaultColWidth="11.4531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8" width="10.7265625" customWidth="1"/>
    <col min="19" max="19" width="2.1796875" customWidth="1"/>
    <col min="20" max="23" width="10.7265625" customWidth="1"/>
    <col min="24" max="24" width="2.1796875" customWidth="1"/>
  </cols>
  <sheetData>
    <row r="2" spans="2:23" ht="40" customHeight="1" x14ac:dyDescent="0.35">
      <c r="D2" s="31" t="s">
        <v>149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5" spans="2:23" ht="30" customHeight="1" x14ac:dyDescent="0.35">
      <c r="B5" s="15"/>
      <c r="C5" s="15"/>
      <c r="D5" s="30" t="s">
        <v>34</v>
      </c>
      <c r="E5" s="30"/>
      <c r="F5" s="15"/>
      <c r="G5" s="30" t="s">
        <v>35</v>
      </c>
      <c r="H5" s="30"/>
      <c r="I5" s="30"/>
      <c r="J5" s="30"/>
      <c r="K5" s="30"/>
      <c r="L5" s="30"/>
      <c r="M5" s="15"/>
      <c r="N5" s="30" t="s">
        <v>36</v>
      </c>
      <c r="O5" s="30"/>
      <c r="P5" s="30"/>
      <c r="Q5" s="30"/>
      <c r="R5" s="30"/>
      <c r="S5" s="15"/>
      <c r="T5" s="30" t="s">
        <v>37</v>
      </c>
      <c r="U5" s="30"/>
      <c r="V5" s="30"/>
      <c r="W5" s="30"/>
    </row>
    <row r="6" spans="2:23" ht="29" x14ac:dyDescent="0.35">
      <c r="B6" t="s">
        <v>13</v>
      </c>
      <c r="C6" s="9" t="s">
        <v>14</v>
      </c>
      <c r="D6" s="12" t="s">
        <v>15</v>
      </c>
      <c r="E6" s="12" t="s">
        <v>16</v>
      </c>
      <c r="G6" s="12" t="s">
        <v>19</v>
      </c>
      <c r="H6" s="12" t="s">
        <v>20</v>
      </c>
      <c r="I6" s="12" t="s">
        <v>21</v>
      </c>
      <c r="J6" s="12" t="s">
        <v>22</v>
      </c>
      <c r="K6" s="12" t="s">
        <v>23</v>
      </c>
      <c r="L6" s="12" t="s">
        <v>24</v>
      </c>
      <c r="N6" s="12" t="s">
        <v>25</v>
      </c>
      <c r="O6" s="12" t="s">
        <v>26</v>
      </c>
      <c r="P6" s="12" t="s">
        <v>27</v>
      </c>
      <c r="Q6" s="12" t="s">
        <v>28</v>
      </c>
      <c r="R6" s="12" t="s">
        <v>29</v>
      </c>
      <c r="T6" s="12" t="s">
        <v>30</v>
      </c>
      <c r="U6" s="12" t="s">
        <v>31</v>
      </c>
      <c r="V6" s="12" t="s">
        <v>32</v>
      </c>
      <c r="W6" s="12" t="s">
        <v>33</v>
      </c>
    </row>
    <row r="7" spans="2:23" ht="30" customHeight="1" x14ac:dyDescent="0.35">
      <c r="B7" s="10" t="s">
        <v>17</v>
      </c>
      <c r="C7" s="10">
        <v>2024</v>
      </c>
      <c r="D7" s="10">
        <v>889</v>
      </c>
      <c r="E7" s="10">
        <v>1120</v>
      </c>
      <c r="F7" s="10"/>
      <c r="G7" s="10">
        <v>256</v>
      </c>
      <c r="H7" s="10">
        <v>321</v>
      </c>
      <c r="I7" s="10">
        <v>283</v>
      </c>
      <c r="J7" s="10">
        <v>290</v>
      </c>
      <c r="K7" s="10">
        <v>374</v>
      </c>
      <c r="L7" s="10">
        <v>500</v>
      </c>
      <c r="M7" s="10"/>
      <c r="N7" s="10">
        <v>1386</v>
      </c>
      <c r="O7" s="10">
        <v>246</v>
      </c>
      <c r="P7" s="10">
        <v>217</v>
      </c>
      <c r="Q7" s="10">
        <v>99</v>
      </c>
      <c r="R7" s="10">
        <v>64</v>
      </c>
      <c r="S7" s="10"/>
      <c r="T7" s="10">
        <v>446</v>
      </c>
      <c r="U7" s="10">
        <v>827</v>
      </c>
      <c r="V7" s="10">
        <v>589</v>
      </c>
      <c r="W7" s="10">
        <v>107</v>
      </c>
    </row>
    <row r="8" spans="2:23" ht="30" customHeight="1" x14ac:dyDescent="0.35">
      <c r="B8" s="11" t="s">
        <v>18</v>
      </c>
      <c r="C8" s="11">
        <v>2024</v>
      </c>
      <c r="D8" s="11">
        <v>978</v>
      </c>
      <c r="E8" s="11">
        <v>1031</v>
      </c>
      <c r="F8" s="11"/>
      <c r="G8" s="11">
        <v>248</v>
      </c>
      <c r="H8" s="11">
        <v>362</v>
      </c>
      <c r="I8" s="11">
        <v>333</v>
      </c>
      <c r="J8" s="11">
        <v>323</v>
      </c>
      <c r="K8" s="11">
        <v>334</v>
      </c>
      <c r="L8" s="11">
        <v>425</v>
      </c>
      <c r="M8" s="11"/>
      <c r="N8" s="11">
        <v>1209</v>
      </c>
      <c r="O8" s="11">
        <v>372</v>
      </c>
      <c r="P8" s="11">
        <v>270</v>
      </c>
      <c r="Q8" s="11">
        <v>119</v>
      </c>
      <c r="R8" s="11">
        <v>42</v>
      </c>
      <c r="S8" s="11"/>
      <c r="T8" s="11">
        <v>493</v>
      </c>
      <c r="U8" s="11">
        <v>813</v>
      </c>
      <c r="V8" s="11">
        <v>560</v>
      </c>
      <c r="W8" s="11">
        <v>108</v>
      </c>
    </row>
    <row r="9" spans="2:23" x14ac:dyDescent="0.35">
      <c r="B9" s="18" t="s">
        <v>139</v>
      </c>
      <c r="C9" s="17">
        <v>0.16281586069060699</v>
      </c>
      <c r="D9" s="17">
        <v>0.214238393299368</v>
      </c>
      <c r="E9" s="17">
        <v>0.116407135034193</v>
      </c>
      <c r="F9" s="17"/>
      <c r="G9" s="17">
        <v>0.21693430725858501</v>
      </c>
      <c r="H9" s="17">
        <v>0.241656606547485</v>
      </c>
      <c r="I9" s="17">
        <v>0.21018450756495499</v>
      </c>
      <c r="J9" s="17">
        <v>0.15288343145737099</v>
      </c>
      <c r="K9" s="17">
        <v>9.5918981467238498E-2</v>
      </c>
      <c r="L9" s="17">
        <v>8.7205674493919402E-2</v>
      </c>
      <c r="M9" s="17"/>
      <c r="N9" s="17">
        <v>0.14502096208929399</v>
      </c>
      <c r="O9" s="17">
        <v>0.20605816401851701</v>
      </c>
      <c r="P9" s="17">
        <v>0.18774094086569801</v>
      </c>
      <c r="Q9" s="17">
        <v>0.13958908332856701</v>
      </c>
      <c r="R9" s="17">
        <v>0.114777779421458</v>
      </c>
      <c r="S9" s="17"/>
      <c r="T9" s="17">
        <v>6.9967616016669495E-2</v>
      </c>
      <c r="U9" s="17">
        <v>0.119213906271649</v>
      </c>
      <c r="V9" s="17">
        <v>0.27335737787828102</v>
      </c>
      <c r="W9" s="17">
        <v>0.35564365453193097</v>
      </c>
    </row>
    <row r="10" spans="2:23" x14ac:dyDescent="0.35">
      <c r="B10" s="18" t="s">
        <v>140</v>
      </c>
      <c r="C10" s="17">
        <v>0.79366600441636703</v>
      </c>
      <c r="D10" s="17">
        <v>0.75604620530677702</v>
      </c>
      <c r="E10" s="17">
        <v>0.82634872319196895</v>
      </c>
      <c r="F10" s="17"/>
      <c r="G10" s="17">
        <v>0.68374012855462496</v>
      </c>
      <c r="H10" s="17">
        <v>0.71210286304581005</v>
      </c>
      <c r="I10" s="17">
        <v>0.74002232878712204</v>
      </c>
      <c r="J10" s="17">
        <v>0.81554851895999703</v>
      </c>
      <c r="K10" s="17">
        <v>0.87075827327878597</v>
      </c>
      <c r="L10" s="17">
        <v>0.89191768938405602</v>
      </c>
      <c r="M10" s="17"/>
      <c r="N10" s="17">
        <v>0.81711885412457796</v>
      </c>
      <c r="O10" s="17">
        <v>0.75902853636184597</v>
      </c>
      <c r="P10" s="17">
        <v>0.75331621164646401</v>
      </c>
      <c r="Q10" s="17">
        <v>0.80353218731669596</v>
      </c>
      <c r="R10" s="17">
        <v>0.81174747353131005</v>
      </c>
      <c r="S10" s="17"/>
      <c r="T10" s="17">
        <v>0.85942536714497497</v>
      </c>
      <c r="U10" s="17">
        <v>0.85097327481809804</v>
      </c>
      <c r="V10" s="17">
        <v>0.70211868116301601</v>
      </c>
      <c r="W10" s="17">
        <v>0.60853641432347305</v>
      </c>
    </row>
    <row r="11" spans="2:23" x14ac:dyDescent="0.35">
      <c r="B11" s="18" t="s">
        <v>141</v>
      </c>
      <c r="C11" s="19">
        <v>4.3518134893025799E-2</v>
      </c>
      <c r="D11" s="19">
        <v>2.9715401393855399E-2</v>
      </c>
      <c r="E11" s="19">
        <v>5.72441417738382E-2</v>
      </c>
      <c r="F11" s="19"/>
      <c r="G11" s="19">
        <v>9.9325564186790005E-2</v>
      </c>
      <c r="H11" s="19">
        <v>4.62405304067047E-2</v>
      </c>
      <c r="I11" s="19">
        <v>4.97931636479233E-2</v>
      </c>
      <c r="J11" s="19">
        <v>3.1568049582631798E-2</v>
      </c>
      <c r="K11" s="19">
        <v>3.3322745253975397E-2</v>
      </c>
      <c r="L11" s="19">
        <v>2.08766361220247E-2</v>
      </c>
      <c r="M11" s="19"/>
      <c r="N11" s="19">
        <v>3.7860183786127599E-2</v>
      </c>
      <c r="O11" s="19">
        <v>3.4913299619636698E-2</v>
      </c>
      <c r="P11" s="19">
        <v>5.8942847487838498E-2</v>
      </c>
      <c r="Q11" s="19">
        <v>5.6878729354736798E-2</v>
      </c>
      <c r="R11" s="19">
        <v>7.3474747047232405E-2</v>
      </c>
      <c r="S11" s="19"/>
      <c r="T11" s="19">
        <v>7.0607016838355297E-2</v>
      </c>
      <c r="U11" s="19">
        <v>2.9812818910252899E-2</v>
      </c>
      <c r="V11" s="19">
        <v>2.4523940958702899E-2</v>
      </c>
      <c r="W11" s="19">
        <v>3.5819931144596501E-2</v>
      </c>
    </row>
    <row r="12" spans="2:23" x14ac:dyDescent="0.35">
      <c r="B12" s="16" t="s">
        <v>44</v>
      </c>
    </row>
    <row r="13" spans="2:23" x14ac:dyDescent="0.35">
      <c r="B13" t="s">
        <v>45</v>
      </c>
    </row>
    <row r="14" spans="2:23" x14ac:dyDescent="0.35">
      <c r="B14" t="s">
        <v>223</v>
      </c>
    </row>
    <row r="16" spans="2:23" x14ac:dyDescent="0.35">
      <c r="B16" s="8" t="str">
        <f>HYPERLINK("#'Contents'!A1", "Return to Contents")</f>
        <v>Return to Contents</v>
      </c>
    </row>
  </sheetData>
  <mergeCells count="5">
    <mergeCell ref="D5:E5"/>
    <mergeCell ref="G5:L5"/>
    <mergeCell ref="N5:R5"/>
    <mergeCell ref="T5:W5"/>
    <mergeCell ref="D2:U2"/>
  </mergeCells>
  <pageMargins left="0.7" right="0.7" top="0.75" bottom="0.75" header="0.3" footer="0.3"/>
  <pageSetup paperSize="9" orientation="portrait" horizontalDpi="300" verticalDpi="300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B2:W16"/>
  <sheetViews>
    <sheetView showGridLines="0" workbookViewId="0">
      <pane xSplit="2" topLeftCell="C1" activePane="topRight" state="frozen"/>
      <selection pane="topRight" activeCell="B12" sqref="B12"/>
    </sheetView>
  </sheetViews>
  <sheetFormatPr defaultColWidth="11.4531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8" width="10.7265625" customWidth="1"/>
    <col min="19" max="19" width="2.1796875" customWidth="1"/>
    <col min="20" max="23" width="10.7265625" customWidth="1"/>
    <col min="24" max="24" width="2.1796875" customWidth="1"/>
  </cols>
  <sheetData>
    <row r="2" spans="2:23" ht="40" customHeight="1" x14ac:dyDescent="0.35">
      <c r="D2" s="31" t="s">
        <v>150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5" spans="2:23" ht="30" customHeight="1" x14ac:dyDescent="0.35">
      <c r="B5" s="15"/>
      <c r="C5" s="15"/>
      <c r="D5" s="30" t="s">
        <v>34</v>
      </c>
      <c r="E5" s="30"/>
      <c r="F5" s="15"/>
      <c r="G5" s="30" t="s">
        <v>35</v>
      </c>
      <c r="H5" s="30"/>
      <c r="I5" s="30"/>
      <c r="J5" s="30"/>
      <c r="K5" s="30"/>
      <c r="L5" s="30"/>
      <c r="M5" s="15"/>
      <c r="N5" s="30" t="s">
        <v>36</v>
      </c>
      <c r="O5" s="30"/>
      <c r="P5" s="30"/>
      <c r="Q5" s="30"/>
      <c r="R5" s="30"/>
      <c r="S5" s="15"/>
      <c r="T5" s="30" t="s">
        <v>37</v>
      </c>
      <c r="U5" s="30"/>
      <c r="V5" s="30"/>
      <c r="W5" s="30"/>
    </row>
    <row r="6" spans="2:23" ht="29" x14ac:dyDescent="0.35">
      <c r="B6" t="s">
        <v>13</v>
      </c>
      <c r="C6" s="9" t="s">
        <v>14</v>
      </c>
      <c r="D6" s="12" t="s">
        <v>15</v>
      </c>
      <c r="E6" s="12" t="s">
        <v>16</v>
      </c>
      <c r="G6" s="12" t="s">
        <v>19</v>
      </c>
      <c r="H6" s="12" t="s">
        <v>20</v>
      </c>
      <c r="I6" s="12" t="s">
        <v>21</v>
      </c>
      <c r="J6" s="12" t="s">
        <v>22</v>
      </c>
      <c r="K6" s="12" t="s">
        <v>23</v>
      </c>
      <c r="L6" s="12" t="s">
        <v>24</v>
      </c>
      <c r="N6" s="12" t="s">
        <v>25</v>
      </c>
      <c r="O6" s="12" t="s">
        <v>26</v>
      </c>
      <c r="P6" s="12" t="s">
        <v>27</v>
      </c>
      <c r="Q6" s="12" t="s">
        <v>28</v>
      </c>
      <c r="R6" s="12" t="s">
        <v>29</v>
      </c>
      <c r="T6" s="12" t="s">
        <v>30</v>
      </c>
      <c r="U6" s="12" t="s">
        <v>31</v>
      </c>
      <c r="V6" s="12" t="s">
        <v>32</v>
      </c>
      <c r="W6" s="12" t="s">
        <v>33</v>
      </c>
    </row>
    <row r="7" spans="2:23" ht="30" customHeight="1" x14ac:dyDescent="0.35">
      <c r="B7" s="10" t="s">
        <v>17</v>
      </c>
      <c r="C7" s="10">
        <v>2024</v>
      </c>
      <c r="D7" s="10">
        <v>889</v>
      </c>
      <c r="E7" s="10">
        <v>1120</v>
      </c>
      <c r="F7" s="10"/>
      <c r="G7" s="10">
        <v>256</v>
      </c>
      <c r="H7" s="10">
        <v>321</v>
      </c>
      <c r="I7" s="10">
        <v>283</v>
      </c>
      <c r="J7" s="10">
        <v>290</v>
      </c>
      <c r="K7" s="10">
        <v>374</v>
      </c>
      <c r="L7" s="10">
        <v>500</v>
      </c>
      <c r="M7" s="10"/>
      <c r="N7" s="10">
        <v>1386</v>
      </c>
      <c r="O7" s="10">
        <v>246</v>
      </c>
      <c r="P7" s="10">
        <v>217</v>
      </c>
      <c r="Q7" s="10">
        <v>99</v>
      </c>
      <c r="R7" s="10">
        <v>64</v>
      </c>
      <c r="S7" s="10"/>
      <c r="T7" s="10">
        <v>446</v>
      </c>
      <c r="U7" s="10">
        <v>827</v>
      </c>
      <c r="V7" s="10">
        <v>589</v>
      </c>
      <c r="W7" s="10">
        <v>107</v>
      </c>
    </row>
    <row r="8" spans="2:23" ht="30" customHeight="1" x14ac:dyDescent="0.35">
      <c r="B8" s="11" t="s">
        <v>18</v>
      </c>
      <c r="C8" s="11">
        <v>2024</v>
      </c>
      <c r="D8" s="11">
        <v>978</v>
      </c>
      <c r="E8" s="11">
        <v>1031</v>
      </c>
      <c r="F8" s="11"/>
      <c r="G8" s="11">
        <v>248</v>
      </c>
      <c r="H8" s="11">
        <v>362</v>
      </c>
      <c r="I8" s="11">
        <v>333</v>
      </c>
      <c r="J8" s="11">
        <v>323</v>
      </c>
      <c r="K8" s="11">
        <v>334</v>
      </c>
      <c r="L8" s="11">
        <v>425</v>
      </c>
      <c r="M8" s="11"/>
      <c r="N8" s="11">
        <v>1209</v>
      </c>
      <c r="O8" s="11">
        <v>372</v>
      </c>
      <c r="P8" s="11">
        <v>270</v>
      </c>
      <c r="Q8" s="11">
        <v>119</v>
      </c>
      <c r="R8" s="11">
        <v>42</v>
      </c>
      <c r="S8" s="11"/>
      <c r="T8" s="11">
        <v>493</v>
      </c>
      <c r="U8" s="11">
        <v>813</v>
      </c>
      <c r="V8" s="11">
        <v>560</v>
      </c>
      <c r="W8" s="11">
        <v>108</v>
      </c>
    </row>
    <row r="9" spans="2:23" x14ac:dyDescent="0.35">
      <c r="B9" s="18" t="s">
        <v>139</v>
      </c>
      <c r="C9" s="17">
        <v>0.25686470552353202</v>
      </c>
      <c r="D9" s="17">
        <v>0.30500403425556299</v>
      </c>
      <c r="E9" s="17">
        <v>0.21400782219953099</v>
      </c>
      <c r="F9" s="17"/>
      <c r="G9" s="17">
        <v>0.2315497008514</v>
      </c>
      <c r="H9" s="17">
        <v>0.27461443312435202</v>
      </c>
      <c r="I9" s="17">
        <v>0.24203882201322099</v>
      </c>
      <c r="J9" s="17">
        <v>0.18679488887912099</v>
      </c>
      <c r="K9" s="17">
        <v>0.22943777416429301</v>
      </c>
      <c r="L9" s="17">
        <v>0.34288809606918902</v>
      </c>
      <c r="M9" s="17"/>
      <c r="N9" s="17">
        <v>0.271385236393973</v>
      </c>
      <c r="O9" s="17">
        <v>0.21839074182589099</v>
      </c>
      <c r="P9" s="17">
        <v>0.25525412836775802</v>
      </c>
      <c r="Q9" s="17">
        <v>0.26458594134285301</v>
      </c>
      <c r="R9" s="17">
        <v>0.17468568946222099</v>
      </c>
      <c r="S9" s="17"/>
      <c r="T9" s="17">
        <v>7.8471973763997005E-2</v>
      </c>
      <c r="U9" s="17">
        <v>0.207089416012016</v>
      </c>
      <c r="V9" s="17">
        <v>0.425347324712195</v>
      </c>
      <c r="W9" s="17">
        <v>0.59228423342007797</v>
      </c>
    </row>
    <row r="10" spans="2:23" x14ac:dyDescent="0.35">
      <c r="B10" s="18" t="s">
        <v>140</v>
      </c>
      <c r="C10" s="17">
        <v>0.69060079763873095</v>
      </c>
      <c r="D10" s="17">
        <v>0.64694773079919099</v>
      </c>
      <c r="E10" s="17">
        <v>0.72843778117010405</v>
      </c>
      <c r="F10" s="17"/>
      <c r="G10" s="17">
        <v>0.67777850492501301</v>
      </c>
      <c r="H10" s="17">
        <v>0.67890010980316495</v>
      </c>
      <c r="I10" s="17">
        <v>0.68126005588244898</v>
      </c>
      <c r="J10" s="17">
        <v>0.74618066717593301</v>
      </c>
      <c r="K10" s="17">
        <v>0.74211343973936295</v>
      </c>
      <c r="L10" s="17">
        <v>0.63263714562899698</v>
      </c>
      <c r="M10" s="17"/>
      <c r="N10" s="17">
        <v>0.68475742030475095</v>
      </c>
      <c r="O10" s="17">
        <v>0.71522616798773797</v>
      </c>
      <c r="P10" s="17">
        <v>0.68774114414448495</v>
      </c>
      <c r="Q10" s="17">
        <v>0.68401045605399802</v>
      </c>
      <c r="R10" s="17">
        <v>0.75863459921166099</v>
      </c>
      <c r="S10" s="17"/>
      <c r="T10" s="17">
        <v>0.84858774621511501</v>
      </c>
      <c r="U10" s="17">
        <v>0.75476618451785604</v>
      </c>
      <c r="V10" s="17">
        <v>0.52561641449734697</v>
      </c>
      <c r="W10" s="17">
        <v>0.39366568837513399</v>
      </c>
    </row>
    <row r="11" spans="2:23" x14ac:dyDescent="0.35">
      <c r="B11" s="18" t="s">
        <v>141</v>
      </c>
      <c r="C11" s="19">
        <v>5.2534496837737699E-2</v>
      </c>
      <c r="D11" s="19">
        <v>4.8048234945246002E-2</v>
      </c>
      <c r="E11" s="19">
        <v>5.7554396630365698E-2</v>
      </c>
      <c r="F11" s="19"/>
      <c r="G11" s="19">
        <v>9.0671794223586705E-2</v>
      </c>
      <c r="H11" s="19">
        <v>4.6485457072483298E-2</v>
      </c>
      <c r="I11" s="19">
        <v>7.6701122104330097E-2</v>
      </c>
      <c r="J11" s="19">
        <v>6.7024443944946194E-2</v>
      </c>
      <c r="K11" s="19">
        <v>2.84487860963442E-2</v>
      </c>
      <c r="L11" s="19">
        <v>2.44747583018134E-2</v>
      </c>
      <c r="M11" s="19"/>
      <c r="N11" s="19">
        <v>4.38573433012759E-2</v>
      </c>
      <c r="O11" s="19">
        <v>6.6383090186370897E-2</v>
      </c>
      <c r="P11" s="19">
        <v>5.7004727487757298E-2</v>
      </c>
      <c r="Q11" s="19">
        <v>5.1403602603149003E-2</v>
      </c>
      <c r="R11" s="19">
        <v>6.6679711326117899E-2</v>
      </c>
      <c r="S11" s="19"/>
      <c r="T11" s="19">
        <v>7.2940280020888204E-2</v>
      </c>
      <c r="U11" s="19">
        <v>3.8144399470127703E-2</v>
      </c>
      <c r="V11" s="19">
        <v>4.9036260790457198E-2</v>
      </c>
      <c r="W11" s="19">
        <v>1.4050078204788799E-2</v>
      </c>
    </row>
    <row r="12" spans="2:23" x14ac:dyDescent="0.35">
      <c r="B12" s="16" t="s">
        <v>44</v>
      </c>
    </row>
    <row r="13" spans="2:23" x14ac:dyDescent="0.35">
      <c r="B13" t="s">
        <v>45</v>
      </c>
    </row>
    <row r="14" spans="2:23" x14ac:dyDescent="0.35">
      <c r="B14" t="s">
        <v>223</v>
      </c>
    </row>
    <row r="16" spans="2:23" x14ac:dyDescent="0.35">
      <c r="B16" s="8" t="str">
        <f>HYPERLINK("#'Contents'!A1", "Return to Contents")</f>
        <v>Return to Contents</v>
      </c>
    </row>
  </sheetData>
  <mergeCells count="5">
    <mergeCell ref="D5:E5"/>
    <mergeCell ref="G5:L5"/>
    <mergeCell ref="N5:R5"/>
    <mergeCell ref="T5:W5"/>
    <mergeCell ref="D2:U2"/>
  </mergeCells>
  <pageMargins left="0.7" right="0.7" top="0.75" bottom="0.75" header="0.3" footer="0.3"/>
  <pageSetup paperSize="9" orientation="portrait" horizontalDpi="300" verticalDpi="300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B2:W22"/>
  <sheetViews>
    <sheetView showGridLines="0" topLeftCell="A8" workbookViewId="0">
      <pane xSplit="2" topLeftCell="C1" activePane="topRight" state="frozen"/>
      <selection pane="topRight" activeCell="B22" sqref="B22"/>
    </sheetView>
  </sheetViews>
  <sheetFormatPr defaultColWidth="11.4531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8" width="10.7265625" customWidth="1"/>
    <col min="19" max="19" width="2.1796875" customWidth="1"/>
    <col min="20" max="23" width="10.7265625" customWidth="1"/>
    <col min="24" max="24" width="2.1796875" customWidth="1"/>
  </cols>
  <sheetData>
    <row r="2" spans="2:23" ht="40" customHeight="1" x14ac:dyDescent="0.35">
      <c r="D2" s="31" t="s">
        <v>158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5" spans="2:23" ht="30" customHeight="1" x14ac:dyDescent="0.35">
      <c r="B5" s="15"/>
      <c r="C5" s="15"/>
      <c r="D5" s="30" t="s">
        <v>34</v>
      </c>
      <c r="E5" s="30"/>
      <c r="F5" s="15"/>
      <c r="G5" s="30" t="s">
        <v>35</v>
      </c>
      <c r="H5" s="30"/>
      <c r="I5" s="30"/>
      <c r="J5" s="30"/>
      <c r="K5" s="30"/>
      <c r="L5" s="30"/>
      <c r="M5" s="15"/>
      <c r="N5" s="30" t="s">
        <v>36</v>
      </c>
      <c r="O5" s="30"/>
      <c r="P5" s="30"/>
      <c r="Q5" s="30"/>
      <c r="R5" s="30"/>
      <c r="S5" s="15"/>
      <c r="T5" s="30" t="s">
        <v>37</v>
      </c>
      <c r="U5" s="30"/>
      <c r="V5" s="30"/>
      <c r="W5" s="30"/>
    </row>
    <row r="6" spans="2:23" ht="29" x14ac:dyDescent="0.35">
      <c r="B6" t="s">
        <v>13</v>
      </c>
      <c r="C6" s="9" t="s">
        <v>14</v>
      </c>
      <c r="D6" s="12" t="s">
        <v>15</v>
      </c>
      <c r="E6" s="12" t="s">
        <v>16</v>
      </c>
      <c r="G6" s="12" t="s">
        <v>19</v>
      </c>
      <c r="H6" s="12" t="s">
        <v>20</v>
      </c>
      <c r="I6" s="12" t="s">
        <v>21</v>
      </c>
      <c r="J6" s="12" t="s">
        <v>22</v>
      </c>
      <c r="K6" s="12" t="s">
        <v>23</v>
      </c>
      <c r="L6" s="12" t="s">
        <v>24</v>
      </c>
      <c r="N6" s="12" t="s">
        <v>25</v>
      </c>
      <c r="O6" s="12" t="s">
        <v>26</v>
      </c>
      <c r="P6" s="12" t="s">
        <v>27</v>
      </c>
      <c r="Q6" s="12" t="s">
        <v>28</v>
      </c>
      <c r="R6" s="12" t="s">
        <v>29</v>
      </c>
      <c r="T6" s="12" t="s">
        <v>30</v>
      </c>
      <c r="U6" s="12" t="s">
        <v>31</v>
      </c>
      <c r="V6" s="12" t="s">
        <v>32</v>
      </c>
      <c r="W6" s="12" t="s">
        <v>33</v>
      </c>
    </row>
    <row r="7" spans="2:23" ht="30" customHeight="1" x14ac:dyDescent="0.35">
      <c r="B7" s="10" t="s">
        <v>17</v>
      </c>
      <c r="C7" s="10">
        <v>1466</v>
      </c>
      <c r="D7" s="10">
        <v>651</v>
      </c>
      <c r="E7" s="10">
        <v>800</v>
      </c>
      <c r="F7" s="10"/>
      <c r="G7" s="10">
        <v>255</v>
      </c>
      <c r="H7" s="10">
        <v>319</v>
      </c>
      <c r="I7" s="10">
        <v>279</v>
      </c>
      <c r="J7" s="10">
        <v>265</v>
      </c>
      <c r="K7" s="10">
        <v>249</v>
      </c>
      <c r="L7" s="10">
        <v>99</v>
      </c>
      <c r="M7" s="10"/>
      <c r="N7" s="10">
        <v>907</v>
      </c>
      <c r="O7" s="10">
        <v>211</v>
      </c>
      <c r="P7" s="10">
        <v>187</v>
      </c>
      <c r="Q7" s="10">
        <v>90</v>
      </c>
      <c r="R7" s="10">
        <v>60</v>
      </c>
      <c r="S7" s="10"/>
      <c r="T7" s="10">
        <v>338</v>
      </c>
      <c r="U7" s="10">
        <v>562</v>
      </c>
      <c r="V7" s="10">
        <v>435</v>
      </c>
      <c r="W7" s="10">
        <v>89</v>
      </c>
    </row>
    <row r="8" spans="2:23" ht="30" customHeight="1" x14ac:dyDescent="0.35">
      <c r="B8" s="11" t="s">
        <v>18</v>
      </c>
      <c r="C8" s="11">
        <v>1537</v>
      </c>
      <c r="D8" s="11">
        <v>761</v>
      </c>
      <c r="E8" s="11">
        <v>760</v>
      </c>
      <c r="F8" s="11"/>
      <c r="G8" s="11">
        <v>246</v>
      </c>
      <c r="H8" s="11">
        <v>360</v>
      </c>
      <c r="I8" s="11">
        <v>329</v>
      </c>
      <c r="J8" s="11">
        <v>297</v>
      </c>
      <c r="K8" s="11">
        <v>224</v>
      </c>
      <c r="L8" s="11">
        <v>82</v>
      </c>
      <c r="M8" s="11"/>
      <c r="N8" s="11">
        <v>818</v>
      </c>
      <c r="O8" s="11">
        <v>325</v>
      </c>
      <c r="P8" s="11">
        <v>234</v>
      </c>
      <c r="Q8" s="11">
        <v>109</v>
      </c>
      <c r="R8" s="11">
        <v>39</v>
      </c>
      <c r="S8" s="11"/>
      <c r="T8" s="11">
        <v>382</v>
      </c>
      <c r="U8" s="11">
        <v>585</v>
      </c>
      <c r="V8" s="11">
        <v>435</v>
      </c>
      <c r="W8" s="11">
        <v>95</v>
      </c>
    </row>
    <row r="9" spans="2:23" x14ac:dyDescent="0.35">
      <c r="B9" s="18" t="s">
        <v>151</v>
      </c>
      <c r="C9" s="17">
        <v>0.180149151177216</v>
      </c>
      <c r="D9" s="17">
        <v>0.23449094478475499</v>
      </c>
      <c r="E9" s="17">
        <v>0.12648864340708399</v>
      </c>
      <c r="F9" s="17"/>
      <c r="G9" s="17">
        <v>0.26615479981432999</v>
      </c>
      <c r="H9" s="17">
        <v>0.222725943528915</v>
      </c>
      <c r="I9" s="17">
        <v>0.19038096344981001</v>
      </c>
      <c r="J9" s="17">
        <v>0.12847971803392</v>
      </c>
      <c r="K9" s="17">
        <v>8.4223608953213902E-2</v>
      </c>
      <c r="L9" s="17">
        <v>0.14373290855555099</v>
      </c>
      <c r="M9" s="17"/>
      <c r="N9" s="17">
        <v>0.17402554173524301</v>
      </c>
      <c r="O9" s="17">
        <v>0.17288407653804599</v>
      </c>
      <c r="P9" s="17">
        <v>0.217656983334722</v>
      </c>
      <c r="Q9" s="17">
        <v>0.15966946140778401</v>
      </c>
      <c r="R9" s="17">
        <v>0.20152476625103599</v>
      </c>
      <c r="S9" s="17"/>
      <c r="T9" s="17">
        <v>9.2487584296330999E-2</v>
      </c>
      <c r="U9" s="17">
        <v>0.11134113815482399</v>
      </c>
      <c r="V9" s="17">
        <v>0.28560134528337999</v>
      </c>
      <c r="W9" s="17">
        <v>0.452658550317034</v>
      </c>
    </row>
    <row r="10" spans="2:23" x14ac:dyDescent="0.35">
      <c r="B10" s="18" t="s">
        <v>152</v>
      </c>
      <c r="C10" s="17">
        <v>0.28271561024184</v>
      </c>
      <c r="D10" s="17">
        <v>0.31499954788899398</v>
      </c>
      <c r="E10" s="17">
        <v>0.255272780711289</v>
      </c>
      <c r="F10" s="17"/>
      <c r="G10" s="17">
        <v>0.31654149076869198</v>
      </c>
      <c r="H10" s="17">
        <v>0.28168012034675699</v>
      </c>
      <c r="I10" s="17">
        <v>0.27156991506279998</v>
      </c>
      <c r="J10" s="17">
        <v>0.23335673938423199</v>
      </c>
      <c r="K10" s="17">
        <v>0.30693994769847699</v>
      </c>
      <c r="L10" s="17">
        <v>0.34263949747475198</v>
      </c>
      <c r="M10" s="17"/>
      <c r="N10" s="17">
        <v>0.24975721455355701</v>
      </c>
      <c r="O10" s="17">
        <v>0.31979288674612</v>
      </c>
      <c r="P10" s="17">
        <v>0.33593133435922401</v>
      </c>
      <c r="Q10" s="17">
        <v>0.33594792974971099</v>
      </c>
      <c r="R10" s="17">
        <v>0.23378219557041799</v>
      </c>
      <c r="S10" s="17"/>
      <c r="T10" s="17">
        <v>0.1650026080815</v>
      </c>
      <c r="U10" s="17">
        <v>0.30628039254478501</v>
      </c>
      <c r="V10" s="17">
        <v>0.357327052395567</v>
      </c>
      <c r="W10" s="17">
        <v>0.353888748931108</v>
      </c>
    </row>
    <row r="11" spans="2:23" ht="29" x14ac:dyDescent="0.35">
      <c r="B11" s="18" t="s">
        <v>153</v>
      </c>
      <c r="C11" s="17">
        <v>0.182326521627036</v>
      </c>
      <c r="D11" s="17">
        <v>0.180399420674625</v>
      </c>
      <c r="E11" s="17">
        <v>0.18538868572957101</v>
      </c>
      <c r="F11" s="17"/>
      <c r="G11" s="17">
        <v>0.16065428842379301</v>
      </c>
      <c r="H11" s="17">
        <v>0.20468644362782901</v>
      </c>
      <c r="I11" s="17">
        <v>0.18995686189174901</v>
      </c>
      <c r="J11" s="17">
        <v>0.16331631689364901</v>
      </c>
      <c r="K11" s="17">
        <v>0.18891136907148601</v>
      </c>
      <c r="L11" s="17">
        <v>0.16938597564289701</v>
      </c>
      <c r="M11" s="17"/>
      <c r="N11" s="17">
        <v>0.172892025279828</v>
      </c>
      <c r="O11" s="17">
        <v>0.18562442274452901</v>
      </c>
      <c r="P11" s="17">
        <v>0.16751965786977099</v>
      </c>
      <c r="Q11" s="17">
        <v>0.25893302041001498</v>
      </c>
      <c r="R11" s="17">
        <v>0.25992466334401598</v>
      </c>
      <c r="S11" s="17"/>
      <c r="T11" s="17">
        <v>0.222062329153908</v>
      </c>
      <c r="U11" s="17">
        <v>0.196483741420383</v>
      </c>
      <c r="V11" s="17">
        <v>0.146306262570503</v>
      </c>
      <c r="W11" s="17">
        <v>0.107889496323143</v>
      </c>
    </row>
    <row r="12" spans="2:23" x14ac:dyDescent="0.35">
      <c r="B12" s="18" t="s">
        <v>154</v>
      </c>
      <c r="C12" s="17">
        <v>0.13057884314968199</v>
      </c>
      <c r="D12" s="17">
        <v>0.111564776627954</v>
      </c>
      <c r="E12" s="17">
        <v>0.146363685881957</v>
      </c>
      <c r="F12" s="17"/>
      <c r="G12" s="17">
        <v>8.9406938050826001E-2</v>
      </c>
      <c r="H12" s="17">
        <v>9.4054912266527402E-2</v>
      </c>
      <c r="I12" s="17">
        <v>0.15391700631371599</v>
      </c>
      <c r="J12" s="17">
        <v>0.210842523117864</v>
      </c>
      <c r="K12" s="17">
        <v>0.11128120730642301</v>
      </c>
      <c r="L12" s="17">
        <v>8.3317114896211103E-2</v>
      </c>
      <c r="M12" s="17"/>
      <c r="N12" s="17">
        <v>0.120608280081303</v>
      </c>
      <c r="O12" s="17">
        <v>0.19248725779703299</v>
      </c>
      <c r="P12" s="17">
        <v>8.9455044906268294E-2</v>
      </c>
      <c r="Q12" s="17">
        <v>0.13190495347089101</v>
      </c>
      <c r="R12" s="17">
        <v>0.103893891642113</v>
      </c>
      <c r="S12" s="17"/>
      <c r="T12" s="17">
        <v>9.4170054724768998E-2</v>
      </c>
      <c r="U12" s="17">
        <v>0.179867543784789</v>
      </c>
      <c r="V12" s="17">
        <v>0.11450047776826899</v>
      </c>
      <c r="W12" s="17">
        <v>5.0771296987593098E-2</v>
      </c>
    </row>
    <row r="13" spans="2:23" x14ac:dyDescent="0.35">
      <c r="B13" s="18" t="s">
        <v>155</v>
      </c>
      <c r="C13" s="17">
        <v>0.17608889406460501</v>
      </c>
      <c r="D13" s="17">
        <v>0.13015954240527</v>
      </c>
      <c r="E13" s="17">
        <v>0.21996998064945</v>
      </c>
      <c r="F13" s="17"/>
      <c r="G13" s="17">
        <v>0.124673265158671</v>
      </c>
      <c r="H13" s="17">
        <v>0.141622867260602</v>
      </c>
      <c r="I13" s="17">
        <v>0.12388274233315</v>
      </c>
      <c r="J13" s="17">
        <v>0.23122343343914001</v>
      </c>
      <c r="K13" s="17">
        <v>0.275787230178482</v>
      </c>
      <c r="L13" s="17">
        <v>0.21865379325772999</v>
      </c>
      <c r="M13" s="17"/>
      <c r="N13" s="17">
        <v>0.23007225162860701</v>
      </c>
      <c r="O13" s="17">
        <v>0.114620676345808</v>
      </c>
      <c r="P13" s="17">
        <v>0.13401121494000801</v>
      </c>
      <c r="Q13" s="17">
        <v>8.0433675275672398E-2</v>
      </c>
      <c r="R13" s="17">
        <v>0.127927783496742</v>
      </c>
      <c r="S13" s="17"/>
      <c r="T13" s="17">
        <v>0.346555718856838</v>
      </c>
      <c r="U13" s="17">
        <v>0.179992196680344</v>
      </c>
      <c r="V13" s="17">
        <v>6.4799095378507005E-2</v>
      </c>
      <c r="W13" s="17">
        <v>1.8804083220633601E-2</v>
      </c>
    </row>
    <row r="14" spans="2:23" x14ac:dyDescent="0.35">
      <c r="B14" s="18" t="s">
        <v>51</v>
      </c>
      <c r="C14" s="17">
        <v>4.8140979739620803E-2</v>
      </c>
      <c r="D14" s="17">
        <v>2.8385767618401898E-2</v>
      </c>
      <c r="E14" s="17">
        <v>6.6516223620649004E-2</v>
      </c>
      <c r="F14" s="17"/>
      <c r="G14" s="17">
        <v>4.2569217783688502E-2</v>
      </c>
      <c r="H14" s="17">
        <v>5.5229712969369897E-2</v>
      </c>
      <c r="I14" s="17">
        <v>7.0292510948775297E-2</v>
      </c>
      <c r="J14" s="17">
        <v>3.2781269131194099E-2</v>
      </c>
      <c r="K14" s="17">
        <v>3.2856636791918102E-2</v>
      </c>
      <c r="L14" s="17">
        <v>4.2270710172858203E-2</v>
      </c>
      <c r="M14" s="17"/>
      <c r="N14" s="17">
        <v>5.2644686721462497E-2</v>
      </c>
      <c r="O14" s="17">
        <v>1.45906798284632E-2</v>
      </c>
      <c r="P14" s="17">
        <v>5.5425764590007198E-2</v>
      </c>
      <c r="Q14" s="17">
        <v>3.3110959685926998E-2</v>
      </c>
      <c r="R14" s="17">
        <v>7.2946699695675493E-2</v>
      </c>
      <c r="S14" s="17"/>
      <c r="T14" s="17">
        <v>7.9721704886654005E-2</v>
      </c>
      <c r="U14" s="17">
        <v>2.60349874148754E-2</v>
      </c>
      <c r="V14" s="17">
        <v>3.1465766603774703E-2</v>
      </c>
      <c r="W14" s="17">
        <v>1.5987824220487799E-2</v>
      </c>
    </row>
    <row r="15" spans="2:23" x14ac:dyDescent="0.35">
      <c r="B15" s="18" t="s">
        <v>156</v>
      </c>
      <c r="C15" s="20">
        <v>0.46286476141905603</v>
      </c>
      <c r="D15" s="20">
        <v>0.54949049267374905</v>
      </c>
      <c r="E15" s="20">
        <v>0.38176142411837299</v>
      </c>
      <c r="F15" s="20"/>
      <c r="G15" s="20">
        <v>0.58269629058302197</v>
      </c>
      <c r="H15" s="20">
        <v>0.50440606387567199</v>
      </c>
      <c r="I15" s="20">
        <v>0.46195087851261002</v>
      </c>
      <c r="J15" s="20">
        <v>0.36183645741815201</v>
      </c>
      <c r="K15" s="20">
        <v>0.391163556651691</v>
      </c>
      <c r="L15" s="20">
        <v>0.48637240603030302</v>
      </c>
      <c r="M15" s="20"/>
      <c r="N15" s="20">
        <v>0.42378275628880002</v>
      </c>
      <c r="O15" s="20">
        <v>0.49267696328416699</v>
      </c>
      <c r="P15" s="20">
        <v>0.55358831769394601</v>
      </c>
      <c r="Q15" s="20">
        <v>0.49561739115749498</v>
      </c>
      <c r="R15" s="20">
        <v>0.43530696182145401</v>
      </c>
      <c r="S15" s="20"/>
      <c r="T15" s="20">
        <v>0.257490192377831</v>
      </c>
      <c r="U15" s="20">
        <v>0.417621530699608</v>
      </c>
      <c r="V15" s="20">
        <v>0.64292839767894705</v>
      </c>
      <c r="W15" s="20">
        <v>0.80654729924814295</v>
      </c>
    </row>
    <row r="16" spans="2:23" x14ac:dyDescent="0.35">
      <c r="B16" s="18" t="s">
        <v>157</v>
      </c>
      <c r="C16" s="20">
        <v>0.30666773721428697</v>
      </c>
      <c r="D16" s="20">
        <v>0.241724319033224</v>
      </c>
      <c r="E16" s="20">
        <v>0.36633366653140698</v>
      </c>
      <c r="F16" s="20"/>
      <c r="G16" s="20">
        <v>0.214080203209497</v>
      </c>
      <c r="H16" s="20">
        <v>0.23567777952713001</v>
      </c>
      <c r="I16" s="20">
        <v>0.27779974864686602</v>
      </c>
      <c r="J16" s="20">
        <v>0.44206595655700398</v>
      </c>
      <c r="K16" s="20">
        <v>0.38706843748490499</v>
      </c>
      <c r="L16" s="20">
        <v>0.30197090815394101</v>
      </c>
      <c r="M16" s="20"/>
      <c r="N16" s="20">
        <v>0.35068053170990998</v>
      </c>
      <c r="O16" s="20">
        <v>0.30710793414283999</v>
      </c>
      <c r="P16" s="20">
        <v>0.22346625984627599</v>
      </c>
      <c r="Q16" s="20">
        <v>0.21233862874656301</v>
      </c>
      <c r="R16" s="20">
        <v>0.23182167513885499</v>
      </c>
      <c r="S16" s="20"/>
      <c r="T16" s="20">
        <v>0.44072577358160703</v>
      </c>
      <c r="U16" s="20">
        <v>0.35985974046513303</v>
      </c>
      <c r="V16" s="20">
        <v>0.179299573146776</v>
      </c>
      <c r="W16" s="20">
        <v>6.9575380208226803E-2</v>
      </c>
    </row>
    <row r="17" spans="2:23" x14ac:dyDescent="0.35">
      <c r="B17" s="18" t="s">
        <v>64</v>
      </c>
      <c r="C17" s="21">
        <v>0.156197024204769</v>
      </c>
      <c r="D17" s="21">
        <v>0.307766173640525</v>
      </c>
      <c r="E17" s="21">
        <v>1.54277575869659E-2</v>
      </c>
      <c r="F17" s="21"/>
      <c r="G17" s="21">
        <v>0.36861608737352503</v>
      </c>
      <c r="H17" s="21">
        <v>0.26872828434854201</v>
      </c>
      <c r="I17" s="21">
        <v>0.184151129865744</v>
      </c>
      <c r="J17" s="21">
        <v>-8.0229499138851704E-2</v>
      </c>
      <c r="K17" s="21">
        <v>4.0951191667860098E-3</v>
      </c>
      <c r="L17" s="21">
        <v>0.18440149787636201</v>
      </c>
      <c r="M17" s="21"/>
      <c r="N17" s="21">
        <v>7.3102224578890401E-2</v>
      </c>
      <c r="O17" s="21">
        <v>0.185569029141326</v>
      </c>
      <c r="P17" s="21">
        <v>0.33012205784767001</v>
      </c>
      <c r="Q17" s="21">
        <v>0.28327876241093197</v>
      </c>
      <c r="R17" s="21">
        <v>0.20348528668259899</v>
      </c>
      <c r="S17" s="21"/>
      <c r="T17" s="21">
        <v>-0.183235581203776</v>
      </c>
      <c r="U17" s="21">
        <v>5.7761790234475197E-2</v>
      </c>
      <c r="V17" s="21">
        <v>0.46362882453217102</v>
      </c>
      <c r="W17" s="21">
        <v>0.73697191903991599</v>
      </c>
    </row>
    <row r="18" spans="2:23" x14ac:dyDescent="0.35">
      <c r="B18" s="16" t="s">
        <v>199</v>
      </c>
    </row>
    <row r="19" spans="2:23" x14ac:dyDescent="0.35">
      <c r="B19" t="s">
        <v>45</v>
      </c>
    </row>
    <row r="20" spans="2:23" x14ac:dyDescent="0.35">
      <c r="B20" t="s">
        <v>223</v>
      </c>
    </row>
    <row r="22" spans="2:23" x14ac:dyDescent="0.35">
      <c r="B22" s="8" t="str">
        <f>HYPERLINK("#'Contents'!A1", "Return to Contents")</f>
        <v>Return to Contents</v>
      </c>
    </row>
  </sheetData>
  <mergeCells count="5">
    <mergeCell ref="D5:E5"/>
    <mergeCell ref="G5:L5"/>
    <mergeCell ref="N5:R5"/>
    <mergeCell ref="T5:W5"/>
    <mergeCell ref="D2:U2"/>
  </mergeCells>
  <pageMargins left="0.7" right="0.7" top="0.75" bottom="0.75" header="0.3" footer="0.3"/>
  <pageSetup paperSize="9" orientation="portrait" horizontalDpi="300" verticalDpi="300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B2:W17"/>
  <sheetViews>
    <sheetView showGridLines="0" topLeftCell="A5" workbookViewId="0">
      <pane xSplit="2" topLeftCell="C1" activePane="topRight" state="frozen"/>
      <selection pane="topRight" activeCell="B13" sqref="B13"/>
    </sheetView>
  </sheetViews>
  <sheetFormatPr defaultColWidth="11.4531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8" width="10.7265625" customWidth="1"/>
    <col min="19" max="19" width="2.1796875" customWidth="1"/>
    <col min="20" max="23" width="10.7265625" customWidth="1"/>
    <col min="24" max="24" width="2.1796875" customWidth="1"/>
  </cols>
  <sheetData>
    <row r="2" spans="2:23" ht="40" customHeight="1" x14ac:dyDescent="0.35">
      <c r="D2" s="31" t="s">
        <v>162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5" spans="2:23" ht="30" customHeight="1" x14ac:dyDescent="0.35">
      <c r="B5" s="15"/>
      <c r="C5" s="15"/>
      <c r="D5" s="30" t="s">
        <v>34</v>
      </c>
      <c r="E5" s="30"/>
      <c r="F5" s="15"/>
      <c r="G5" s="30" t="s">
        <v>35</v>
      </c>
      <c r="H5" s="30"/>
      <c r="I5" s="30"/>
      <c r="J5" s="30"/>
      <c r="K5" s="30"/>
      <c r="L5" s="30"/>
      <c r="M5" s="15"/>
      <c r="N5" s="30" t="s">
        <v>36</v>
      </c>
      <c r="O5" s="30"/>
      <c r="P5" s="30"/>
      <c r="Q5" s="30"/>
      <c r="R5" s="30"/>
      <c r="S5" s="15"/>
      <c r="T5" s="30" t="s">
        <v>37</v>
      </c>
      <c r="U5" s="30"/>
      <c r="V5" s="30"/>
      <c r="W5" s="30"/>
    </row>
    <row r="6" spans="2:23" ht="29" x14ac:dyDescent="0.35">
      <c r="B6" t="s">
        <v>13</v>
      </c>
      <c r="C6" s="9" t="s">
        <v>14</v>
      </c>
      <c r="D6" s="12" t="s">
        <v>15</v>
      </c>
      <c r="E6" s="12" t="s">
        <v>16</v>
      </c>
      <c r="G6" s="12" t="s">
        <v>19</v>
      </c>
      <c r="H6" s="12" t="s">
        <v>20</v>
      </c>
      <c r="I6" s="12" t="s">
        <v>21</v>
      </c>
      <c r="J6" s="12" t="s">
        <v>22</v>
      </c>
      <c r="K6" s="12" t="s">
        <v>23</v>
      </c>
      <c r="L6" s="12" t="s">
        <v>24</v>
      </c>
      <c r="N6" s="12" t="s">
        <v>25</v>
      </c>
      <c r="O6" s="12" t="s">
        <v>26</v>
      </c>
      <c r="P6" s="12" t="s">
        <v>27</v>
      </c>
      <c r="Q6" s="12" t="s">
        <v>28</v>
      </c>
      <c r="R6" s="12" t="s">
        <v>29</v>
      </c>
      <c r="T6" s="12" t="s">
        <v>30</v>
      </c>
      <c r="U6" s="12" t="s">
        <v>31</v>
      </c>
      <c r="V6" s="12" t="s">
        <v>32</v>
      </c>
      <c r="W6" s="12" t="s">
        <v>33</v>
      </c>
    </row>
    <row r="7" spans="2:23" ht="30" customHeight="1" x14ac:dyDescent="0.35">
      <c r="B7" s="10" t="s">
        <v>17</v>
      </c>
      <c r="C7" s="10">
        <v>1466</v>
      </c>
      <c r="D7" s="10">
        <v>651</v>
      </c>
      <c r="E7" s="10">
        <v>800</v>
      </c>
      <c r="F7" s="10"/>
      <c r="G7" s="10">
        <v>255</v>
      </c>
      <c r="H7" s="10">
        <v>319</v>
      </c>
      <c r="I7" s="10">
        <v>279</v>
      </c>
      <c r="J7" s="10">
        <v>265</v>
      </c>
      <c r="K7" s="10">
        <v>249</v>
      </c>
      <c r="L7" s="10">
        <v>99</v>
      </c>
      <c r="M7" s="10"/>
      <c r="N7" s="10">
        <v>907</v>
      </c>
      <c r="O7" s="10">
        <v>211</v>
      </c>
      <c r="P7" s="10">
        <v>187</v>
      </c>
      <c r="Q7" s="10">
        <v>90</v>
      </c>
      <c r="R7" s="10">
        <v>60</v>
      </c>
      <c r="S7" s="10"/>
      <c r="T7" s="10">
        <v>338</v>
      </c>
      <c r="U7" s="10">
        <v>562</v>
      </c>
      <c r="V7" s="10">
        <v>435</v>
      </c>
      <c r="W7" s="10">
        <v>89</v>
      </c>
    </row>
    <row r="8" spans="2:23" ht="30" customHeight="1" x14ac:dyDescent="0.35">
      <c r="B8" s="11" t="s">
        <v>18</v>
      </c>
      <c r="C8" s="11">
        <v>1537</v>
      </c>
      <c r="D8" s="11">
        <v>761</v>
      </c>
      <c r="E8" s="11">
        <v>760</v>
      </c>
      <c r="F8" s="11"/>
      <c r="G8" s="11">
        <v>246</v>
      </c>
      <c r="H8" s="11">
        <v>360</v>
      </c>
      <c r="I8" s="11">
        <v>329</v>
      </c>
      <c r="J8" s="11">
        <v>297</v>
      </c>
      <c r="K8" s="11">
        <v>224</v>
      </c>
      <c r="L8" s="11">
        <v>82</v>
      </c>
      <c r="M8" s="11"/>
      <c r="N8" s="11">
        <v>818</v>
      </c>
      <c r="O8" s="11">
        <v>325</v>
      </c>
      <c r="P8" s="11">
        <v>234</v>
      </c>
      <c r="Q8" s="11">
        <v>109</v>
      </c>
      <c r="R8" s="11">
        <v>39</v>
      </c>
      <c r="S8" s="11"/>
      <c r="T8" s="11">
        <v>382</v>
      </c>
      <c r="U8" s="11">
        <v>585</v>
      </c>
      <c r="V8" s="11">
        <v>435</v>
      </c>
      <c r="W8" s="11">
        <v>95</v>
      </c>
    </row>
    <row r="9" spans="2:23" ht="29" x14ac:dyDescent="0.35">
      <c r="B9" s="18" t="s">
        <v>159</v>
      </c>
      <c r="C9" s="17">
        <v>0.42618886528530098</v>
      </c>
      <c r="D9" s="17">
        <v>0.48652977700407202</v>
      </c>
      <c r="E9" s="17">
        <v>0.36592294068995301</v>
      </c>
      <c r="F9" s="17"/>
      <c r="G9" s="17">
        <v>0.497845652808588</v>
      </c>
      <c r="H9" s="17">
        <v>0.44688499396999398</v>
      </c>
      <c r="I9" s="17">
        <v>0.41545814251212498</v>
      </c>
      <c r="J9" s="17">
        <v>0.40008896843236402</v>
      </c>
      <c r="K9" s="17">
        <v>0.36934197197997698</v>
      </c>
      <c r="L9" s="17">
        <v>0.41345029321978599</v>
      </c>
      <c r="M9" s="17"/>
      <c r="N9" s="17">
        <v>0.402695483454931</v>
      </c>
      <c r="O9" s="17">
        <v>0.45007583026117998</v>
      </c>
      <c r="P9" s="17">
        <v>0.45290505099197498</v>
      </c>
      <c r="Q9" s="17">
        <v>0.51292544053056099</v>
      </c>
      <c r="R9" s="17">
        <v>0.31884772463479399</v>
      </c>
      <c r="S9" s="17"/>
      <c r="T9" s="17">
        <v>0.33312902831462898</v>
      </c>
      <c r="U9" s="17">
        <v>0.35849321789882799</v>
      </c>
      <c r="V9" s="17">
        <v>0.56793001170576896</v>
      </c>
      <c r="W9" s="17">
        <v>0.68796569606684799</v>
      </c>
    </row>
    <row r="10" spans="2:23" ht="29" x14ac:dyDescent="0.35">
      <c r="B10" s="18" t="s">
        <v>160</v>
      </c>
      <c r="C10" s="17">
        <v>0.33049841865711499</v>
      </c>
      <c r="D10" s="17">
        <v>0.32412076960123698</v>
      </c>
      <c r="E10" s="17">
        <v>0.34214256678362698</v>
      </c>
      <c r="F10" s="17"/>
      <c r="G10" s="17">
        <v>0.18467250823908099</v>
      </c>
      <c r="H10" s="17">
        <v>0.284908022631852</v>
      </c>
      <c r="I10" s="17">
        <v>0.359602151287153</v>
      </c>
      <c r="J10" s="17">
        <v>0.38294965023940603</v>
      </c>
      <c r="K10" s="17">
        <v>0.41374525121143602</v>
      </c>
      <c r="L10" s="17">
        <v>0.43305660972325299</v>
      </c>
      <c r="M10" s="17"/>
      <c r="N10" s="17">
        <v>0.322652354002747</v>
      </c>
      <c r="O10" s="17">
        <v>0.354063886999952</v>
      </c>
      <c r="P10" s="17">
        <v>0.30934863272139901</v>
      </c>
      <c r="Q10" s="17">
        <v>0.38864738847052299</v>
      </c>
      <c r="R10" s="17">
        <v>0.34334592530007302</v>
      </c>
      <c r="S10" s="17"/>
      <c r="T10" s="17">
        <v>0.30105985551116798</v>
      </c>
      <c r="U10" s="17">
        <v>0.386932067062848</v>
      </c>
      <c r="V10" s="17">
        <v>0.308376738648305</v>
      </c>
      <c r="W10" s="17">
        <v>0.229264545300436</v>
      </c>
    </row>
    <row r="11" spans="2:23" ht="29" x14ac:dyDescent="0.35">
      <c r="B11" s="18" t="s">
        <v>161</v>
      </c>
      <c r="C11" s="17">
        <v>0.108231137617933</v>
      </c>
      <c r="D11" s="17">
        <v>0.108006068063318</v>
      </c>
      <c r="E11" s="17">
        <v>0.110591676427028</v>
      </c>
      <c r="F11" s="17"/>
      <c r="G11" s="17">
        <v>0.15856961731814101</v>
      </c>
      <c r="H11" s="17">
        <v>0.15333152977231601</v>
      </c>
      <c r="I11" s="17">
        <v>7.2997229426755295E-2</v>
      </c>
      <c r="J11" s="17">
        <v>9.8538553244508997E-2</v>
      </c>
      <c r="K11" s="17">
        <v>7.4401873181936501E-2</v>
      </c>
      <c r="L11" s="17">
        <v>2.8649226131995002E-2</v>
      </c>
      <c r="M11" s="17"/>
      <c r="N11" s="17">
        <v>0.118107808168061</v>
      </c>
      <c r="O11" s="17">
        <v>9.6839926681988597E-2</v>
      </c>
      <c r="P11" s="17">
        <v>0.12703455625868301</v>
      </c>
      <c r="Q11" s="17">
        <v>2.8383971667322899E-2</v>
      </c>
      <c r="R11" s="17">
        <v>0.13841033174979001</v>
      </c>
      <c r="S11" s="17"/>
      <c r="T11" s="17">
        <v>0.13185919640447699</v>
      </c>
      <c r="U11" s="17">
        <v>0.13107918951353001</v>
      </c>
      <c r="V11" s="17">
        <v>7.3090364823995294E-2</v>
      </c>
      <c r="W11" s="17">
        <v>2.79238301915796E-2</v>
      </c>
    </row>
    <row r="12" spans="2:23" x14ac:dyDescent="0.35">
      <c r="B12" s="18" t="s">
        <v>51</v>
      </c>
      <c r="C12" s="19">
        <v>0.13508157843965099</v>
      </c>
      <c r="D12" s="19">
        <v>8.1343385331373003E-2</v>
      </c>
      <c r="E12" s="19">
        <v>0.18134281609939201</v>
      </c>
      <c r="F12" s="19"/>
      <c r="G12" s="19">
        <v>0.15891222163419</v>
      </c>
      <c r="H12" s="19">
        <v>0.11487545362583799</v>
      </c>
      <c r="I12" s="19">
        <v>0.15194247677396699</v>
      </c>
      <c r="J12" s="19">
        <v>0.118422828083722</v>
      </c>
      <c r="K12" s="19">
        <v>0.14251090362665</v>
      </c>
      <c r="L12" s="19">
        <v>0.124843870924966</v>
      </c>
      <c r="M12" s="19"/>
      <c r="N12" s="19">
        <v>0.15654435437426101</v>
      </c>
      <c r="O12" s="19">
        <v>9.9020356056879796E-2</v>
      </c>
      <c r="P12" s="19">
        <v>0.110711760027943</v>
      </c>
      <c r="Q12" s="19">
        <v>7.0043199331593503E-2</v>
      </c>
      <c r="R12" s="19">
        <v>0.19939601831534301</v>
      </c>
      <c r="S12" s="19"/>
      <c r="T12" s="19">
        <v>0.23395191976972601</v>
      </c>
      <c r="U12" s="19">
        <v>0.12349552552479399</v>
      </c>
      <c r="V12" s="19">
        <v>5.0602884821931003E-2</v>
      </c>
      <c r="W12" s="19">
        <v>5.48459284411364E-2</v>
      </c>
    </row>
    <row r="13" spans="2:23" x14ac:dyDescent="0.35">
      <c r="B13" s="16" t="s">
        <v>199</v>
      </c>
    </row>
    <row r="14" spans="2:23" x14ac:dyDescent="0.35">
      <c r="B14" t="s">
        <v>45</v>
      </c>
    </row>
    <row r="15" spans="2:23" x14ac:dyDescent="0.35">
      <c r="B15" t="s">
        <v>223</v>
      </c>
    </row>
    <row r="17" spans="2:2" x14ac:dyDescent="0.35">
      <c r="B17" s="8" t="str">
        <f>HYPERLINK("#'Contents'!A1", "Return to Contents")</f>
        <v>Return to Contents</v>
      </c>
    </row>
  </sheetData>
  <mergeCells count="5">
    <mergeCell ref="D5:E5"/>
    <mergeCell ref="G5:L5"/>
    <mergeCell ref="N5:R5"/>
    <mergeCell ref="T5:W5"/>
    <mergeCell ref="D2:U2"/>
  </mergeCells>
  <pageMargins left="0.7" right="0.7" top="0.75" bottom="0.75" header="0.3" footer="0.3"/>
  <pageSetup paperSize="9" orientation="portrait" horizontalDpi="300" verticalDpi="300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B2:W20"/>
  <sheetViews>
    <sheetView showGridLines="0" topLeftCell="A10" workbookViewId="0">
      <pane xSplit="2" topLeftCell="C1" activePane="topRight" state="frozen"/>
      <selection pane="topRight" activeCell="B20" sqref="B20"/>
    </sheetView>
  </sheetViews>
  <sheetFormatPr defaultColWidth="11.4531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8" width="10.7265625" customWidth="1"/>
    <col min="19" max="19" width="2.1796875" customWidth="1"/>
    <col min="20" max="23" width="10.7265625" customWidth="1"/>
    <col min="24" max="24" width="2.1796875" customWidth="1"/>
  </cols>
  <sheetData>
    <row r="2" spans="2:23" ht="40" customHeight="1" x14ac:dyDescent="0.35">
      <c r="D2" s="31" t="s">
        <v>169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5" spans="2:23" ht="30" customHeight="1" x14ac:dyDescent="0.35">
      <c r="B5" s="15"/>
      <c r="C5" s="15"/>
      <c r="D5" s="30" t="s">
        <v>34</v>
      </c>
      <c r="E5" s="30"/>
      <c r="F5" s="15"/>
      <c r="G5" s="30" t="s">
        <v>35</v>
      </c>
      <c r="H5" s="30"/>
      <c r="I5" s="30"/>
      <c r="J5" s="30"/>
      <c r="K5" s="30"/>
      <c r="L5" s="30"/>
      <c r="M5" s="15"/>
      <c r="N5" s="30" t="s">
        <v>36</v>
      </c>
      <c r="O5" s="30"/>
      <c r="P5" s="30"/>
      <c r="Q5" s="30"/>
      <c r="R5" s="30"/>
      <c r="S5" s="15"/>
      <c r="T5" s="30" t="s">
        <v>37</v>
      </c>
      <c r="U5" s="30"/>
      <c r="V5" s="30"/>
      <c r="W5" s="30"/>
    </row>
    <row r="6" spans="2:23" ht="29" x14ac:dyDescent="0.35">
      <c r="B6" t="s">
        <v>13</v>
      </c>
      <c r="C6" s="9" t="s">
        <v>14</v>
      </c>
      <c r="D6" s="12" t="s">
        <v>15</v>
      </c>
      <c r="E6" s="12" t="s">
        <v>16</v>
      </c>
      <c r="G6" s="12" t="s">
        <v>19</v>
      </c>
      <c r="H6" s="12" t="s">
        <v>20</v>
      </c>
      <c r="I6" s="12" t="s">
        <v>21</v>
      </c>
      <c r="J6" s="12" t="s">
        <v>22</v>
      </c>
      <c r="K6" s="12" t="s">
        <v>23</v>
      </c>
      <c r="L6" s="12" t="s">
        <v>24</v>
      </c>
      <c r="N6" s="12" t="s">
        <v>25</v>
      </c>
      <c r="O6" s="12" t="s">
        <v>26</v>
      </c>
      <c r="P6" s="12" t="s">
        <v>27</v>
      </c>
      <c r="Q6" s="12" t="s">
        <v>28</v>
      </c>
      <c r="R6" s="12" t="s">
        <v>29</v>
      </c>
      <c r="T6" s="12" t="s">
        <v>30</v>
      </c>
      <c r="U6" s="12" t="s">
        <v>31</v>
      </c>
      <c r="V6" s="12" t="s">
        <v>32</v>
      </c>
      <c r="W6" s="12" t="s">
        <v>33</v>
      </c>
    </row>
    <row r="7" spans="2:23" ht="30" customHeight="1" x14ac:dyDescent="0.35">
      <c r="B7" s="10" t="s">
        <v>17</v>
      </c>
      <c r="C7" s="10">
        <v>490</v>
      </c>
      <c r="D7" s="10">
        <v>207</v>
      </c>
      <c r="E7" s="10">
        <v>282</v>
      </c>
      <c r="F7" s="10"/>
      <c r="G7" s="10">
        <v>47</v>
      </c>
      <c r="H7" s="10">
        <v>88</v>
      </c>
      <c r="I7" s="10">
        <v>96</v>
      </c>
      <c r="J7" s="10">
        <v>108</v>
      </c>
      <c r="K7" s="10">
        <v>106</v>
      </c>
      <c r="L7" s="10">
        <v>45</v>
      </c>
      <c r="M7" s="10"/>
      <c r="N7" s="10">
        <v>306</v>
      </c>
      <c r="O7" s="10">
        <v>71</v>
      </c>
      <c r="P7" s="10">
        <v>56</v>
      </c>
      <c r="Q7" s="10">
        <v>35</v>
      </c>
      <c r="R7" s="10">
        <v>21</v>
      </c>
      <c r="S7" s="10"/>
      <c r="T7" s="10">
        <v>103</v>
      </c>
      <c r="U7" s="10">
        <v>218</v>
      </c>
      <c r="V7" s="10">
        <v>135</v>
      </c>
      <c r="W7" s="10">
        <v>22</v>
      </c>
    </row>
    <row r="8" spans="2:23" ht="30" customHeight="1" x14ac:dyDescent="0.35">
      <c r="B8" s="11" t="s">
        <v>18</v>
      </c>
      <c r="C8" s="11">
        <v>508</v>
      </c>
      <c r="D8" s="11">
        <v>247</v>
      </c>
      <c r="E8" s="11">
        <v>260</v>
      </c>
      <c r="F8" s="11"/>
      <c r="G8" s="11">
        <v>45</v>
      </c>
      <c r="H8" s="11">
        <v>103</v>
      </c>
      <c r="I8" s="11">
        <v>118</v>
      </c>
      <c r="J8" s="11">
        <v>114</v>
      </c>
      <c r="K8" s="11">
        <v>93</v>
      </c>
      <c r="L8" s="11">
        <v>36</v>
      </c>
      <c r="M8" s="11"/>
      <c r="N8" s="11">
        <v>264</v>
      </c>
      <c r="O8" s="11">
        <v>115</v>
      </c>
      <c r="P8" s="11">
        <v>72</v>
      </c>
      <c r="Q8" s="11">
        <v>43</v>
      </c>
      <c r="R8" s="11">
        <v>14</v>
      </c>
      <c r="S8" s="11"/>
      <c r="T8" s="11">
        <v>115</v>
      </c>
      <c r="U8" s="11">
        <v>226</v>
      </c>
      <c r="V8" s="11">
        <v>134</v>
      </c>
      <c r="W8" s="11">
        <v>22</v>
      </c>
    </row>
    <row r="9" spans="2:23" ht="29" x14ac:dyDescent="0.35">
      <c r="B9" s="18" t="s">
        <v>163</v>
      </c>
      <c r="C9" s="17">
        <v>0.65947931165530604</v>
      </c>
      <c r="D9" s="17">
        <v>0.657253900349549</v>
      </c>
      <c r="E9" s="17">
        <v>0.66402322990922102</v>
      </c>
      <c r="F9" s="17"/>
      <c r="G9" s="17">
        <v>0.53263120864464697</v>
      </c>
      <c r="H9" s="17">
        <v>0.53523638703979204</v>
      </c>
      <c r="I9" s="17">
        <v>0.71639591529728497</v>
      </c>
      <c r="J9" s="17">
        <v>0.68977814621899103</v>
      </c>
      <c r="K9" s="17">
        <v>0.76103459842086396</v>
      </c>
      <c r="L9" s="17">
        <v>0.62914825954748199</v>
      </c>
      <c r="M9" s="17"/>
      <c r="N9" s="17">
        <v>0.68062296237957798</v>
      </c>
      <c r="O9" s="17">
        <v>0.68137640789675202</v>
      </c>
      <c r="P9" s="17">
        <v>0.50745296409253904</v>
      </c>
      <c r="Q9" s="17">
        <v>0.76950570917556804</v>
      </c>
      <c r="R9" s="17">
        <v>0.55240925968664001</v>
      </c>
      <c r="S9" s="17"/>
      <c r="T9" s="17">
        <v>0.62449855300311596</v>
      </c>
      <c r="U9" s="17">
        <v>0.70705746233266797</v>
      </c>
      <c r="V9" s="17">
        <v>0.62095564892341204</v>
      </c>
      <c r="W9" s="17">
        <v>0.72272177233702195</v>
      </c>
    </row>
    <row r="10" spans="2:23" ht="29" x14ac:dyDescent="0.35">
      <c r="B10" s="18" t="s">
        <v>164</v>
      </c>
      <c r="C10" s="17">
        <v>0.54094678067583202</v>
      </c>
      <c r="D10" s="17">
        <v>0.53676852055447399</v>
      </c>
      <c r="E10" s="17">
        <v>0.54690592713011099</v>
      </c>
      <c r="F10" s="17"/>
      <c r="G10" s="17">
        <v>0.39597080960082298</v>
      </c>
      <c r="H10" s="17">
        <v>0.64932646613520195</v>
      </c>
      <c r="I10" s="17">
        <v>0.50188826870647496</v>
      </c>
      <c r="J10" s="17">
        <v>0.51191534312597098</v>
      </c>
      <c r="K10" s="17">
        <v>0.54076094157549903</v>
      </c>
      <c r="L10" s="17">
        <v>0.63593557773641796</v>
      </c>
      <c r="M10" s="17"/>
      <c r="N10" s="17">
        <v>0.61174953674922095</v>
      </c>
      <c r="O10" s="17">
        <v>0.46796467847602602</v>
      </c>
      <c r="P10" s="17">
        <v>0.46350546356428102</v>
      </c>
      <c r="Q10" s="17">
        <v>0.47068286712360702</v>
      </c>
      <c r="R10" s="17">
        <v>0.43647115016342802</v>
      </c>
      <c r="S10" s="17"/>
      <c r="T10" s="17">
        <v>0.422043720938586</v>
      </c>
      <c r="U10" s="17">
        <v>0.58826374437862805</v>
      </c>
      <c r="V10" s="17">
        <v>0.58671967090621502</v>
      </c>
      <c r="W10" s="17">
        <v>0.580890631761388</v>
      </c>
    </row>
    <row r="11" spans="2:23" ht="29" x14ac:dyDescent="0.35">
      <c r="B11" s="18" t="s">
        <v>165</v>
      </c>
      <c r="C11" s="17">
        <v>0.435849797670328</v>
      </c>
      <c r="D11" s="17">
        <v>0.46869361040921598</v>
      </c>
      <c r="E11" s="17">
        <v>0.40630153638409799</v>
      </c>
      <c r="F11" s="17"/>
      <c r="G11" s="17">
        <v>0.30856763416056898</v>
      </c>
      <c r="H11" s="17">
        <v>0.47652544027391203</v>
      </c>
      <c r="I11" s="17">
        <v>0.49685368451810902</v>
      </c>
      <c r="J11" s="17">
        <v>0.44963935721378001</v>
      </c>
      <c r="K11" s="17">
        <v>0.38961792128985301</v>
      </c>
      <c r="L11" s="17">
        <v>0.35495648575064598</v>
      </c>
      <c r="M11" s="17"/>
      <c r="N11" s="17">
        <v>0.50309528000390802</v>
      </c>
      <c r="O11" s="17">
        <v>0.345064263187362</v>
      </c>
      <c r="P11" s="17">
        <v>0.37611853869071799</v>
      </c>
      <c r="Q11" s="17">
        <v>0.431747770821309</v>
      </c>
      <c r="R11" s="17">
        <v>0.245362934470226</v>
      </c>
      <c r="S11" s="17"/>
      <c r="T11" s="17">
        <v>0.60993886371275197</v>
      </c>
      <c r="U11" s="17">
        <v>0.45235267090745301</v>
      </c>
      <c r="V11" s="17">
        <v>0.29738588940232402</v>
      </c>
      <c r="W11" s="17">
        <v>0.25924076174005001</v>
      </c>
    </row>
    <row r="12" spans="2:23" ht="43.5" x14ac:dyDescent="0.35">
      <c r="B12" s="18" t="s">
        <v>166</v>
      </c>
      <c r="C12" s="17">
        <v>0.37025507135876401</v>
      </c>
      <c r="D12" s="17">
        <v>0.35672802452971197</v>
      </c>
      <c r="E12" s="17">
        <v>0.384452926227351</v>
      </c>
      <c r="F12" s="17"/>
      <c r="G12" s="17">
        <v>0.27088093137882402</v>
      </c>
      <c r="H12" s="17">
        <v>0.41755937193054599</v>
      </c>
      <c r="I12" s="17">
        <v>0.37627231670836198</v>
      </c>
      <c r="J12" s="17">
        <v>0.34463318721888597</v>
      </c>
      <c r="K12" s="17">
        <v>0.37272734757338299</v>
      </c>
      <c r="L12" s="17">
        <v>0.41579811144768303</v>
      </c>
      <c r="M12" s="17"/>
      <c r="N12" s="17">
        <v>0.42810580131281301</v>
      </c>
      <c r="O12" s="17">
        <v>0.27480835779464502</v>
      </c>
      <c r="P12" s="17">
        <v>0.37200087373047902</v>
      </c>
      <c r="Q12" s="17">
        <v>0.28092584808129301</v>
      </c>
      <c r="R12" s="17">
        <v>0.30069268498393698</v>
      </c>
      <c r="S12" s="17"/>
      <c r="T12" s="17">
        <v>0.393648394677858</v>
      </c>
      <c r="U12" s="17">
        <v>0.38059940105179002</v>
      </c>
      <c r="V12" s="17">
        <v>0.342374563224145</v>
      </c>
      <c r="W12" s="17">
        <v>0.36986436739224798</v>
      </c>
    </row>
    <row r="13" spans="2:23" ht="43.5" x14ac:dyDescent="0.35">
      <c r="B13" s="18" t="s">
        <v>167</v>
      </c>
      <c r="C13" s="17">
        <v>0.31176791735340897</v>
      </c>
      <c r="D13" s="17">
        <v>0.33183416812387401</v>
      </c>
      <c r="E13" s="17">
        <v>0.29388289908305498</v>
      </c>
      <c r="F13" s="17"/>
      <c r="G13" s="17">
        <v>0.28849485147312998</v>
      </c>
      <c r="H13" s="17">
        <v>0.360381089864308</v>
      </c>
      <c r="I13" s="17">
        <v>0.35462677238641899</v>
      </c>
      <c r="J13" s="17">
        <v>0.25998465279871003</v>
      </c>
      <c r="K13" s="17">
        <v>0.33874960966175199</v>
      </c>
      <c r="L13" s="17">
        <v>0.154697736775053</v>
      </c>
      <c r="M13" s="17"/>
      <c r="N13" s="17">
        <v>0.30739615054497499</v>
      </c>
      <c r="O13" s="17">
        <v>0.36035825433598001</v>
      </c>
      <c r="P13" s="17">
        <v>0.342754693395806</v>
      </c>
      <c r="Q13" s="17">
        <v>0.19174434200555099</v>
      </c>
      <c r="R13" s="17">
        <v>0.20754391071195299</v>
      </c>
      <c r="S13" s="17"/>
      <c r="T13" s="17">
        <v>0.39051738689723497</v>
      </c>
      <c r="U13" s="17">
        <v>0.26939094541340403</v>
      </c>
      <c r="V13" s="17">
        <v>0.31122989988493599</v>
      </c>
      <c r="W13" s="17">
        <v>0.373780825336546</v>
      </c>
    </row>
    <row r="14" spans="2:23" x14ac:dyDescent="0.35">
      <c r="B14" s="18" t="s">
        <v>51</v>
      </c>
      <c r="C14" s="17">
        <v>4.6450844115348902E-2</v>
      </c>
      <c r="D14" s="17">
        <v>3.2517357171434398E-2</v>
      </c>
      <c r="E14" s="17">
        <v>5.6150659673262701E-2</v>
      </c>
      <c r="F14" s="17"/>
      <c r="G14" s="17">
        <v>8.2071965931469107E-2</v>
      </c>
      <c r="H14" s="17">
        <v>1.6172679017736401E-2</v>
      </c>
      <c r="I14" s="17">
        <v>4.5199092294027202E-2</v>
      </c>
      <c r="J14" s="17">
        <v>6.4746666391728394E-2</v>
      </c>
      <c r="K14" s="17">
        <v>3.9662142673051903E-2</v>
      </c>
      <c r="L14" s="17">
        <v>5.1701329498840501E-2</v>
      </c>
      <c r="M14" s="17"/>
      <c r="N14" s="17">
        <v>3.8308863457579001E-2</v>
      </c>
      <c r="O14" s="17">
        <v>3.8681284681945899E-2</v>
      </c>
      <c r="P14" s="17">
        <v>9.1569803155253801E-2</v>
      </c>
      <c r="Q14" s="17">
        <v>2.85291963098596E-2</v>
      </c>
      <c r="R14" s="17">
        <v>8.8663270631153895E-2</v>
      </c>
      <c r="S14" s="17"/>
      <c r="T14" s="17">
        <v>4.3028004948242903E-2</v>
      </c>
      <c r="U14" s="17">
        <v>5.3017751633594297E-2</v>
      </c>
      <c r="V14" s="17">
        <v>2.8102762608526899E-2</v>
      </c>
      <c r="W14" s="17">
        <v>5.5057985564044599E-2</v>
      </c>
    </row>
    <row r="15" spans="2:23" x14ac:dyDescent="0.35">
      <c r="B15" s="18" t="s">
        <v>168</v>
      </c>
      <c r="C15" s="19">
        <v>1.2271931080702399E-2</v>
      </c>
      <c r="D15" s="19">
        <v>1.9768413203884099E-2</v>
      </c>
      <c r="E15" s="19">
        <v>5.2059265991525197E-3</v>
      </c>
      <c r="F15" s="19"/>
      <c r="G15" s="19">
        <v>3.50493304491458E-2</v>
      </c>
      <c r="H15" s="19">
        <v>0</v>
      </c>
      <c r="I15" s="19">
        <v>1.8723542873456501E-2</v>
      </c>
      <c r="J15" s="19">
        <v>0</v>
      </c>
      <c r="K15" s="19">
        <v>2.1828137543554501E-2</v>
      </c>
      <c r="L15" s="19">
        <v>1.1469771714162399E-2</v>
      </c>
      <c r="M15" s="19"/>
      <c r="N15" s="19">
        <v>1.3682184242982599E-2</v>
      </c>
      <c r="O15" s="19">
        <v>1.9214138548032299E-2</v>
      </c>
      <c r="P15" s="19">
        <v>0</v>
      </c>
      <c r="Q15" s="19">
        <v>0</v>
      </c>
      <c r="R15" s="19">
        <v>3.0331094374193901E-2</v>
      </c>
      <c r="S15" s="19"/>
      <c r="T15" s="19">
        <v>1.9243631842652199E-2</v>
      </c>
      <c r="U15" s="19">
        <v>1.7778919790776001E-2</v>
      </c>
      <c r="V15" s="19">
        <v>0</v>
      </c>
      <c r="W15" s="19">
        <v>0</v>
      </c>
    </row>
    <row r="16" spans="2:23" x14ac:dyDescent="0.35">
      <c r="B16" s="16" t="s">
        <v>212</v>
      </c>
    </row>
    <row r="17" spans="2:2" x14ac:dyDescent="0.35">
      <c r="B17" t="s">
        <v>45</v>
      </c>
    </row>
    <row r="18" spans="2:2" x14ac:dyDescent="0.35">
      <c r="B18" t="s">
        <v>223</v>
      </c>
    </row>
    <row r="20" spans="2:2" x14ac:dyDescent="0.35">
      <c r="B20" s="8" t="str">
        <f>HYPERLINK("#'Contents'!A1", "Return to Contents")</f>
        <v>Return to Contents</v>
      </c>
    </row>
  </sheetData>
  <mergeCells count="5">
    <mergeCell ref="D5:E5"/>
    <mergeCell ref="G5:L5"/>
    <mergeCell ref="N5:R5"/>
    <mergeCell ref="T5:W5"/>
    <mergeCell ref="D2:U2"/>
  </mergeCells>
  <pageMargins left="0.7" right="0.7" top="0.75" bottom="0.75" header="0.3" footer="0.3"/>
  <pageSetup paperSize="9" orientation="portrait" horizontalDpi="300" verticalDpi="300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B2:W19"/>
  <sheetViews>
    <sheetView showGridLines="0" topLeftCell="A9" workbookViewId="0">
      <pane xSplit="2" topLeftCell="C1" activePane="topRight" state="frozen"/>
      <selection pane="topRight" activeCell="B19" sqref="B19"/>
    </sheetView>
  </sheetViews>
  <sheetFormatPr defaultColWidth="11.4531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8" width="10.7265625" customWidth="1"/>
    <col min="19" max="19" width="2.1796875" customWidth="1"/>
    <col min="20" max="23" width="10.7265625" customWidth="1"/>
    <col min="24" max="24" width="2.1796875" customWidth="1"/>
  </cols>
  <sheetData>
    <row r="2" spans="2:23" ht="40" customHeight="1" x14ac:dyDescent="0.35">
      <c r="D2" s="31" t="s">
        <v>171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5" spans="2:23" ht="30" customHeight="1" x14ac:dyDescent="0.35">
      <c r="B5" s="15"/>
      <c r="C5" s="15"/>
      <c r="D5" s="30" t="s">
        <v>34</v>
      </c>
      <c r="E5" s="30"/>
      <c r="F5" s="15"/>
      <c r="G5" s="30" t="s">
        <v>35</v>
      </c>
      <c r="H5" s="30"/>
      <c r="I5" s="30"/>
      <c r="J5" s="30"/>
      <c r="K5" s="30"/>
      <c r="L5" s="30"/>
      <c r="M5" s="15"/>
      <c r="N5" s="30" t="s">
        <v>36</v>
      </c>
      <c r="O5" s="30"/>
      <c r="P5" s="30"/>
      <c r="Q5" s="30"/>
      <c r="R5" s="30"/>
      <c r="S5" s="15"/>
      <c r="T5" s="30" t="s">
        <v>37</v>
      </c>
      <c r="U5" s="30"/>
      <c r="V5" s="30"/>
      <c r="W5" s="30"/>
    </row>
    <row r="6" spans="2:23" ht="29" x14ac:dyDescent="0.35">
      <c r="B6" t="s">
        <v>13</v>
      </c>
      <c r="C6" s="9" t="s">
        <v>14</v>
      </c>
      <c r="D6" s="12" t="s">
        <v>15</v>
      </c>
      <c r="E6" s="12" t="s">
        <v>16</v>
      </c>
      <c r="G6" s="12" t="s">
        <v>19</v>
      </c>
      <c r="H6" s="12" t="s">
        <v>20</v>
      </c>
      <c r="I6" s="12" t="s">
        <v>21</v>
      </c>
      <c r="J6" s="12" t="s">
        <v>22</v>
      </c>
      <c r="K6" s="12" t="s">
        <v>23</v>
      </c>
      <c r="L6" s="12" t="s">
        <v>24</v>
      </c>
      <c r="N6" s="12" t="s">
        <v>25</v>
      </c>
      <c r="O6" s="12" t="s">
        <v>26</v>
      </c>
      <c r="P6" s="12" t="s">
        <v>27</v>
      </c>
      <c r="Q6" s="12" t="s">
        <v>28</v>
      </c>
      <c r="R6" s="12" t="s">
        <v>29</v>
      </c>
      <c r="T6" s="12" t="s">
        <v>30</v>
      </c>
      <c r="U6" s="12" t="s">
        <v>31</v>
      </c>
      <c r="V6" s="12" t="s">
        <v>32</v>
      </c>
      <c r="W6" s="12" t="s">
        <v>33</v>
      </c>
    </row>
    <row r="7" spans="2:23" ht="30" customHeight="1" x14ac:dyDescent="0.35">
      <c r="B7" s="10" t="s">
        <v>17</v>
      </c>
      <c r="C7" s="10">
        <v>153</v>
      </c>
      <c r="D7" s="10">
        <v>64</v>
      </c>
      <c r="E7" s="10">
        <v>89</v>
      </c>
      <c r="F7" s="10"/>
      <c r="G7" s="10">
        <v>40</v>
      </c>
      <c r="H7" s="10">
        <v>44</v>
      </c>
      <c r="I7" s="10">
        <v>24</v>
      </c>
      <c r="J7" s="10">
        <v>22</v>
      </c>
      <c r="K7" s="10">
        <v>20</v>
      </c>
      <c r="L7" s="10">
        <v>3</v>
      </c>
      <c r="M7" s="10"/>
      <c r="N7" s="10">
        <v>100</v>
      </c>
      <c r="O7" s="10">
        <v>18</v>
      </c>
      <c r="P7" s="10">
        <v>25</v>
      </c>
      <c r="Q7" s="10">
        <v>3</v>
      </c>
      <c r="R7" s="10">
        <v>7</v>
      </c>
      <c r="S7" s="10"/>
      <c r="T7" s="10">
        <v>45</v>
      </c>
      <c r="U7" s="10">
        <v>76</v>
      </c>
      <c r="V7" s="10">
        <v>26</v>
      </c>
      <c r="W7" s="10">
        <v>2</v>
      </c>
    </row>
    <row r="8" spans="2:23" ht="30" customHeight="1" x14ac:dyDescent="0.35">
      <c r="B8" s="11" t="s">
        <v>18</v>
      </c>
      <c r="C8" s="11">
        <v>166</v>
      </c>
      <c r="D8" s="11">
        <v>82</v>
      </c>
      <c r="E8" s="11">
        <v>84</v>
      </c>
      <c r="F8" s="11"/>
      <c r="G8" s="11">
        <v>39</v>
      </c>
      <c r="H8" s="11">
        <v>55</v>
      </c>
      <c r="I8" s="11">
        <v>24</v>
      </c>
      <c r="J8" s="11">
        <v>29</v>
      </c>
      <c r="K8" s="11">
        <v>17</v>
      </c>
      <c r="L8" s="11">
        <v>2</v>
      </c>
      <c r="M8" s="11"/>
      <c r="N8" s="11">
        <v>97</v>
      </c>
      <c r="O8" s="11">
        <v>31</v>
      </c>
      <c r="P8" s="11">
        <v>30</v>
      </c>
      <c r="Q8" s="11">
        <v>3</v>
      </c>
      <c r="R8" s="11">
        <v>5</v>
      </c>
      <c r="S8" s="11"/>
      <c r="T8" s="11">
        <v>50</v>
      </c>
      <c r="U8" s="11">
        <v>77</v>
      </c>
      <c r="V8" s="11">
        <v>32</v>
      </c>
      <c r="W8" s="11">
        <v>3</v>
      </c>
    </row>
    <row r="9" spans="2:23" ht="29" x14ac:dyDescent="0.35">
      <c r="B9" s="18" t="s">
        <v>170</v>
      </c>
      <c r="C9" s="17">
        <v>0.59362367767908997</v>
      </c>
      <c r="D9" s="17">
        <v>0.68727767635999204</v>
      </c>
      <c r="E9" s="17">
        <v>0.50203488471598601</v>
      </c>
      <c r="F9" s="17"/>
      <c r="G9" s="17">
        <v>0.55956166716669797</v>
      </c>
      <c r="H9" s="17">
        <v>0.66678321192469103</v>
      </c>
      <c r="I9" s="17">
        <v>0.60115519517647598</v>
      </c>
      <c r="J9" s="17">
        <v>0.61769218378961099</v>
      </c>
      <c r="K9" s="17">
        <v>0.35273206642918598</v>
      </c>
      <c r="L9" s="17">
        <v>0.77069120062378305</v>
      </c>
      <c r="M9" s="17"/>
      <c r="N9" s="17">
        <v>0.57950539753125996</v>
      </c>
      <c r="O9" s="17">
        <v>0.87249241081394502</v>
      </c>
      <c r="P9" s="17">
        <v>0.43056993051400999</v>
      </c>
      <c r="Q9" s="17">
        <v>0</v>
      </c>
      <c r="R9" s="17">
        <v>0.45870330188747399</v>
      </c>
      <c r="S9" s="17"/>
      <c r="T9" s="17">
        <v>0.429467867119045</v>
      </c>
      <c r="U9" s="17">
        <v>0.63892639281631902</v>
      </c>
      <c r="V9" s="17">
        <v>0.67234977315465205</v>
      </c>
      <c r="W9" s="17">
        <v>1</v>
      </c>
    </row>
    <row r="10" spans="2:23" ht="29" x14ac:dyDescent="0.35">
      <c r="B10" s="18" t="s">
        <v>164</v>
      </c>
      <c r="C10" s="17">
        <v>0.58809283838301196</v>
      </c>
      <c r="D10" s="17">
        <v>0.64634073420339899</v>
      </c>
      <c r="E10" s="17">
        <v>0.53112939265757197</v>
      </c>
      <c r="F10" s="17"/>
      <c r="G10" s="17">
        <v>0.71607927375672598</v>
      </c>
      <c r="H10" s="17">
        <v>0.66903196985969204</v>
      </c>
      <c r="I10" s="17">
        <v>0.682431784880702</v>
      </c>
      <c r="J10" s="17">
        <v>0.389402657014217</v>
      </c>
      <c r="K10" s="17">
        <v>0.27496558848435598</v>
      </c>
      <c r="L10" s="17">
        <v>0.29603106565450299</v>
      </c>
      <c r="M10" s="17"/>
      <c r="N10" s="17">
        <v>0.47619958015783898</v>
      </c>
      <c r="O10" s="17">
        <v>0.81972738830835701</v>
      </c>
      <c r="P10" s="17">
        <v>0.73875090407286004</v>
      </c>
      <c r="Q10" s="17">
        <v>0.29707994196389997</v>
      </c>
      <c r="R10" s="17">
        <v>0.57879974943798695</v>
      </c>
      <c r="S10" s="17"/>
      <c r="T10" s="17">
        <v>0.41408798269517599</v>
      </c>
      <c r="U10" s="17">
        <v>0.60728578195412497</v>
      </c>
      <c r="V10" s="17">
        <v>0.744087593290785</v>
      </c>
      <c r="W10" s="17">
        <v>1</v>
      </c>
    </row>
    <row r="11" spans="2:23" ht="43.5" x14ac:dyDescent="0.35">
      <c r="B11" s="18" t="s">
        <v>166</v>
      </c>
      <c r="C11" s="17">
        <v>0.41670897190106498</v>
      </c>
      <c r="D11" s="17">
        <v>0.41540940382326702</v>
      </c>
      <c r="E11" s="17">
        <v>0.41797988262880098</v>
      </c>
      <c r="F11" s="17"/>
      <c r="G11" s="17">
        <v>0.54607136325512895</v>
      </c>
      <c r="H11" s="17">
        <v>0.385648743761563</v>
      </c>
      <c r="I11" s="17">
        <v>0.49529868190794402</v>
      </c>
      <c r="J11" s="17">
        <v>0.26222649998043601</v>
      </c>
      <c r="K11" s="17">
        <v>0.35961528360487799</v>
      </c>
      <c r="L11" s="17">
        <v>0.52533986503071906</v>
      </c>
      <c r="M11" s="17"/>
      <c r="N11" s="17">
        <v>0.36376422348845999</v>
      </c>
      <c r="O11" s="17">
        <v>0.46903578004426</v>
      </c>
      <c r="P11" s="17">
        <v>0.51915938372936998</v>
      </c>
      <c r="Q11" s="17">
        <v>0.39945242062520198</v>
      </c>
      <c r="R11" s="17">
        <v>0.50499287677495097</v>
      </c>
      <c r="S11" s="17"/>
      <c r="T11" s="17">
        <v>0.41222924564424901</v>
      </c>
      <c r="U11" s="17">
        <v>0.37092030010246202</v>
      </c>
      <c r="V11" s="17">
        <v>0.45073038549153599</v>
      </c>
      <c r="W11" s="17">
        <v>0.32659369822754503</v>
      </c>
    </row>
    <row r="12" spans="2:23" ht="29" x14ac:dyDescent="0.35">
      <c r="B12" s="18" t="s">
        <v>163</v>
      </c>
      <c r="C12" s="17">
        <v>0.35879408559260101</v>
      </c>
      <c r="D12" s="17">
        <v>0.34799132911817299</v>
      </c>
      <c r="E12" s="17">
        <v>0.369358625709445</v>
      </c>
      <c r="F12" s="17"/>
      <c r="G12" s="17">
        <v>0.48282844146201898</v>
      </c>
      <c r="H12" s="17">
        <v>0.40244535295031703</v>
      </c>
      <c r="I12" s="17">
        <v>0.42821209165518997</v>
      </c>
      <c r="J12" s="17">
        <v>7.9818936923983494E-2</v>
      </c>
      <c r="K12" s="17">
        <v>0.32262029549012</v>
      </c>
      <c r="L12" s="17">
        <v>0.29603106565450299</v>
      </c>
      <c r="M12" s="17"/>
      <c r="N12" s="17">
        <v>0.38813608842538799</v>
      </c>
      <c r="O12" s="17">
        <v>0.38131665222952499</v>
      </c>
      <c r="P12" s="17">
        <v>0.30006821353146901</v>
      </c>
      <c r="Q12" s="17">
        <v>0</v>
      </c>
      <c r="R12" s="17">
        <v>0.232711581007461</v>
      </c>
      <c r="S12" s="17"/>
      <c r="T12" s="17">
        <v>0.25069204832822001</v>
      </c>
      <c r="U12" s="17">
        <v>0.32736584459489099</v>
      </c>
      <c r="V12" s="17">
        <v>0.54842889167411002</v>
      </c>
      <c r="W12" s="17">
        <v>0.32659369822754503</v>
      </c>
    </row>
    <row r="13" spans="2:23" x14ac:dyDescent="0.35">
      <c r="B13" s="18" t="s">
        <v>51</v>
      </c>
      <c r="C13" s="17">
        <v>9.0631960759844796E-2</v>
      </c>
      <c r="D13" s="17">
        <v>6.8821797168888199E-2</v>
      </c>
      <c r="E13" s="17">
        <v>0.111961178793873</v>
      </c>
      <c r="F13" s="17"/>
      <c r="G13" s="17">
        <v>3.9289646764226402E-2</v>
      </c>
      <c r="H13" s="17">
        <v>6.3054248262893201E-2</v>
      </c>
      <c r="I13" s="17">
        <v>5.6835586697876597E-2</v>
      </c>
      <c r="J13" s="17">
        <v>0.199900253153937</v>
      </c>
      <c r="K13" s="17">
        <v>0.171829371942127</v>
      </c>
      <c r="L13" s="17">
        <v>0</v>
      </c>
      <c r="M13" s="17"/>
      <c r="N13" s="17">
        <v>0.116093700490093</v>
      </c>
      <c r="O13" s="17">
        <v>4.2994336249772697E-2</v>
      </c>
      <c r="P13" s="17">
        <v>3.1512365707305499E-2</v>
      </c>
      <c r="Q13" s="17">
        <v>0</v>
      </c>
      <c r="R13" s="17">
        <v>0.28827636713860999</v>
      </c>
      <c r="S13" s="17"/>
      <c r="T13" s="17">
        <v>0.23999528707670301</v>
      </c>
      <c r="U13" s="17">
        <v>3.1937292994955603E-2</v>
      </c>
      <c r="V13" s="17">
        <v>1.7133776435323499E-2</v>
      </c>
      <c r="W13" s="17">
        <v>0</v>
      </c>
    </row>
    <row r="14" spans="2:23" x14ac:dyDescent="0.35">
      <c r="B14" s="18" t="s">
        <v>168</v>
      </c>
      <c r="C14" s="19">
        <v>9.0349532828517598E-2</v>
      </c>
      <c r="D14" s="19">
        <v>6.12039101741534E-2</v>
      </c>
      <c r="E14" s="19">
        <v>0.11885245247604399</v>
      </c>
      <c r="F14" s="19"/>
      <c r="G14" s="19">
        <v>0.12121680262635599</v>
      </c>
      <c r="H14" s="19">
        <v>3.8277188574291E-2</v>
      </c>
      <c r="I14" s="19">
        <v>0.17998530570624399</v>
      </c>
      <c r="J14" s="19">
        <v>0</v>
      </c>
      <c r="K14" s="19">
        <v>0.23292169822488001</v>
      </c>
      <c r="L14" s="19">
        <v>0</v>
      </c>
      <c r="M14" s="19"/>
      <c r="N14" s="19">
        <v>6.2348778058726899E-2</v>
      </c>
      <c r="O14" s="19">
        <v>0.12947077388300601</v>
      </c>
      <c r="P14" s="19">
        <v>9.4105238357915705E-2</v>
      </c>
      <c r="Q14" s="19">
        <v>0.30346763741089799</v>
      </c>
      <c r="R14" s="19">
        <v>0.21883635996169001</v>
      </c>
      <c r="S14" s="19"/>
      <c r="T14" s="19">
        <v>0.13553224362885699</v>
      </c>
      <c r="U14" s="19">
        <v>6.5401861625032004E-2</v>
      </c>
      <c r="V14" s="19">
        <v>2.9686729479247501E-2</v>
      </c>
      <c r="W14" s="19">
        <v>0</v>
      </c>
    </row>
    <row r="15" spans="2:23" x14ac:dyDescent="0.35">
      <c r="B15" s="16" t="s">
        <v>217</v>
      </c>
    </row>
    <row r="16" spans="2:23" x14ac:dyDescent="0.35">
      <c r="B16" t="s">
        <v>45</v>
      </c>
    </row>
    <row r="17" spans="2:2" x14ac:dyDescent="0.35">
      <c r="B17" t="s">
        <v>223</v>
      </c>
    </row>
    <row r="19" spans="2:2" x14ac:dyDescent="0.35">
      <c r="B19" s="8" t="str">
        <f>HYPERLINK("#'Contents'!A1", "Return to Contents")</f>
        <v>Return to Contents</v>
      </c>
    </row>
  </sheetData>
  <mergeCells count="5">
    <mergeCell ref="D5:E5"/>
    <mergeCell ref="G5:L5"/>
    <mergeCell ref="N5:R5"/>
    <mergeCell ref="T5:W5"/>
    <mergeCell ref="D2:U2"/>
  </mergeCells>
  <pageMargins left="0.7" right="0.7" top="0.75" bottom="0.75" header="0.3" footer="0.3"/>
  <pageSetup paperSize="9" orientation="portrait" horizontalDpi="300" verticalDpi="300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B2:G22"/>
  <sheetViews>
    <sheetView showGridLines="0" topLeftCell="A6" workbookViewId="0">
      <pane xSplit="2" topLeftCell="C1" activePane="topRight" state="frozen"/>
      <selection pane="topRight" activeCell="B16" sqref="B16"/>
    </sheetView>
  </sheetViews>
  <sheetFormatPr defaultColWidth="11.453125" defaultRowHeight="14.5" x14ac:dyDescent="0.35"/>
  <cols>
    <col min="2" max="2" width="25.7265625" customWidth="1"/>
    <col min="3" max="7" width="20.7265625" customWidth="1"/>
  </cols>
  <sheetData>
    <row r="2" spans="2:7" ht="40" customHeight="1" x14ac:dyDescent="0.35">
      <c r="D2" s="31" t="s">
        <v>183</v>
      </c>
      <c r="E2" s="27"/>
      <c r="F2" s="27"/>
      <c r="G2" s="27"/>
    </row>
    <row r="6" spans="2:7" ht="50.15" customHeight="1" x14ac:dyDescent="0.35">
      <c r="B6" s="23" t="s">
        <v>13</v>
      </c>
      <c r="C6" s="23" t="s">
        <v>172</v>
      </c>
      <c r="D6" s="23" t="s">
        <v>173</v>
      </c>
      <c r="E6" s="23" t="s">
        <v>174</v>
      </c>
      <c r="F6" s="23" t="s">
        <v>175</v>
      </c>
    </row>
    <row r="7" spans="2:7" x14ac:dyDescent="0.35">
      <c r="B7" s="18" t="s">
        <v>176</v>
      </c>
      <c r="C7" s="17">
        <v>0.22366788816455299</v>
      </c>
      <c r="D7" s="17">
        <v>0.23909613511059599</v>
      </c>
      <c r="E7" s="17">
        <v>0.160240660360359</v>
      </c>
      <c r="F7" s="17">
        <v>0.15479173363773499</v>
      </c>
    </row>
    <row r="8" spans="2:7" x14ac:dyDescent="0.35">
      <c r="B8" s="18" t="s">
        <v>177</v>
      </c>
      <c r="C8" s="17">
        <v>0.26078817184703601</v>
      </c>
      <c r="D8" s="17">
        <v>0.32512691535690902</v>
      </c>
      <c r="E8" s="17">
        <v>0.273220055044334</v>
      </c>
      <c r="F8" s="17">
        <v>0.23741973157941501</v>
      </c>
    </row>
    <row r="9" spans="2:7" x14ac:dyDescent="0.35">
      <c r="B9" s="18" t="s">
        <v>178</v>
      </c>
      <c r="C9" s="17">
        <v>0.27458647087099503</v>
      </c>
      <c r="D9" s="17">
        <v>0.186974555584765</v>
      </c>
      <c r="E9" s="17">
        <v>0.25349300651232498</v>
      </c>
      <c r="F9" s="17">
        <v>0.230158744876438</v>
      </c>
    </row>
    <row r="10" spans="2:7" x14ac:dyDescent="0.35">
      <c r="B10" s="18" t="s">
        <v>179</v>
      </c>
      <c r="C10" s="17">
        <v>0.103510630133736</v>
      </c>
      <c r="D10" s="17">
        <v>0.144692747570211</v>
      </c>
      <c r="E10" s="17">
        <v>0.17525706448922301</v>
      </c>
      <c r="F10" s="17">
        <v>0.173839570123793</v>
      </c>
    </row>
    <row r="11" spans="2:7" x14ac:dyDescent="0.35">
      <c r="B11" s="18" t="s">
        <v>180</v>
      </c>
      <c r="C11" s="17">
        <v>8.2519718241459497E-2</v>
      </c>
      <c r="D11" s="17">
        <v>7.2146677636840503E-2</v>
      </c>
      <c r="E11" s="17">
        <v>8.87370914832257E-2</v>
      </c>
      <c r="F11" s="17">
        <v>0.14927373925582699</v>
      </c>
    </row>
    <row r="12" spans="2:7" x14ac:dyDescent="0.35">
      <c r="B12" s="18" t="s">
        <v>51</v>
      </c>
      <c r="C12" s="17">
        <v>5.4927120742221398E-2</v>
      </c>
      <c r="D12" s="17">
        <v>3.1962968740678603E-2</v>
      </c>
      <c r="E12" s="17">
        <v>4.9052122110532601E-2</v>
      </c>
      <c r="F12" s="17">
        <v>5.4516480526791901E-2</v>
      </c>
    </row>
    <row r="13" spans="2:7" x14ac:dyDescent="0.35">
      <c r="B13" s="22" t="s">
        <v>181</v>
      </c>
      <c r="C13" s="20">
        <v>0.48445606001158897</v>
      </c>
      <c r="D13" s="20">
        <v>0.56422305046750498</v>
      </c>
      <c r="E13" s="20">
        <v>0.433460715404694</v>
      </c>
      <c r="F13" s="20">
        <v>0.39221146521715</v>
      </c>
    </row>
    <row r="14" spans="2:7" x14ac:dyDescent="0.35">
      <c r="B14" s="22" t="s">
        <v>182</v>
      </c>
      <c r="C14" s="20">
        <v>0.186030348375195</v>
      </c>
      <c r="D14" s="20">
        <v>0.21683942520705099</v>
      </c>
      <c r="E14" s="20">
        <v>0.26399415597244802</v>
      </c>
      <c r="F14" s="20">
        <v>0.32311330937962102</v>
      </c>
    </row>
    <row r="15" spans="2:7" x14ac:dyDescent="0.35">
      <c r="B15" s="22" t="s">
        <v>64</v>
      </c>
      <c r="C15" s="21">
        <v>0.29842571163639298</v>
      </c>
      <c r="D15" s="21">
        <v>0.34738362526045402</v>
      </c>
      <c r="E15" s="21">
        <v>0.16946655943224501</v>
      </c>
      <c r="F15" s="21">
        <v>6.9098155837528999E-2</v>
      </c>
    </row>
    <row r="16" spans="2:7" x14ac:dyDescent="0.35">
      <c r="B16" s="16" t="s">
        <v>199</v>
      </c>
      <c r="C16" s="16"/>
      <c r="D16" s="16"/>
      <c r="E16" s="16"/>
      <c r="F16" s="16"/>
    </row>
    <row r="17" spans="2:2" x14ac:dyDescent="0.35">
      <c r="B17" t="s">
        <v>45</v>
      </c>
    </row>
    <row r="18" spans="2:2" x14ac:dyDescent="0.35">
      <c r="B18" t="s">
        <v>223</v>
      </c>
    </row>
    <row r="22" spans="2:2" x14ac:dyDescent="0.35">
      <c r="B22" s="8" t="str">
        <f>HYPERLINK("#'Contents'!A1", "Return to Contents")</f>
        <v>Return to Contents</v>
      </c>
    </row>
  </sheetData>
  <mergeCells count="1">
    <mergeCell ref="D2:G2"/>
  </mergeCells>
  <pageMargins left="0.7" right="0.7" top="0.75" bottom="0.75" header="0.3" footer="0.3"/>
  <pageSetup paperSize="9" orientation="portrait" horizontalDpi="300" verticalDpi="300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B2:W22"/>
  <sheetViews>
    <sheetView showGridLines="0" topLeftCell="A8" workbookViewId="0">
      <pane xSplit="2" topLeftCell="C1" activePane="topRight" state="frozen"/>
      <selection pane="topRight" activeCell="B18" sqref="B18"/>
    </sheetView>
  </sheetViews>
  <sheetFormatPr defaultColWidth="11.4531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8" width="10.7265625" customWidth="1"/>
    <col min="19" max="19" width="2.1796875" customWidth="1"/>
    <col min="20" max="23" width="10.7265625" customWidth="1"/>
    <col min="24" max="24" width="2.1796875" customWidth="1"/>
  </cols>
  <sheetData>
    <row r="2" spans="2:23" ht="40" customHeight="1" x14ac:dyDescent="0.35">
      <c r="D2" s="31" t="s">
        <v>184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5" spans="2:23" ht="30" customHeight="1" x14ac:dyDescent="0.35">
      <c r="B5" s="15"/>
      <c r="C5" s="15"/>
      <c r="D5" s="30" t="s">
        <v>34</v>
      </c>
      <c r="E5" s="30"/>
      <c r="F5" s="15"/>
      <c r="G5" s="30" t="s">
        <v>35</v>
      </c>
      <c r="H5" s="30"/>
      <c r="I5" s="30"/>
      <c r="J5" s="30"/>
      <c r="K5" s="30"/>
      <c r="L5" s="30"/>
      <c r="M5" s="15"/>
      <c r="N5" s="30" t="s">
        <v>36</v>
      </c>
      <c r="O5" s="30"/>
      <c r="P5" s="30"/>
      <c r="Q5" s="30"/>
      <c r="R5" s="30"/>
      <c r="S5" s="15"/>
      <c r="T5" s="30" t="s">
        <v>37</v>
      </c>
      <c r="U5" s="30"/>
      <c r="V5" s="30"/>
      <c r="W5" s="30"/>
    </row>
    <row r="6" spans="2:23" ht="29" x14ac:dyDescent="0.35">
      <c r="B6" t="s">
        <v>13</v>
      </c>
      <c r="C6" s="9" t="s">
        <v>14</v>
      </c>
      <c r="D6" s="12" t="s">
        <v>15</v>
      </c>
      <c r="E6" s="12" t="s">
        <v>16</v>
      </c>
      <c r="G6" s="12" t="s">
        <v>19</v>
      </c>
      <c r="H6" s="12" t="s">
        <v>20</v>
      </c>
      <c r="I6" s="12" t="s">
        <v>21</v>
      </c>
      <c r="J6" s="12" t="s">
        <v>22</v>
      </c>
      <c r="K6" s="12" t="s">
        <v>23</v>
      </c>
      <c r="L6" s="12" t="s">
        <v>24</v>
      </c>
      <c r="N6" s="12" t="s">
        <v>25</v>
      </c>
      <c r="O6" s="12" t="s">
        <v>26</v>
      </c>
      <c r="P6" s="12" t="s">
        <v>27</v>
      </c>
      <c r="Q6" s="12" t="s">
        <v>28</v>
      </c>
      <c r="R6" s="12" t="s">
        <v>29</v>
      </c>
      <c r="T6" s="12" t="s">
        <v>30</v>
      </c>
      <c r="U6" s="12" t="s">
        <v>31</v>
      </c>
      <c r="V6" s="12" t="s">
        <v>32</v>
      </c>
      <c r="W6" s="12" t="s">
        <v>33</v>
      </c>
    </row>
    <row r="7" spans="2:23" ht="30" customHeight="1" x14ac:dyDescent="0.35">
      <c r="B7" s="10" t="s">
        <v>17</v>
      </c>
      <c r="C7" s="10">
        <v>1466</v>
      </c>
      <c r="D7" s="10">
        <v>651</v>
      </c>
      <c r="E7" s="10">
        <v>800</v>
      </c>
      <c r="F7" s="10"/>
      <c r="G7" s="10">
        <v>255</v>
      </c>
      <c r="H7" s="10">
        <v>319</v>
      </c>
      <c r="I7" s="10">
        <v>279</v>
      </c>
      <c r="J7" s="10">
        <v>265</v>
      </c>
      <c r="K7" s="10">
        <v>249</v>
      </c>
      <c r="L7" s="10">
        <v>99</v>
      </c>
      <c r="M7" s="10"/>
      <c r="N7" s="10">
        <v>907</v>
      </c>
      <c r="O7" s="10">
        <v>211</v>
      </c>
      <c r="P7" s="10">
        <v>187</v>
      </c>
      <c r="Q7" s="10">
        <v>90</v>
      </c>
      <c r="R7" s="10">
        <v>60</v>
      </c>
      <c r="S7" s="10"/>
      <c r="T7" s="10">
        <v>338</v>
      </c>
      <c r="U7" s="10">
        <v>562</v>
      </c>
      <c r="V7" s="10">
        <v>435</v>
      </c>
      <c r="W7" s="10">
        <v>89</v>
      </c>
    </row>
    <row r="8" spans="2:23" ht="30" customHeight="1" x14ac:dyDescent="0.35">
      <c r="B8" s="11" t="s">
        <v>18</v>
      </c>
      <c r="C8" s="11">
        <v>1537</v>
      </c>
      <c r="D8" s="11">
        <v>761</v>
      </c>
      <c r="E8" s="11">
        <v>760</v>
      </c>
      <c r="F8" s="11"/>
      <c r="G8" s="11">
        <v>246</v>
      </c>
      <c r="H8" s="11">
        <v>360</v>
      </c>
      <c r="I8" s="11">
        <v>329</v>
      </c>
      <c r="J8" s="11">
        <v>297</v>
      </c>
      <c r="K8" s="11">
        <v>224</v>
      </c>
      <c r="L8" s="11">
        <v>82</v>
      </c>
      <c r="M8" s="11"/>
      <c r="N8" s="11">
        <v>818</v>
      </c>
      <c r="O8" s="11">
        <v>325</v>
      </c>
      <c r="P8" s="11">
        <v>234</v>
      </c>
      <c r="Q8" s="11">
        <v>109</v>
      </c>
      <c r="R8" s="11">
        <v>39</v>
      </c>
      <c r="S8" s="11"/>
      <c r="T8" s="11">
        <v>382</v>
      </c>
      <c r="U8" s="11">
        <v>585</v>
      </c>
      <c r="V8" s="11">
        <v>435</v>
      </c>
      <c r="W8" s="11">
        <v>95</v>
      </c>
    </row>
    <row r="9" spans="2:23" x14ac:dyDescent="0.35">
      <c r="B9" s="18" t="s">
        <v>176</v>
      </c>
      <c r="C9" s="17">
        <v>0.15479173363773499</v>
      </c>
      <c r="D9" s="17">
        <v>0.20465604999854001</v>
      </c>
      <c r="E9" s="17">
        <v>0.10791329690316399</v>
      </c>
      <c r="F9" s="17"/>
      <c r="G9" s="17">
        <v>0.185819370083426</v>
      </c>
      <c r="H9" s="17">
        <v>0.20097489028846999</v>
      </c>
      <c r="I9" s="17">
        <v>0.18001481186221099</v>
      </c>
      <c r="J9" s="17">
        <v>0.11932020340239299</v>
      </c>
      <c r="K9" s="17">
        <v>9.5247403055363694E-2</v>
      </c>
      <c r="L9" s="17">
        <v>4.9621960182715703E-2</v>
      </c>
      <c r="M9" s="17"/>
      <c r="N9" s="17">
        <v>0.130958407380036</v>
      </c>
      <c r="O9" s="17">
        <v>0.16879967003103499</v>
      </c>
      <c r="P9" s="17">
        <v>0.22496243922088799</v>
      </c>
      <c r="Q9" s="17">
        <v>0.136117987703683</v>
      </c>
      <c r="R9" s="17">
        <v>0.11902138524469499</v>
      </c>
      <c r="S9" s="17"/>
      <c r="T9" s="17">
        <v>9.7367871781827597E-2</v>
      </c>
      <c r="U9" s="17">
        <v>0.12301350961207599</v>
      </c>
      <c r="V9" s="17">
        <v>0.206818648284189</v>
      </c>
      <c r="W9" s="17">
        <v>0.35074217152783799</v>
      </c>
    </row>
    <row r="10" spans="2:23" x14ac:dyDescent="0.35">
      <c r="B10" s="18" t="s">
        <v>177</v>
      </c>
      <c r="C10" s="17">
        <v>0.23741973157941501</v>
      </c>
      <c r="D10" s="17">
        <v>0.27512155011476302</v>
      </c>
      <c r="E10" s="17">
        <v>0.203088219762077</v>
      </c>
      <c r="F10" s="17"/>
      <c r="G10" s="17">
        <v>0.25430934224631102</v>
      </c>
      <c r="H10" s="17">
        <v>0.20131675472635899</v>
      </c>
      <c r="I10" s="17">
        <v>0.23291187138432501</v>
      </c>
      <c r="J10" s="17">
        <v>0.18624444027847301</v>
      </c>
      <c r="K10" s="17">
        <v>0.28605978333942</v>
      </c>
      <c r="L10" s="17">
        <v>0.414557864155158</v>
      </c>
      <c r="M10" s="17"/>
      <c r="N10" s="17">
        <v>0.22645767356357799</v>
      </c>
      <c r="O10" s="17">
        <v>0.27653801208645201</v>
      </c>
      <c r="P10" s="17">
        <v>0.187094125742397</v>
      </c>
      <c r="Q10" s="17">
        <v>0.318278571160032</v>
      </c>
      <c r="R10" s="17">
        <v>0.23927460893559799</v>
      </c>
      <c r="S10" s="17"/>
      <c r="T10" s="17">
        <v>0.135093729370938</v>
      </c>
      <c r="U10" s="17">
        <v>0.227073410488001</v>
      </c>
      <c r="V10" s="17">
        <v>0.33735383865873603</v>
      </c>
      <c r="W10" s="17">
        <v>0.31610785179761902</v>
      </c>
    </row>
    <row r="11" spans="2:23" x14ac:dyDescent="0.35">
      <c r="B11" s="18" t="s">
        <v>178</v>
      </c>
      <c r="C11" s="17">
        <v>0.230158744876438</v>
      </c>
      <c r="D11" s="17">
        <v>0.20637942696686601</v>
      </c>
      <c r="E11" s="17">
        <v>0.25393516309310799</v>
      </c>
      <c r="F11" s="17"/>
      <c r="G11" s="17">
        <v>0.261093186686848</v>
      </c>
      <c r="H11" s="17">
        <v>0.25158868260975598</v>
      </c>
      <c r="I11" s="17">
        <v>0.23779881555122701</v>
      </c>
      <c r="J11" s="17">
        <v>0.20566493840043401</v>
      </c>
      <c r="K11" s="17">
        <v>0.19255904865916501</v>
      </c>
      <c r="L11" s="17">
        <v>0.204259277171707</v>
      </c>
      <c r="M11" s="17"/>
      <c r="N11" s="17">
        <v>0.21582527058552101</v>
      </c>
      <c r="O11" s="17">
        <v>0.182078280710711</v>
      </c>
      <c r="P11" s="17">
        <v>0.32937948584728199</v>
      </c>
      <c r="Q11" s="17">
        <v>0.27491301456178002</v>
      </c>
      <c r="R11" s="17">
        <v>0.221964529576856</v>
      </c>
      <c r="S11" s="17"/>
      <c r="T11" s="17">
        <v>0.26253096113555602</v>
      </c>
      <c r="U11" s="17">
        <v>0.25221411656293002</v>
      </c>
      <c r="V11" s="17">
        <v>0.199081555450942</v>
      </c>
      <c r="W11" s="17">
        <v>0.11878753557133701</v>
      </c>
    </row>
    <row r="12" spans="2:23" x14ac:dyDescent="0.35">
      <c r="B12" s="18" t="s">
        <v>179</v>
      </c>
      <c r="C12" s="17">
        <v>0.173839570123793</v>
      </c>
      <c r="D12" s="17">
        <v>0.16374741240603899</v>
      </c>
      <c r="E12" s="17">
        <v>0.183419232174619</v>
      </c>
      <c r="F12" s="17"/>
      <c r="G12" s="17">
        <v>0.15058675041108199</v>
      </c>
      <c r="H12" s="17">
        <v>0.13415503346116001</v>
      </c>
      <c r="I12" s="17">
        <v>0.15602225507523901</v>
      </c>
      <c r="J12" s="17">
        <v>0.25796397369530599</v>
      </c>
      <c r="K12" s="17">
        <v>0.18835898884503199</v>
      </c>
      <c r="L12" s="17">
        <v>0.145297888618201</v>
      </c>
      <c r="M12" s="17"/>
      <c r="N12" s="17">
        <v>0.18155747214314899</v>
      </c>
      <c r="O12" s="17">
        <v>0.220944284625924</v>
      </c>
      <c r="P12" s="17">
        <v>0.104955453271685</v>
      </c>
      <c r="Q12" s="17">
        <v>0.12629900546422701</v>
      </c>
      <c r="R12" s="17">
        <v>0.21487122579522699</v>
      </c>
      <c r="S12" s="17"/>
      <c r="T12" s="17">
        <v>0.14487374016988799</v>
      </c>
      <c r="U12" s="17">
        <v>0.20419807879424501</v>
      </c>
      <c r="V12" s="17">
        <v>0.17003250742797599</v>
      </c>
      <c r="W12" s="17">
        <v>0.13748123917637201</v>
      </c>
    </row>
    <row r="13" spans="2:23" x14ac:dyDescent="0.35">
      <c r="B13" s="18" t="s">
        <v>180</v>
      </c>
      <c r="C13" s="17">
        <v>0.14927373925582699</v>
      </c>
      <c r="D13" s="17">
        <v>0.124086191243131</v>
      </c>
      <c r="E13" s="17">
        <v>0.16991682860426099</v>
      </c>
      <c r="F13" s="17"/>
      <c r="G13" s="17">
        <v>8.9104234622043796E-2</v>
      </c>
      <c r="H13" s="17">
        <v>0.143142468737084</v>
      </c>
      <c r="I13" s="17">
        <v>0.14276221218004601</v>
      </c>
      <c r="J13" s="17">
        <v>0.19507109360068001</v>
      </c>
      <c r="K13" s="17">
        <v>0.18781922534319301</v>
      </c>
      <c r="L13" s="17">
        <v>0.111817688817704</v>
      </c>
      <c r="M13" s="17"/>
      <c r="N13" s="17">
        <v>0.18120985351957</v>
      </c>
      <c r="O13" s="17">
        <v>0.11669183779299901</v>
      </c>
      <c r="P13" s="17">
        <v>0.114036922678292</v>
      </c>
      <c r="Q13" s="17">
        <v>0.10621803682891499</v>
      </c>
      <c r="R13" s="17">
        <v>0.126140867035342</v>
      </c>
      <c r="S13" s="17"/>
      <c r="T13" s="17">
        <v>0.25635125261188302</v>
      </c>
      <c r="U13" s="17">
        <v>0.169829643418589</v>
      </c>
      <c r="V13" s="17">
        <v>5.9123993664965298E-2</v>
      </c>
      <c r="W13" s="17">
        <v>6.08933777063458E-2</v>
      </c>
    </row>
    <row r="14" spans="2:23" x14ac:dyDescent="0.35">
      <c r="B14" s="18" t="s">
        <v>51</v>
      </c>
      <c r="C14" s="17">
        <v>5.4516480526791901E-2</v>
      </c>
      <c r="D14" s="17">
        <v>2.6009369270661199E-2</v>
      </c>
      <c r="E14" s="17">
        <v>8.1727259462770693E-2</v>
      </c>
      <c r="F14" s="17"/>
      <c r="G14" s="17">
        <v>5.90871159502896E-2</v>
      </c>
      <c r="H14" s="17">
        <v>6.8822170177169906E-2</v>
      </c>
      <c r="I14" s="17">
        <v>5.0490033946951798E-2</v>
      </c>
      <c r="J14" s="17">
        <v>3.57353506227144E-2</v>
      </c>
      <c r="K14" s="17">
        <v>4.9955550757826497E-2</v>
      </c>
      <c r="L14" s="17">
        <v>7.4445321054513999E-2</v>
      </c>
      <c r="M14" s="17"/>
      <c r="N14" s="17">
        <v>6.3991322808145304E-2</v>
      </c>
      <c r="O14" s="17">
        <v>3.49479147528792E-2</v>
      </c>
      <c r="P14" s="17">
        <v>3.9571573239455697E-2</v>
      </c>
      <c r="Q14" s="17">
        <v>3.8173384281362202E-2</v>
      </c>
      <c r="R14" s="17">
        <v>7.8727383412281304E-2</v>
      </c>
      <c r="S14" s="17"/>
      <c r="T14" s="17">
        <v>0.103782444929908</v>
      </c>
      <c r="U14" s="17">
        <v>2.3671241124159099E-2</v>
      </c>
      <c r="V14" s="17">
        <v>2.7589456513192102E-2</v>
      </c>
      <c r="W14" s="17">
        <v>1.5987824220487799E-2</v>
      </c>
    </row>
    <row r="15" spans="2:23" x14ac:dyDescent="0.35">
      <c r="B15" s="18" t="s">
        <v>181</v>
      </c>
      <c r="C15" s="20">
        <v>0.39221146521715</v>
      </c>
      <c r="D15" s="20">
        <v>0.479777600113303</v>
      </c>
      <c r="E15" s="20">
        <v>0.31100151666524201</v>
      </c>
      <c r="F15" s="20"/>
      <c r="G15" s="20">
        <v>0.44012871232973699</v>
      </c>
      <c r="H15" s="20">
        <v>0.402291645014829</v>
      </c>
      <c r="I15" s="20">
        <v>0.41292668324653597</v>
      </c>
      <c r="J15" s="20">
        <v>0.305564643680865</v>
      </c>
      <c r="K15" s="20">
        <v>0.381307186394784</v>
      </c>
      <c r="L15" s="20">
        <v>0.46417982433787303</v>
      </c>
      <c r="M15" s="20"/>
      <c r="N15" s="20">
        <v>0.35741608094361499</v>
      </c>
      <c r="O15" s="20">
        <v>0.44533768211748698</v>
      </c>
      <c r="P15" s="20">
        <v>0.41205656496328602</v>
      </c>
      <c r="Q15" s="20">
        <v>0.45439655886371499</v>
      </c>
      <c r="R15" s="20">
        <v>0.35829599418029301</v>
      </c>
      <c r="S15" s="20"/>
      <c r="T15" s="20">
        <v>0.23246160115276601</v>
      </c>
      <c r="U15" s="20">
        <v>0.35008692010007703</v>
      </c>
      <c r="V15" s="20">
        <v>0.54417248694292497</v>
      </c>
      <c r="W15" s="20">
        <v>0.66685002332545795</v>
      </c>
    </row>
    <row r="16" spans="2:23" x14ac:dyDescent="0.35">
      <c r="B16" s="18" t="s">
        <v>182</v>
      </c>
      <c r="C16" s="20">
        <v>0.32311330937962102</v>
      </c>
      <c r="D16" s="20">
        <v>0.28783360364916999</v>
      </c>
      <c r="E16" s="20">
        <v>0.35333606077888002</v>
      </c>
      <c r="F16" s="20"/>
      <c r="G16" s="20">
        <v>0.239690985033125</v>
      </c>
      <c r="H16" s="20">
        <v>0.27729750219824401</v>
      </c>
      <c r="I16" s="20">
        <v>0.29878446725528501</v>
      </c>
      <c r="J16" s="20">
        <v>0.45303506729598603</v>
      </c>
      <c r="K16" s="20">
        <v>0.376178214188225</v>
      </c>
      <c r="L16" s="20">
        <v>0.25711557743590502</v>
      </c>
      <c r="M16" s="20"/>
      <c r="N16" s="20">
        <v>0.36276732566271902</v>
      </c>
      <c r="O16" s="20">
        <v>0.33763612241892299</v>
      </c>
      <c r="P16" s="20">
        <v>0.218992375949976</v>
      </c>
      <c r="Q16" s="20">
        <v>0.23251704229314199</v>
      </c>
      <c r="R16" s="20">
        <v>0.34101209283056899</v>
      </c>
      <c r="S16" s="20"/>
      <c r="T16" s="20">
        <v>0.40122499278176998</v>
      </c>
      <c r="U16" s="20">
        <v>0.37402772221283398</v>
      </c>
      <c r="V16" s="20">
        <v>0.229156501092941</v>
      </c>
      <c r="W16" s="20">
        <v>0.19837461688271699</v>
      </c>
    </row>
    <row r="17" spans="2:23" x14ac:dyDescent="0.35">
      <c r="B17" s="18" t="s">
        <v>64</v>
      </c>
      <c r="C17" s="21">
        <v>6.9098155837528999E-2</v>
      </c>
      <c r="D17" s="21">
        <v>0.19194399646413299</v>
      </c>
      <c r="E17" s="21">
        <v>-4.2334544113638399E-2</v>
      </c>
      <c r="F17" s="21"/>
      <c r="G17" s="21">
        <v>0.200437727296611</v>
      </c>
      <c r="H17" s="21">
        <v>0.124994142816585</v>
      </c>
      <c r="I17" s="21">
        <v>0.114142215991251</v>
      </c>
      <c r="J17" s="21">
        <v>-0.147470423615121</v>
      </c>
      <c r="K17" s="21">
        <v>5.1289722065586104E-3</v>
      </c>
      <c r="L17" s="21">
        <v>0.20706424690196801</v>
      </c>
      <c r="M17" s="21"/>
      <c r="N17" s="21">
        <v>-5.3512447191036401E-3</v>
      </c>
      <c r="O17" s="21">
        <v>0.107701559698564</v>
      </c>
      <c r="P17" s="21">
        <v>0.19306418901330899</v>
      </c>
      <c r="Q17" s="21">
        <v>0.221879516570573</v>
      </c>
      <c r="R17" s="21">
        <v>1.72839013497239E-2</v>
      </c>
      <c r="S17" s="21"/>
      <c r="T17" s="21">
        <v>-0.168763391629004</v>
      </c>
      <c r="U17" s="21">
        <v>-2.39408021127567E-2</v>
      </c>
      <c r="V17" s="21">
        <v>0.31501598584998403</v>
      </c>
      <c r="W17" s="21">
        <v>0.46847540644273999</v>
      </c>
    </row>
    <row r="18" spans="2:23" x14ac:dyDescent="0.35">
      <c r="B18" s="16" t="s">
        <v>199</v>
      </c>
    </row>
    <row r="19" spans="2:23" x14ac:dyDescent="0.35">
      <c r="B19" t="s">
        <v>45</v>
      </c>
    </row>
    <row r="20" spans="2:23" x14ac:dyDescent="0.35">
      <c r="B20" t="s">
        <v>223</v>
      </c>
    </row>
    <row r="22" spans="2:23" x14ac:dyDescent="0.35">
      <c r="B22" s="8" t="str">
        <f>HYPERLINK("#'Contents'!A1", "Return to Contents")</f>
        <v>Return to Contents</v>
      </c>
    </row>
  </sheetData>
  <mergeCells count="5">
    <mergeCell ref="D5:E5"/>
    <mergeCell ref="G5:L5"/>
    <mergeCell ref="N5:R5"/>
    <mergeCell ref="T5:W5"/>
    <mergeCell ref="D2:U2"/>
  </mergeCells>
  <pageMargins left="0.7" right="0.7" top="0.75" bottom="0.75" header="0.3" footer="0.3"/>
  <pageSetup paperSize="9" orientation="portrait" horizontalDpi="300" verticalDpi="300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B2:W22"/>
  <sheetViews>
    <sheetView showGridLines="0" topLeftCell="A7" workbookViewId="0">
      <pane xSplit="2" topLeftCell="C1" activePane="topRight" state="frozen"/>
      <selection pane="topRight" activeCell="B18" sqref="B18"/>
    </sheetView>
  </sheetViews>
  <sheetFormatPr defaultColWidth="11.4531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8" width="10.7265625" customWidth="1"/>
    <col min="19" max="19" width="2.1796875" customWidth="1"/>
    <col min="20" max="23" width="10.7265625" customWidth="1"/>
    <col min="24" max="24" width="2.1796875" customWidth="1"/>
  </cols>
  <sheetData>
    <row r="2" spans="2:23" ht="40" customHeight="1" x14ac:dyDescent="0.35">
      <c r="D2" s="31" t="s">
        <v>185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5" spans="2:23" ht="30" customHeight="1" x14ac:dyDescent="0.35">
      <c r="B5" s="15"/>
      <c r="C5" s="15"/>
      <c r="D5" s="30" t="s">
        <v>34</v>
      </c>
      <c r="E5" s="30"/>
      <c r="F5" s="15"/>
      <c r="G5" s="30" t="s">
        <v>35</v>
      </c>
      <c r="H5" s="30"/>
      <c r="I5" s="30"/>
      <c r="J5" s="30"/>
      <c r="K5" s="30"/>
      <c r="L5" s="30"/>
      <c r="M5" s="15"/>
      <c r="N5" s="30" t="s">
        <v>36</v>
      </c>
      <c r="O5" s="30"/>
      <c r="P5" s="30"/>
      <c r="Q5" s="30"/>
      <c r="R5" s="30"/>
      <c r="S5" s="15"/>
      <c r="T5" s="30" t="s">
        <v>37</v>
      </c>
      <c r="U5" s="30"/>
      <c r="V5" s="30"/>
      <c r="W5" s="30"/>
    </row>
    <row r="6" spans="2:23" ht="29" x14ac:dyDescent="0.35">
      <c r="B6" t="s">
        <v>13</v>
      </c>
      <c r="C6" s="9" t="s">
        <v>14</v>
      </c>
      <c r="D6" s="12" t="s">
        <v>15</v>
      </c>
      <c r="E6" s="12" t="s">
        <v>16</v>
      </c>
      <c r="G6" s="12" t="s">
        <v>19</v>
      </c>
      <c r="H6" s="12" t="s">
        <v>20</v>
      </c>
      <c r="I6" s="12" t="s">
        <v>21</v>
      </c>
      <c r="J6" s="12" t="s">
        <v>22</v>
      </c>
      <c r="K6" s="12" t="s">
        <v>23</v>
      </c>
      <c r="L6" s="12" t="s">
        <v>24</v>
      </c>
      <c r="N6" s="12" t="s">
        <v>25</v>
      </c>
      <c r="O6" s="12" t="s">
        <v>26</v>
      </c>
      <c r="P6" s="12" t="s">
        <v>27</v>
      </c>
      <c r="Q6" s="12" t="s">
        <v>28</v>
      </c>
      <c r="R6" s="12" t="s">
        <v>29</v>
      </c>
      <c r="T6" s="12" t="s">
        <v>30</v>
      </c>
      <c r="U6" s="12" t="s">
        <v>31</v>
      </c>
      <c r="V6" s="12" t="s">
        <v>32</v>
      </c>
      <c r="W6" s="12" t="s">
        <v>33</v>
      </c>
    </row>
    <row r="7" spans="2:23" ht="30" customHeight="1" x14ac:dyDescent="0.35">
      <c r="B7" s="10" t="s">
        <v>17</v>
      </c>
      <c r="C7" s="10">
        <v>1466</v>
      </c>
      <c r="D7" s="10">
        <v>651</v>
      </c>
      <c r="E7" s="10">
        <v>800</v>
      </c>
      <c r="F7" s="10"/>
      <c r="G7" s="10">
        <v>255</v>
      </c>
      <c r="H7" s="10">
        <v>319</v>
      </c>
      <c r="I7" s="10">
        <v>279</v>
      </c>
      <c r="J7" s="10">
        <v>265</v>
      </c>
      <c r="K7" s="10">
        <v>249</v>
      </c>
      <c r="L7" s="10">
        <v>99</v>
      </c>
      <c r="M7" s="10"/>
      <c r="N7" s="10">
        <v>907</v>
      </c>
      <c r="O7" s="10">
        <v>211</v>
      </c>
      <c r="P7" s="10">
        <v>187</v>
      </c>
      <c r="Q7" s="10">
        <v>90</v>
      </c>
      <c r="R7" s="10">
        <v>60</v>
      </c>
      <c r="S7" s="10"/>
      <c r="T7" s="10">
        <v>338</v>
      </c>
      <c r="U7" s="10">
        <v>562</v>
      </c>
      <c r="V7" s="10">
        <v>435</v>
      </c>
      <c r="W7" s="10">
        <v>89</v>
      </c>
    </row>
    <row r="8" spans="2:23" ht="30" customHeight="1" x14ac:dyDescent="0.35">
      <c r="B8" s="11" t="s">
        <v>18</v>
      </c>
      <c r="C8" s="11">
        <v>1537</v>
      </c>
      <c r="D8" s="11">
        <v>761</v>
      </c>
      <c r="E8" s="11">
        <v>760</v>
      </c>
      <c r="F8" s="11"/>
      <c r="G8" s="11">
        <v>246</v>
      </c>
      <c r="H8" s="11">
        <v>360</v>
      </c>
      <c r="I8" s="11">
        <v>329</v>
      </c>
      <c r="J8" s="11">
        <v>297</v>
      </c>
      <c r="K8" s="11">
        <v>224</v>
      </c>
      <c r="L8" s="11">
        <v>82</v>
      </c>
      <c r="M8" s="11"/>
      <c r="N8" s="11">
        <v>818</v>
      </c>
      <c r="O8" s="11">
        <v>325</v>
      </c>
      <c r="P8" s="11">
        <v>234</v>
      </c>
      <c r="Q8" s="11">
        <v>109</v>
      </c>
      <c r="R8" s="11">
        <v>39</v>
      </c>
      <c r="S8" s="11"/>
      <c r="T8" s="11">
        <v>382</v>
      </c>
      <c r="U8" s="11">
        <v>585</v>
      </c>
      <c r="V8" s="11">
        <v>435</v>
      </c>
      <c r="W8" s="11">
        <v>95</v>
      </c>
    </row>
    <row r="9" spans="2:23" x14ac:dyDescent="0.35">
      <c r="B9" s="18" t="s">
        <v>176</v>
      </c>
      <c r="C9" s="17">
        <v>0.23909613511059599</v>
      </c>
      <c r="D9" s="17">
        <v>0.19990964728445501</v>
      </c>
      <c r="E9" s="17">
        <v>0.27533085273466701</v>
      </c>
      <c r="F9" s="17"/>
      <c r="G9" s="17">
        <v>0.33769653562965501</v>
      </c>
      <c r="H9" s="17">
        <v>0.24679496217864899</v>
      </c>
      <c r="I9" s="17">
        <v>0.22744705244622199</v>
      </c>
      <c r="J9" s="17">
        <v>0.227544612338487</v>
      </c>
      <c r="K9" s="17">
        <v>0.17283572762415</v>
      </c>
      <c r="L9" s="17">
        <v>0.17974505922800699</v>
      </c>
      <c r="M9" s="17"/>
      <c r="N9" s="17">
        <v>0.28236257912699603</v>
      </c>
      <c r="O9" s="17">
        <v>0.180865264653535</v>
      </c>
      <c r="P9" s="17">
        <v>0.20888787118129301</v>
      </c>
      <c r="Q9" s="17">
        <v>0.15788345701985501</v>
      </c>
      <c r="R9" s="17">
        <v>0.24267394874214501</v>
      </c>
      <c r="S9" s="17"/>
      <c r="T9" s="17">
        <v>0.35624971156780899</v>
      </c>
      <c r="U9" s="17">
        <v>0.23324073969637699</v>
      </c>
      <c r="V9" s="17">
        <v>0.158671719636688</v>
      </c>
      <c r="W9" s="17">
        <v>0.165947566860946</v>
      </c>
    </row>
    <row r="10" spans="2:23" x14ac:dyDescent="0.35">
      <c r="B10" s="18" t="s">
        <v>177</v>
      </c>
      <c r="C10" s="17">
        <v>0.32512691535690902</v>
      </c>
      <c r="D10" s="17">
        <v>0.32549410223582198</v>
      </c>
      <c r="E10" s="17">
        <v>0.32531518119123798</v>
      </c>
      <c r="F10" s="17"/>
      <c r="G10" s="17">
        <v>0.29578009937670602</v>
      </c>
      <c r="H10" s="17">
        <v>0.37578527067310902</v>
      </c>
      <c r="I10" s="17">
        <v>0.320694555887169</v>
      </c>
      <c r="J10" s="17">
        <v>0.31142333610704198</v>
      </c>
      <c r="K10" s="17">
        <v>0.34265048649122298</v>
      </c>
      <c r="L10" s="17">
        <v>0.21087449657687601</v>
      </c>
      <c r="M10" s="17"/>
      <c r="N10" s="17">
        <v>0.30774131033545898</v>
      </c>
      <c r="O10" s="17">
        <v>0.37666134009989699</v>
      </c>
      <c r="P10" s="17">
        <v>0.29001164306057098</v>
      </c>
      <c r="Q10" s="17">
        <v>0.394369037662819</v>
      </c>
      <c r="R10" s="17">
        <v>0.28830358209677698</v>
      </c>
      <c r="S10" s="17"/>
      <c r="T10" s="17">
        <v>0.30370421365530798</v>
      </c>
      <c r="U10" s="17">
        <v>0.32648657171079498</v>
      </c>
      <c r="V10" s="17">
        <v>0.36372335254339599</v>
      </c>
      <c r="W10" s="17">
        <v>0.25905977561917298</v>
      </c>
    </row>
    <row r="11" spans="2:23" x14ac:dyDescent="0.35">
      <c r="B11" s="18" t="s">
        <v>178</v>
      </c>
      <c r="C11" s="17">
        <v>0.186974555584765</v>
      </c>
      <c r="D11" s="17">
        <v>0.20782649768425801</v>
      </c>
      <c r="E11" s="17">
        <v>0.168158880386335</v>
      </c>
      <c r="F11" s="17"/>
      <c r="G11" s="17">
        <v>0.143941654040974</v>
      </c>
      <c r="H11" s="17">
        <v>0.180134193719622</v>
      </c>
      <c r="I11" s="17">
        <v>0.17004805587055399</v>
      </c>
      <c r="J11" s="17">
        <v>0.21991990732485101</v>
      </c>
      <c r="K11" s="17">
        <v>0.21034147230821201</v>
      </c>
      <c r="L11" s="17">
        <v>0.23048445149522401</v>
      </c>
      <c r="M11" s="17"/>
      <c r="N11" s="17">
        <v>0.17627707165089801</v>
      </c>
      <c r="O11" s="17">
        <v>0.183064372007782</v>
      </c>
      <c r="P11" s="17">
        <v>0.21306251535280901</v>
      </c>
      <c r="Q11" s="17">
        <v>0.23254462617180999</v>
      </c>
      <c r="R11" s="17">
        <v>0.17618950782668399</v>
      </c>
      <c r="S11" s="17"/>
      <c r="T11" s="17">
        <v>0.16552241605510401</v>
      </c>
      <c r="U11" s="17">
        <v>0.21952719927543099</v>
      </c>
      <c r="V11" s="17">
        <v>0.179033358204572</v>
      </c>
      <c r="W11" s="17">
        <v>0.145391497819024</v>
      </c>
    </row>
    <row r="12" spans="2:23" x14ac:dyDescent="0.35">
      <c r="B12" s="18" t="s">
        <v>179</v>
      </c>
      <c r="C12" s="17">
        <v>0.144692747570211</v>
      </c>
      <c r="D12" s="17">
        <v>0.163891777473713</v>
      </c>
      <c r="E12" s="17">
        <v>0.12533480318041401</v>
      </c>
      <c r="F12" s="17"/>
      <c r="G12" s="17">
        <v>0.127945402039047</v>
      </c>
      <c r="H12" s="17">
        <v>0.112484302533262</v>
      </c>
      <c r="I12" s="17">
        <v>0.143009897412747</v>
      </c>
      <c r="J12" s="17">
        <v>0.16739814814659601</v>
      </c>
      <c r="K12" s="17">
        <v>0.155738265356441</v>
      </c>
      <c r="L12" s="17">
        <v>0.230144212839201</v>
      </c>
      <c r="M12" s="17"/>
      <c r="N12" s="17">
        <v>0.123548118248741</v>
      </c>
      <c r="O12" s="17">
        <v>0.19125408652904899</v>
      </c>
      <c r="P12" s="17">
        <v>0.13887799799516801</v>
      </c>
      <c r="Q12" s="17">
        <v>0.161407255489497</v>
      </c>
      <c r="R12" s="17">
        <v>0.20358682185635599</v>
      </c>
      <c r="S12" s="17"/>
      <c r="T12" s="17">
        <v>7.3656494693175201E-2</v>
      </c>
      <c r="U12" s="17">
        <v>0.14651785358914901</v>
      </c>
      <c r="V12" s="17">
        <v>0.18659852838789301</v>
      </c>
      <c r="W12" s="17">
        <v>0.27272678081999802</v>
      </c>
    </row>
    <row r="13" spans="2:23" x14ac:dyDescent="0.35">
      <c r="B13" s="18" t="s">
        <v>180</v>
      </c>
      <c r="C13" s="17">
        <v>7.2146677636840503E-2</v>
      </c>
      <c r="D13" s="17">
        <v>8.8571068144034606E-2</v>
      </c>
      <c r="E13" s="17">
        <v>5.5586678324066399E-2</v>
      </c>
      <c r="F13" s="17"/>
      <c r="G13" s="17">
        <v>6.2245229769139598E-2</v>
      </c>
      <c r="H13" s="17">
        <v>5.9610055933174498E-2</v>
      </c>
      <c r="I13" s="17">
        <v>9.0198079057036099E-2</v>
      </c>
      <c r="J13" s="17">
        <v>6.05428708772488E-2</v>
      </c>
      <c r="K13" s="17">
        <v>8.5001836775717904E-2</v>
      </c>
      <c r="L13" s="17">
        <v>9.1232501642048297E-2</v>
      </c>
      <c r="M13" s="17"/>
      <c r="N13" s="17">
        <v>7.2965597436818103E-2</v>
      </c>
      <c r="O13" s="17">
        <v>4.9771808229744099E-2</v>
      </c>
      <c r="P13" s="17">
        <v>0.123681760816591</v>
      </c>
      <c r="Q13" s="17">
        <v>3.6008616531719898E-2</v>
      </c>
      <c r="R13" s="17">
        <v>5.5184405177679897E-2</v>
      </c>
      <c r="S13" s="17"/>
      <c r="T13" s="17">
        <v>4.9245916866139397E-2</v>
      </c>
      <c r="U13" s="17">
        <v>6.2026214667970002E-2</v>
      </c>
      <c r="V13" s="17">
        <v>9.6125852607855403E-2</v>
      </c>
      <c r="W13" s="17">
        <v>0.14088655466037101</v>
      </c>
    </row>
    <row r="14" spans="2:23" x14ac:dyDescent="0.35">
      <c r="B14" s="18" t="s">
        <v>51</v>
      </c>
      <c r="C14" s="17">
        <v>3.1962968740678603E-2</v>
      </c>
      <c r="D14" s="17">
        <v>1.43069071777182E-2</v>
      </c>
      <c r="E14" s="17">
        <v>5.0273604183278302E-2</v>
      </c>
      <c r="F14" s="17"/>
      <c r="G14" s="17">
        <v>3.2391079144478002E-2</v>
      </c>
      <c r="H14" s="17">
        <v>2.5191214962184402E-2</v>
      </c>
      <c r="I14" s="17">
        <v>4.8602359326271202E-2</v>
      </c>
      <c r="J14" s="17">
        <v>1.31711252057752E-2</v>
      </c>
      <c r="K14" s="17">
        <v>3.3432211444255497E-2</v>
      </c>
      <c r="L14" s="17">
        <v>5.75192782186437E-2</v>
      </c>
      <c r="M14" s="17"/>
      <c r="N14" s="17">
        <v>3.7105323201087302E-2</v>
      </c>
      <c r="O14" s="17">
        <v>1.83831284799932E-2</v>
      </c>
      <c r="P14" s="17">
        <v>2.54782115935684E-2</v>
      </c>
      <c r="Q14" s="17">
        <v>1.7787007124299401E-2</v>
      </c>
      <c r="R14" s="17">
        <v>3.4061734300356701E-2</v>
      </c>
      <c r="S14" s="17"/>
      <c r="T14" s="17">
        <v>5.1621247162463899E-2</v>
      </c>
      <c r="U14" s="17">
        <v>1.22014210602788E-2</v>
      </c>
      <c r="V14" s="17">
        <v>1.58471886195947E-2</v>
      </c>
      <c r="W14" s="17">
        <v>1.5987824220487799E-2</v>
      </c>
    </row>
    <row r="15" spans="2:23" x14ac:dyDescent="0.35">
      <c r="B15" s="18" t="s">
        <v>181</v>
      </c>
      <c r="C15" s="20">
        <v>0.56422305046750498</v>
      </c>
      <c r="D15" s="20">
        <v>0.52540374952027702</v>
      </c>
      <c r="E15" s="20">
        <v>0.60064603392590599</v>
      </c>
      <c r="F15" s="20"/>
      <c r="G15" s="20">
        <v>0.63347663500636098</v>
      </c>
      <c r="H15" s="20">
        <v>0.62258023285175801</v>
      </c>
      <c r="I15" s="20">
        <v>0.54814160833339198</v>
      </c>
      <c r="J15" s="20">
        <v>0.53896794844552898</v>
      </c>
      <c r="K15" s="20">
        <v>0.51548621411537399</v>
      </c>
      <c r="L15" s="20">
        <v>0.390619555804883</v>
      </c>
      <c r="M15" s="20"/>
      <c r="N15" s="20">
        <v>0.59010388946245595</v>
      </c>
      <c r="O15" s="20">
        <v>0.55752660475343196</v>
      </c>
      <c r="P15" s="20">
        <v>0.49889951424186402</v>
      </c>
      <c r="Q15" s="20">
        <v>0.55225249468267401</v>
      </c>
      <c r="R15" s="20">
        <v>0.53097753083892296</v>
      </c>
      <c r="S15" s="20"/>
      <c r="T15" s="20">
        <v>0.65995392522311802</v>
      </c>
      <c r="U15" s="20">
        <v>0.55972731140717202</v>
      </c>
      <c r="V15" s="20">
        <v>0.52239507218008496</v>
      </c>
      <c r="W15" s="20">
        <v>0.42500734248011901</v>
      </c>
    </row>
    <row r="16" spans="2:23" x14ac:dyDescent="0.35">
      <c r="B16" s="18" t="s">
        <v>182</v>
      </c>
      <c r="C16" s="20">
        <v>0.21683942520705099</v>
      </c>
      <c r="D16" s="20">
        <v>0.25246284561774701</v>
      </c>
      <c r="E16" s="20">
        <v>0.18092148150448101</v>
      </c>
      <c r="F16" s="20"/>
      <c r="G16" s="20">
        <v>0.19019063180818699</v>
      </c>
      <c r="H16" s="20">
        <v>0.172094358466436</v>
      </c>
      <c r="I16" s="20">
        <v>0.233207976469783</v>
      </c>
      <c r="J16" s="20">
        <v>0.227941019023845</v>
      </c>
      <c r="K16" s="20">
        <v>0.24074010213215899</v>
      </c>
      <c r="L16" s="20">
        <v>0.32137671448124899</v>
      </c>
      <c r="M16" s="20"/>
      <c r="N16" s="20">
        <v>0.19651371568556</v>
      </c>
      <c r="O16" s="20">
        <v>0.24102589475879299</v>
      </c>
      <c r="P16" s="20">
        <v>0.26255975881175803</v>
      </c>
      <c r="Q16" s="20">
        <v>0.19741587202121699</v>
      </c>
      <c r="R16" s="20">
        <v>0.25877122703403599</v>
      </c>
      <c r="S16" s="20"/>
      <c r="T16" s="20">
        <v>0.122902411559315</v>
      </c>
      <c r="U16" s="20">
        <v>0.20854406825711899</v>
      </c>
      <c r="V16" s="20">
        <v>0.28272438099574898</v>
      </c>
      <c r="W16" s="20">
        <v>0.41361333548036899</v>
      </c>
    </row>
    <row r="17" spans="2:23" x14ac:dyDescent="0.35">
      <c r="B17" s="18" t="s">
        <v>64</v>
      </c>
      <c r="C17" s="21">
        <v>0.34738362526045402</v>
      </c>
      <c r="D17" s="21">
        <v>0.27294090390253001</v>
      </c>
      <c r="E17" s="21">
        <v>0.41972455242142498</v>
      </c>
      <c r="F17" s="21"/>
      <c r="G17" s="21">
        <v>0.44328600319817402</v>
      </c>
      <c r="H17" s="21">
        <v>0.45048587438532101</v>
      </c>
      <c r="I17" s="21">
        <v>0.31493363186360901</v>
      </c>
      <c r="J17" s="21">
        <v>0.31102692942168497</v>
      </c>
      <c r="K17" s="21">
        <v>0.27474611198321502</v>
      </c>
      <c r="L17" s="21">
        <v>6.9242841323633703E-2</v>
      </c>
      <c r="M17" s="21"/>
      <c r="N17" s="21">
        <v>0.39359017377689598</v>
      </c>
      <c r="O17" s="21">
        <v>0.31650070999463897</v>
      </c>
      <c r="P17" s="21">
        <v>0.23633975543010499</v>
      </c>
      <c r="Q17" s="21">
        <v>0.35483662266145699</v>
      </c>
      <c r="R17" s="21">
        <v>0.27220630380488597</v>
      </c>
      <c r="S17" s="21"/>
      <c r="T17" s="21">
        <v>0.53705151366380299</v>
      </c>
      <c r="U17" s="21">
        <v>0.351183243150053</v>
      </c>
      <c r="V17" s="21">
        <v>0.23967069118433601</v>
      </c>
      <c r="W17" s="21">
        <v>1.1394006999749601E-2</v>
      </c>
    </row>
    <row r="18" spans="2:23" x14ac:dyDescent="0.35">
      <c r="B18" s="16" t="s">
        <v>199</v>
      </c>
    </row>
    <row r="19" spans="2:23" x14ac:dyDescent="0.35">
      <c r="B19" t="s">
        <v>45</v>
      </c>
    </row>
    <row r="20" spans="2:23" x14ac:dyDescent="0.35">
      <c r="B20" t="s">
        <v>223</v>
      </c>
    </row>
    <row r="22" spans="2:23" x14ac:dyDescent="0.35">
      <c r="B22" s="8" t="str">
        <f>HYPERLINK("#'Contents'!A1", "Return to Contents")</f>
        <v>Return to Contents</v>
      </c>
    </row>
  </sheetData>
  <mergeCells count="5">
    <mergeCell ref="D5:E5"/>
    <mergeCell ref="G5:L5"/>
    <mergeCell ref="N5:R5"/>
    <mergeCell ref="T5:W5"/>
    <mergeCell ref="D2:U2"/>
  </mergeCells>
  <pageMargins left="0.7" right="0.7" top="0.75" bottom="0.75" header="0.3" footer="0.3"/>
  <pageSetup paperSize="9" orientation="portrait" horizontalDpi="300" verticalDpi="300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B2:W22"/>
  <sheetViews>
    <sheetView showGridLines="0" topLeftCell="A7" workbookViewId="0">
      <pane xSplit="2" topLeftCell="C1" activePane="topRight" state="frozen"/>
      <selection pane="topRight" activeCell="B18" sqref="B18"/>
    </sheetView>
  </sheetViews>
  <sheetFormatPr defaultColWidth="11.4531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8" width="10.7265625" customWidth="1"/>
    <col min="19" max="19" width="2.1796875" customWidth="1"/>
    <col min="20" max="23" width="10.7265625" customWidth="1"/>
    <col min="24" max="24" width="2.1796875" customWidth="1"/>
  </cols>
  <sheetData>
    <row r="2" spans="2:23" ht="40" customHeight="1" x14ac:dyDescent="0.35">
      <c r="D2" s="31" t="s">
        <v>186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5" spans="2:23" ht="30" customHeight="1" x14ac:dyDescent="0.35">
      <c r="B5" s="15"/>
      <c r="C5" s="15"/>
      <c r="D5" s="30" t="s">
        <v>34</v>
      </c>
      <c r="E5" s="30"/>
      <c r="F5" s="15"/>
      <c r="G5" s="30" t="s">
        <v>35</v>
      </c>
      <c r="H5" s="30"/>
      <c r="I5" s="30"/>
      <c r="J5" s="30"/>
      <c r="K5" s="30"/>
      <c r="L5" s="30"/>
      <c r="M5" s="15"/>
      <c r="N5" s="30" t="s">
        <v>36</v>
      </c>
      <c r="O5" s="30"/>
      <c r="P5" s="30"/>
      <c r="Q5" s="30"/>
      <c r="R5" s="30"/>
      <c r="S5" s="15"/>
      <c r="T5" s="30" t="s">
        <v>37</v>
      </c>
      <c r="U5" s="30"/>
      <c r="V5" s="30"/>
      <c r="W5" s="30"/>
    </row>
    <row r="6" spans="2:23" ht="29" x14ac:dyDescent="0.35">
      <c r="B6" t="s">
        <v>13</v>
      </c>
      <c r="C6" s="9" t="s">
        <v>14</v>
      </c>
      <c r="D6" s="12" t="s">
        <v>15</v>
      </c>
      <c r="E6" s="12" t="s">
        <v>16</v>
      </c>
      <c r="G6" s="12" t="s">
        <v>19</v>
      </c>
      <c r="H6" s="12" t="s">
        <v>20</v>
      </c>
      <c r="I6" s="12" t="s">
        <v>21</v>
      </c>
      <c r="J6" s="12" t="s">
        <v>22</v>
      </c>
      <c r="K6" s="12" t="s">
        <v>23</v>
      </c>
      <c r="L6" s="12" t="s">
        <v>24</v>
      </c>
      <c r="N6" s="12" t="s">
        <v>25</v>
      </c>
      <c r="O6" s="12" t="s">
        <v>26</v>
      </c>
      <c r="P6" s="12" t="s">
        <v>27</v>
      </c>
      <c r="Q6" s="12" t="s">
        <v>28</v>
      </c>
      <c r="R6" s="12" t="s">
        <v>29</v>
      </c>
      <c r="T6" s="12" t="s">
        <v>30</v>
      </c>
      <c r="U6" s="12" t="s">
        <v>31</v>
      </c>
      <c r="V6" s="12" t="s">
        <v>32</v>
      </c>
      <c r="W6" s="12" t="s">
        <v>33</v>
      </c>
    </row>
    <row r="7" spans="2:23" ht="30" customHeight="1" x14ac:dyDescent="0.35">
      <c r="B7" s="10" t="s">
        <v>17</v>
      </c>
      <c r="C7" s="10">
        <v>1466</v>
      </c>
      <c r="D7" s="10">
        <v>651</v>
      </c>
      <c r="E7" s="10">
        <v>800</v>
      </c>
      <c r="F7" s="10"/>
      <c r="G7" s="10">
        <v>255</v>
      </c>
      <c r="H7" s="10">
        <v>319</v>
      </c>
      <c r="I7" s="10">
        <v>279</v>
      </c>
      <c r="J7" s="10">
        <v>265</v>
      </c>
      <c r="K7" s="10">
        <v>249</v>
      </c>
      <c r="L7" s="10">
        <v>99</v>
      </c>
      <c r="M7" s="10"/>
      <c r="N7" s="10">
        <v>907</v>
      </c>
      <c r="O7" s="10">
        <v>211</v>
      </c>
      <c r="P7" s="10">
        <v>187</v>
      </c>
      <c r="Q7" s="10">
        <v>90</v>
      </c>
      <c r="R7" s="10">
        <v>60</v>
      </c>
      <c r="S7" s="10"/>
      <c r="T7" s="10">
        <v>338</v>
      </c>
      <c r="U7" s="10">
        <v>562</v>
      </c>
      <c r="V7" s="10">
        <v>435</v>
      </c>
      <c r="W7" s="10">
        <v>89</v>
      </c>
    </row>
    <row r="8" spans="2:23" ht="30" customHeight="1" x14ac:dyDescent="0.35">
      <c r="B8" s="11" t="s">
        <v>18</v>
      </c>
      <c r="C8" s="11">
        <v>1537</v>
      </c>
      <c r="D8" s="11">
        <v>761</v>
      </c>
      <c r="E8" s="11">
        <v>760</v>
      </c>
      <c r="F8" s="11"/>
      <c r="G8" s="11">
        <v>246</v>
      </c>
      <c r="H8" s="11">
        <v>360</v>
      </c>
      <c r="I8" s="11">
        <v>329</v>
      </c>
      <c r="J8" s="11">
        <v>297</v>
      </c>
      <c r="K8" s="11">
        <v>224</v>
      </c>
      <c r="L8" s="11">
        <v>82</v>
      </c>
      <c r="M8" s="11"/>
      <c r="N8" s="11">
        <v>818</v>
      </c>
      <c r="O8" s="11">
        <v>325</v>
      </c>
      <c r="P8" s="11">
        <v>234</v>
      </c>
      <c r="Q8" s="11">
        <v>109</v>
      </c>
      <c r="R8" s="11">
        <v>39</v>
      </c>
      <c r="S8" s="11"/>
      <c r="T8" s="11">
        <v>382</v>
      </c>
      <c r="U8" s="11">
        <v>585</v>
      </c>
      <c r="V8" s="11">
        <v>435</v>
      </c>
      <c r="W8" s="11">
        <v>95</v>
      </c>
    </row>
    <row r="9" spans="2:23" x14ac:dyDescent="0.35">
      <c r="B9" s="18" t="s">
        <v>176</v>
      </c>
      <c r="C9" s="17">
        <v>0.22366788816455299</v>
      </c>
      <c r="D9" s="17">
        <v>0.27529840764360303</v>
      </c>
      <c r="E9" s="17">
        <v>0.17574890348666</v>
      </c>
      <c r="F9" s="17"/>
      <c r="G9" s="17">
        <v>0.26310992864544103</v>
      </c>
      <c r="H9" s="17">
        <v>0.21531884594959899</v>
      </c>
      <c r="I9" s="17">
        <v>0.20311562017569801</v>
      </c>
      <c r="J9" s="17">
        <v>0.204912084908008</v>
      </c>
      <c r="K9" s="17">
        <v>0.28697454803238598</v>
      </c>
      <c r="L9" s="17">
        <v>0.120149121607213</v>
      </c>
      <c r="M9" s="17"/>
      <c r="N9" s="17">
        <v>0.20357252116244101</v>
      </c>
      <c r="O9" s="17">
        <v>0.26531399496997099</v>
      </c>
      <c r="P9" s="17">
        <v>0.2499665440295</v>
      </c>
      <c r="Q9" s="17">
        <v>0.22831595683523501</v>
      </c>
      <c r="R9" s="17">
        <v>0.147695229528542</v>
      </c>
      <c r="S9" s="17"/>
      <c r="T9" s="17">
        <v>0.142418874356597</v>
      </c>
      <c r="U9" s="17">
        <v>0.21240794430724799</v>
      </c>
      <c r="V9" s="17">
        <v>0.28295648636806697</v>
      </c>
      <c r="W9" s="17">
        <v>0.38776532926743801</v>
      </c>
    </row>
    <row r="10" spans="2:23" x14ac:dyDescent="0.35">
      <c r="B10" s="18" t="s">
        <v>177</v>
      </c>
      <c r="C10" s="17">
        <v>0.26078817184703601</v>
      </c>
      <c r="D10" s="17">
        <v>0.277592106525127</v>
      </c>
      <c r="E10" s="17">
        <v>0.24847565581816899</v>
      </c>
      <c r="F10" s="17"/>
      <c r="G10" s="17">
        <v>0.27895047760242397</v>
      </c>
      <c r="H10" s="17">
        <v>0.28184840551180201</v>
      </c>
      <c r="I10" s="17">
        <v>0.244770282323551</v>
      </c>
      <c r="J10" s="17">
        <v>0.23540670779401099</v>
      </c>
      <c r="K10" s="17">
        <v>0.25324812918609901</v>
      </c>
      <c r="L10" s="17">
        <v>0.290371918334206</v>
      </c>
      <c r="M10" s="17"/>
      <c r="N10" s="17">
        <v>0.26594843981256799</v>
      </c>
      <c r="O10" s="17">
        <v>0.244624200821635</v>
      </c>
      <c r="P10" s="17">
        <v>0.239766650026145</v>
      </c>
      <c r="Q10" s="17">
        <v>0.32747968826891799</v>
      </c>
      <c r="R10" s="17">
        <v>0.26316503026226401</v>
      </c>
      <c r="S10" s="17"/>
      <c r="T10" s="17">
        <v>0.15644695761025401</v>
      </c>
      <c r="U10" s="17">
        <v>0.26923626621570401</v>
      </c>
      <c r="V10" s="17">
        <v>0.329021343230402</v>
      </c>
      <c r="W10" s="17">
        <v>0.33819931073359299</v>
      </c>
    </row>
    <row r="11" spans="2:23" x14ac:dyDescent="0.35">
      <c r="B11" s="18" t="s">
        <v>178</v>
      </c>
      <c r="C11" s="17">
        <v>0.27458647087099503</v>
      </c>
      <c r="D11" s="17">
        <v>0.241209647139072</v>
      </c>
      <c r="E11" s="17">
        <v>0.29932301014471302</v>
      </c>
      <c r="F11" s="17"/>
      <c r="G11" s="17">
        <v>0.27137242572648201</v>
      </c>
      <c r="H11" s="17">
        <v>0.24508989633780701</v>
      </c>
      <c r="I11" s="17">
        <v>0.30643804487506998</v>
      </c>
      <c r="J11" s="17">
        <v>0.27382645989642701</v>
      </c>
      <c r="K11" s="17">
        <v>0.23967624607677299</v>
      </c>
      <c r="L11" s="17">
        <v>0.38342707808151799</v>
      </c>
      <c r="M11" s="17"/>
      <c r="N11" s="17">
        <v>0.27201484163019901</v>
      </c>
      <c r="O11" s="17">
        <v>0.28086483602482698</v>
      </c>
      <c r="P11" s="17">
        <v>0.28188111481617101</v>
      </c>
      <c r="Q11" s="17">
        <v>0.23397075876373499</v>
      </c>
      <c r="R11" s="17">
        <v>0.31112348778325599</v>
      </c>
      <c r="S11" s="17"/>
      <c r="T11" s="17">
        <v>0.36568127312007198</v>
      </c>
      <c r="U11" s="17">
        <v>0.27682774224849699</v>
      </c>
      <c r="V11" s="17">
        <v>0.21609161695690399</v>
      </c>
      <c r="W11" s="17">
        <v>0.15825379039794599</v>
      </c>
    </row>
    <row r="12" spans="2:23" x14ac:dyDescent="0.35">
      <c r="B12" s="18" t="s">
        <v>179</v>
      </c>
      <c r="C12" s="17">
        <v>0.103510630133736</v>
      </c>
      <c r="D12" s="17">
        <v>0.109792952156808</v>
      </c>
      <c r="E12" s="17">
        <v>9.7637831289565394E-2</v>
      </c>
      <c r="F12" s="17"/>
      <c r="G12" s="17">
        <v>0.110440585623898</v>
      </c>
      <c r="H12" s="17">
        <v>7.8644793147765998E-2</v>
      </c>
      <c r="I12" s="17">
        <v>0.10849248574369801</v>
      </c>
      <c r="J12" s="17">
        <v>0.138237491971438</v>
      </c>
      <c r="K12" s="17">
        <v>9.6159020490000399E-2</v>
      </c>
      <c r="L12" s="17">
        <v>6.6606956253571603E-2</v>
      </c>
      <c r="M12" s="17"/>
      <c r="N12" s="17">
        <v>9.1051195184574205E-2</v>
      </c>
      <c r="O12" s="17">
        <v>0.112230479786599</v>
      </c>
      <c r="P12" s="17">
        <v>0.14021774950372201</v>
      </c>
      <c r="Q12" s="17">
        <v>0.11512364049762799</v>
      </c>
      <c r="R12" s="17">
        <v>6.9735686903639293E-2</v>
      </c>
      <c r="S12" s="17"/>
      <c r="T12" s="17">
        <v>8.9209701147735798E-2</v>
      </c>
      <c r="U12" s="17">
        <v>0.122423560058658</v>
      </c>
      <c r="V12" s="17">
        <v>0.112709385571081</v>
      </c>
      <c r="W12" s="17">
        <v>3.8900367674190202E-2</v>
      </c>
    </row>
    <row r="13" spans="2:23" x14ac:dyDescent="0.35">
      <c r="B13" s="18" t="s">
        <v>180</v>
      </c>
      <c r="C13" s="17">
        <v>8.2519718241459497E-2</v>
      </c>
      <c r="D13" s="17">
        <v>7.3512151988342406E-2</v>
      </c>
      <c r="E13" s="17">
        <v>9.2475128304614296E-2</v>
      </c>
      <c r="F13" s="17"/>
      <c r="G13" s="17">
        <v>3.66106760617139E-2</v>
      </c>
      <c r="H13" s="17">
        <v>0.11711502081521701</v>
      </c>
      <c r="I13" s="17">
        <v>8.4455613019528003E-2</v>
      </c>
      <c r="J13" s="17">
        <v>9.4202801072707704E-2</v>
      </c>
      <c r="K13" s="17">
        <v>6.9556321660842593E-2</v>
      </c>
      <c r="L13" s="17">
        <v>5.37494921655092E-2</v>
      </c>
      <c r="M13" s="17"/>
      <c r="N13" s="17">
        <v>9.1797869208210703E-2</v>
      </c>
      <c r="O13" s="17">
        <v>7.4437643226631003E-2</v>
      </c>
      <c r="P13" s="17">
        <v>6.2779358923827702E-2</v>
      </c>
      <c r="Q13" s="17">
        <v>6.9923208643969698E-2</v>
      </c>
      <c r="R13" s="17">
        <v>0.13219725980057501</v>
      </c>
      <c r="S13" s="17"/>
      <c r="T13" s="17">
        <v>0.14014267628260599</v>
      </c>
      <c r="U13" s="17">
        <v>8.1408172526203998E-2</v>
      </c>
      <c r="V13" s="17">
        <v>4.4195763870616002E-2</v>
      </c>
      <c r="W13" s="17">
        <v>6.08933777063458E-2</v>
      </c>
    </row>
    <row r="14" spans="2:23" x14ac:dyDescent="0.35">
      <c r="B14" s="18" t="s">
        <v>51</v>
      </c>
      <c r="C14" s="17">
        <v>5.4927120742221398E-2</v>
      </c>
      <c r="D14" s="17">
        <v>2.2594734547046798E-2</v>
      </c>
      <c r="E14" s="17">
        <v>8.6339470956278294E-2</v>
      </c>
      <c r="F14" s="17"/>
      <c r="G14" s="17">
        <v>3.9515906340040798E-2</v>
      </c>
      <c r="H14" s="17">
        <v>6.1983038237808E-2</v>
      </c>
      <c r="I14" s="17">
        <v>5.2727953862455802E-2</v>
      </c>
      <c r="J14" s="17">
        <v>5.3414454357407597E-2</v>
      </c>
      <c r="K14" s="17">
        <v>5.4385734553898897E-2</v>
      </c>
      <c r="L14" s="17">
        <v>8.5695433557982897E-2</v>
      </c>
      <c r="M14" s="17"/>
      <c r="N14" s="17">
        <v>7.5615133002007201E-2</v>
      </c>
      <c r="O14" s="17">
        <v>2.25288451703369E-2</v>
      </c>
      <c r="P14" s="17">
        <v>2.53885827006337E-2</v>
      </c>
      <c r="Q14" s="17">
        <v>2.5186746990514E-2</v>
      </c>
      <c r="R14" s="17">
        <v>7.6083305721723796E-2</v>
      </c>
      <c r="S14" s="17"/>
      <c r="T14" s="17">
        <v>0.106100517482735</v>
      </c>
      <c r="U14" s="17">
        <v>3.7696314643689999E-2</v>
      </c>
      <c r="V14" s="17">
        <v>1.50254040029295E-2</v>
      </c>
      <c r="W14" s="17">
        <v>1.5987824220487799E-2</v>
      </c>
    </row>
    <row r="15" spans="2:23" x14ac:dyDescent="0.35">
      <c r="B15" s="18" t="s">
        <v>181</v>
      </c>
      <c r="C15" s="20">
        <v>0.48445606001158897</v>
      </c>
      <c r="D15" s="20">
        <v>0.55289051416873003</v>
      </c>
      <c r="E15" s="20">
        <v>0.424224559304829</v>
      </c>
      <c r="F15" s="20"/>
      <c r="G15" s="20">
        <v>0.542060406247865</v>
      </c>
      <c r="H15" s="20">
        <v>0.49716725146140101</v>
      </c>
      <c r="I15" s="20">
        <v>0.44788590249924898</v>
      </c>
      <c r="J15" s="20">
        <v>0.44031879270202001</v>
      </c>
      <c r="K15" s="20">
        <v>0.54022267721848505</v>
      </c>
      <c r="L15" s="20">
        <v>0.41052103994141897</v>
      </c>
      <c r="M15" s="20"/>
      <c r="N15" s="20">
        <v>0.46952096097500901</v>
      </c>
      <c r="O15" s="20">
        <v>0.50993819579160604</v>
      </c>
      <c r="P15" s="20">
        <v>0.48973319405564503</v>
      </c>
      <c r="Q15" s="20">
        <v>0.55579564510415302</v>
      </c>
      <c r="R15" s="20">
        <v>0.41086025979080598</v>
      </c>
      <c r="S15" s="20"/>
      <c r="T15" s="20">
        <v>0.29886583196685101</v>
      </c>
      <c r="U15" s="20">
        <v>0.48164421052295198</v>
      </c>
      <c r="V15" s="20">
        <v>0.61197782959846903</v>
      </c>
      <c r="W15" s="20">
        <v>0.725964640001031</v>
      </c>
    </row>
    <row r="16" spans="2:23" x14ac:dyDescent="0.35">
      <c r="B16" s="18" t="s">
        <v>182</v>
      </c>
      <c r="C16" s="20">
        <v>0.186030348375195</v>
      </c>
      <c r="D16" s="20">
        <v>0.183305104145151</v>
      </c>
      <c r="E16" s="20">
        <v>0.19011295959418001</v>
      </c>
      <c r="F16" s="20"/>
      <c r="G16" s="20">
        <v>0.147051261685612</v>
      </c>
      <c r="H16" s="20">
        <v>0.195759813962983</v>
      </c>
      <c r="I16" s="20">
        <v>0.19294809876322599</v>
      </c>
      <c r="J16" s="20">
        <v>0.23244029304414601</v>
      </c>
      <c r="K16" s="20">
        <v>0.16571534215084299</v>
      </c>
      <c r="L16" s="20">
        <v>0.120356448419081</v>
      </c>
      <c r="M16" s="20"/>
      <c r="N16" s="20">
        <v>0.182849064392785</v>
      </c>
      <c r="O16" s="20">
        <v>0.18666812301322999</v>
      </c>
      <c r="P16" s="20">
        <v>0.20299710842755</v>
      </c>
      <c r="Q16" s="20">
        <v>0.185046849141597</v>
      </c>
      <c r="R16" s="20">
        <v>0.20193294670421399</v>
      </c>
      <c r="S16" s="20"/>
      <c r="T16" s="20">
        <v>0.22935237743034201</v>
      </c>
      <c r="U16" s="20">
        <v>0.20383173258486201</v>
      </c>
      <c r="V16" s="20">
        <v>0.15690514944169701</v>
      </c>
      <c r="W16" s="20">
        <v>9.9793745380535898E-2</v>
      </c>
    </row>
    <row r="17" spans="2:23" x14ac:dyDescent="0.35">
      <c r="B17" s="18" t="s">
        <v>64</v>
      </c>
      <c r="C17" s="21">
        <v>0.29842571163639298</v>
      </c>
      <c r="D17" s="21">
        <v>0.36958541002357997</v>
      </c>
      <c r="E17" s="21">
        <v>0.23411159971064899</v>
      </c>
      <c r="F17" s="21"/>
      <c r="G17" s="21">
        <v>0.395009144562253</v>
      </c>
      <c r="H17" s="21">
        <v>0.30140743749841797</v>
      </c>
      <c r="I17" s="21">
        <v>0.25493780373602298</v>
      </c>
      <c r="J17" s="21">
        <v>0.207878499657874</v>
      </c>
      <c r="K17" s="21">
        <v>0.374507335067642</v>
      </c>
      <c r="L17" s="21">
        <v>0.29016459152233798</v>
      </c>
      <c r="M17" s="21"/>
      <c r="N17" s="21">
        <v>0.28667189658222397</v>
      </c>
      <c r="O17" s="21">
        <v>0.32327007277837599</v>
      </c>
      <c r="P17" s="21">
        <v>0.28673608562809499</v>
      </c>
      <c r="Q17" s="21">
        <v>0.370748795962556</v>
      </c>
      <c r="R17" s="21">
        <v>0.20892731308659099</v>
      </c>
      <c r="S17" s="21"/>
      <c r="T17" s="21">
        <v>6.9513454536508895E-2</v>
      </c>
      <c r="U17" s="21">
        <v>0.27781247793809</v>
      </c>
      <c r="V17" s="21">
        <v>0.45507268015677199</v>
      </c>
      <c r="W17" s="21">
        <v>0.62617089462049502</v>
      </c>
    </row>
    <row r="18" spans="2:23" x14ac:dyDescent="0.35">
      <c r="B18" s="16" t="e" cm="1">
        <f t="array" ref="B18">BASE: Not retired</f>
        <v>#NAME?</v>
      </c>
    </row>
    <row r="19" spans="2:23" x14ac:dyDescent="0.35">
      <c r="B19" t="s">
        <v>45</v>
      </c>
    </row>
    <row r="20" spans="2:23" x14ac:dyDescent="0.35">
      <c r="B20" t="s">
        <v>223</v>
      </c>
    </row>
    <row r="22" spans="2:23" x14ac:dyDescent="0.35">
      <c r="B22" s="8" t="str">
        <f>HYPERLINK("#'Contents'!A1", "Return to Contents")</f>
        <v>Return to Contents</v>
      </c>
    </row>
  </sheetData>
  <mergeCells count="5">
    <mergeCell ref="D5:E5"/>
    <mergeCell ref="G5:L5"/>
    <mergeCell ref="N5:R5"/>
    <mergeCell ref="T5:W5"/>
    <mergeCell ref="D2:U2"/>
  </mergeCells>
  <pageMargins left="0.7" right="0.7" top="0.75" bottom="0.75" header="0.3" footer="0.3"/>
  <pageSetup paperSize="9" orientation="portrait" horizontalDpi="300" verticalDpi="300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B2:W22"/>
  <sheetViews>
    <sheetView showGridLines="0" topLeftCell="A8" workbookViewId="0">
      <pane xSplit="2" topLeftCell="C1" activePane="topRight" state="frozen"/>
      <selection pane="topRight" activeCell="B18" sqref="B18"/>
    </sheetView>
  </sheetViews>
  <sheetFormatPr defaultColWidth="11.4531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8" width="10.7265625" customWidth="1"/>
    <col min="19" max="19" width="2.1796875" customWidth="1"/>
    <col min="20" max="23" width="10.7265625" customWidth="1"/>
    <col min="24" max="24" width="2.1796875" customWidth="1"/>
  </cols>
  <sheetData>
    <row r="2" spans="2:23" ht="40" customHeight="1" x14ac:dyDescent="0.35">
      <c r="D2" s="31" t="s">
        <v>187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5" spans="2:23" ht="30" customHeight="1" x14ac:dyDescent="0.35">
      <c r="B5" s="15"/>
      <c r="C5" s="15"/>
      <c r="D5" s="30" t="s">
        <v>34</v>
      </c>
      <c r="E5" s="30"/>
      <c r="F5" s="15"/>
      <c r="G5" s="30" t="s">
        <v>35</v>
      </c>
      <c r="H5" s="30"/>
      <c r="I5" s="30"/>
      <c r="J5" s="30"/>
      <c r="K5" s="30"/>
      <c r="L5" s="30"/>
      <c r="M5" s="15"/>
      <c r="N5" s="30" t="s">
        <v>36</v>
      </c>
      <c r="O5" s="30"/>
      <c r="P5" s="30"/>
      <c r="Q5" s="30"/>
      <c r="R5" s="30"/>
      <c r="S5" s="15"/>
      <c r="T5" s="30" t="s">
        <v>37</v>
      </c>
      <c r="U5" s="30"/>
      <c r="V5" s="30"/>
      <c r="W5" s="30"/>
    </row>
    <row r="6" spans="2:23" ht="29" x14ac:dyDescent="0.35">
      <c r="B6" t="s">
        <v>13</v>
      </c>
      <c r="C6" s="9" t="s">
        <v>14</v>
      </c>
      <c r="D6" s="12" t="s">
        <v>15</v>
      </c>
      <c r="E6" s="12" t="s">
        <v>16</v>
      </c>
      <c r="G6" s="12" t="s">
        <v>19</v>
      </c>
      <c r="H6" s="12" t="s">
        <v>20</v>
      </c>
      <c r="I6" s="12" t="s">
        <v>21</v>
      </c>
      <c r="J6" s="12" t="s">
        <v>22</v>
      </c>
      <c r="K6" s="12" t="s">
        <v>23</v>
      </c>
      <c r="L6" s="12" t="s">
        <v>24</v>
      </c>
      <c r="N6" s="12" t="s">
        <v>25</v>
      </c>
      <c r="O6" s="12" t="s">
        <v>26</v>
      </c>
      <c r="P6" s="12" t="s">
        <v>27</v>
      </c>
      <c r="Q6" s="12" t="s">
        <v>28</v>
      </c>
      <c r="R6" s="12" t="s">
        <v>29</v>
      </c>
      <c r="T6" s="12" t="s">
        <v>30</v>
      </c>
      <c r="U6" s="12" t="s">
        <v>31</v>
      </c>
      <c r="V6" s="12" t="s">
        <v>32</v>
      </c>
      <c r="W6" s="12" t="s">
        <v>33</v>
      </c>
    </row>
    <row r="7" spans="2:23" ht="30" customHeight="1" x14ac:dyDescent="0.35">
      <c r="B7" s="10" t="s">
        <v>17</v>
      </c>
      <c r="C7" s="10">
        <v>1466</v>
      </c>
      <c r="D7" s="10">
        <v>651</v>
      </c>
      <c r="E7" s="10">
        <v>800</v>
      </c>
      <c r="F7" s="10"/>
      <c r="G7" s="10">
        <v>255</v>
      </c>
      <c r="H7" s="10">
        <v>319</v>
      </c>
      <c r="I7" s="10">
        <v>279</v>
      </c>
      <c r="J7" s="10">
        <v>265</v>
      </c>
      <c r="K7" s="10">
        <v>249</v>
      </c>
      <c r="L7" s="10">
        <v>99</v>
      </c>
      <c r="M7" s="10"/>
      <c r="N7" s="10">
        <v>907</v>
      </c>
      <c r="O7" s="10">
        <v>211</v>
      </c>
      <c r="P7" s="10">
        <v>187</v>
      </c>
      <c r="Q7" s="10">
        <v>90</v>
      </c>
      <c r="R7" s="10">
        <v>60</v>
      </c>
      <c r="S7" s="10"/>
      <c r="T7" s="10">
        <v>338</v>
      </c>
      <c r="U7" s="10">
        <v>562</v>
      </c>
      <c r="V7" s="10">
        <v>435</v>
      </c>
      <c r="W7" s="10">
        <v>89</v>
      </c>
    </row>
    <row r="8" spans="2:23" ht="30" customHeight="1" x14ac:dyDescent="0.35">
      <c r="B8" s="11" t="s">
        <v>18</v>
      </c>
      <c r="C8" s="11">
        <v>1537</v>
      </c>
      <c r="D8" s="11">
        <v>761</v>
      </c>
      <c r="E8" s="11">
        <v>760</v>
      </c>
      <c r="F8" s="11"/>
      <c r="G8" s="11">
        <v>246</v>
      </c>
      <c r="H8" s="11">
        <v>360</v>
      </c>
      <c r="I8" s="11">
        <v>329</v>
      </c>
      <c r="J8" s="11">
        <v>297</v>
      </c>
      <c r="K8" s="11">
        <v>224</v>
      </c>
      <c r="L8" s="11">
        <v>82</v>
      </c>
      <c r="M8" s="11"/>
      <c r="N8" s="11">
        <v>818</v>
      </c>
      <c r="O8" s="11">
        <v>325</v>
      </c>
      <c r="P8" s="11">
        <v>234</v>
      </c>
      <c r="Q8" s="11">
        <v>109</v>
      </c>
      <c r="R8" s="11">
        <v>39</v>
      </c>
      <c r="S8" s="11"/>
      <c r="T8" s="11">
        <v>382</v>
      </c>
      <c r="U8" s="11">
        <v>585</v>
      </c>
      <c r="V8" s="11">
        <v>435</v>
      </c>
      <c r="W8" s="11">
        <v>95</v>
      </c>
    </row>
    <row r="9" spans="2:23" x14ac:dyDescent="0.35">
      <c r="B9" s="18" t="s">
        <v>176</v>
      </c>
      <c r="C9" s="17">
        <v>0.160240660360359</v>
      </c>
      <c r="D9" s="17">
        <v>0.19546087561599401</v>
      </c>
      <c r="E9" s="17">
        <v>0.12696163766410601</v>
      </c>
      <c r="F9" s="17"/>
      <c r="G9" s="17">
        <v>0.20425309825565</v>
      </c>
      <c r="H9" s="17">
        <v>0.18344109078734899</v>
      </c>
      <c r="I9" s="17">
        <v>0.16029067191865801</v>
      </c>
      <c r="J9" s="17">
        <v>0.111202954592173</v>
      </c>
      <c r="K9" s="17">
        <v>0.14213934053410901</v>
      </c>
      <c r="L9" s="17">
        <v>0.15323960014218199</v>
      </c>
      <c r="M9" s="17"/>
      <c r="N9" s="17">
        <v>0.134947063376604</v>
      </c>
      <c r="O9" s="17">
        <v>0.20442194808175301</v>
      </c>
      <c r="P9" s="17">
        <v>0.19732545092589501</v>
      </c>
      <c r="Q9" s="17">
        <v>0.14750202383893399</v>
      </c>
      <c r="R9" s="17">
        <v>0.130263812051713</v>
      </c>
      <c r="S9" s="17"/>
      <c r="T9" s="17">
        <v>0.13268268289771301</v>
      </c>
      <c r="U9" s="17">
        <v>0.15612164926632799</v>
      </c>
      <c r="V9" s="17">
        <v>0.17561872870918099</v>
      </c>
      <c r="W9" s="17">
        <v>0.25571650521099598</v>
      </c>
    </row>
    <row r="10" spans="2:23" x14ac:dyDescent="0.35">
      <c r="B10" s="18" t="s">
        <v>177</v>
      </c>
      <c r="C10" s="17">
        <v>0.273220055044334</v>
      </c>
      <c r="D10" s="17">
        <v>0.28118262155537899</v>
      </c>
      <c r="E10" s="17">
        <v>0.26711981842459798</v>
      </c>
      <c r="F10" s="17"/>
      <c r="G10" s="17">
        <v>0.30667198339840002</v>
      </c>
      <c r="H10" s="17">
        <v>0.24859871983903101</v>
      </c>
      <c r="I10" s="17">
        <v>0.277643397210871</v>
      </c>
      <c r="J10" s="17">
        <v>0.23232515536607101</v>
      </c>
      <c r="K10" s="17">
        <v>0.30540746276063802</v>
      </c>
      <c r="L10" s="17">
        <v>0.32308286712814199</v>
      </c>
      <c r="M10" s="17"/>
      <c r="N10" s="17">
        <v>0.25428335727606799</v>
      </c>
      <c r="O10" s="17">
        <v>0.29563937213605801</v>
      </c>
      <c r="P10" s="17">
        <v>0.28653888370127001</v>
      </c>
      <c r="Q10" s="17">
        <v>0.32386887117943802</v>
      </c>
      <c r="R10" s="17">
        <v>0.27125582953633098</v>
      </c>
      <c r="S10" s="17"/>
      <c r="T10" s="17">
        <v>0.21892017935118799</v>
      </c>
      <c r="U10" s="17">
        <v>0.27852557421971502</v>
      </c>
      <c r="V10" s="17">
        <v>0.33049403471545202</v>
      </c>
      <c r="W10" s="17">
        <v>0.23886547643598</v>
      </c>
    </row>
    <row r="11" spans="2:23" x14ac:dyDescent="0.35">
      <c r="B11" s="18" t="s">
        <v>178</v>
      </c>
      <c r="C11" s="17">
        <v>0.25349300651232498</v>
      </c>
      <c r="D11" s="17">
        <v>0.251572036949539</v>
      </c>
      <c r="E11" s="17">
        <v>0.25458998038623298</v>
      </c>
      <c r="F11" s="17"/>
      <c r="G11" s="17">
        <v>0.223898023906106</v>
      </c>
      <c r="H11" s="17">
        <v>0.23748415899151301</v>
      </c>
      <c r="I11" s="17">
        <v>0.234343732870639</v>
      </c>
      <c r="J11" s="17">
        <v>0.31194084058969301</v>
      </c>
      <c r="K11" s="17">
        <v>0.275314701319258</v>
      </c>
      <c r="L11" s="17">
        <v>0.218353745143609</v>
      </c>
      <c r="M11" s="17"/>
      <c r="N11" s="17">
        <v>0.26285897374747902</v>
      </c>
      <c r="O11" s="17">
        <v>0.25986475331550202</v>
      </c>
      <c r="P11" s="17">
        <v>0.246837352672094</v>
      </c>
      <c r="Q11" s="17">
        <v>0.19161299378444799</v>
      </c>
      <c r="R11" s="17">
        <v>0.25849838744999099</v>
      </c>
      <c r="S11" s="17"/>
      <c r="T11" s="17">
        <v>0.28257123462102801</v>
      </c>
      <c r="U11" s="17">
        <v>0.27370227901840799</v>
      </c>
      <c r="V11" s="17">
        <v>0.23780725957220999</v>
      </c>
      <c r="W11" s="17">
        <v>0.12646788305466899</v>
      </c>
    </row>
    <row r="12" spans="2:23" x14ac:dyDescent="0.35">
      <c r="B12" s="18" t="s">
        <v>179</v>
      </c>
      <c r="C12" s="17">
        <v>0.17525706448922301</v>
      </c>
      <c r="D12" s="17">
        <v>0.154547339834225</v>
      </c>
      <c r="E12" s="17">
        <v>0.19533752841646401</v>
      </c>
      <c r="F12" s="17"/>
      <c r="G12" s="17">
        <v>0.15089270125316501</v>
      </c>
      <c r="H12" s="17">
        <v>0.154041913874437</v>
      </c>
      <c r="I12" s="17">
        <v>0.185615481949537</v>
      </c>
      <c r="J12" s="17">
        <v>0.24189358538976599</v>
      </c>
      <c r="K12" s="17">
        <v>0.13230969021571101</v>
      </c>
      <c r="L12" s="17">
        <v>0.176062563789805</v>
      </c>
      <c r="M12" s="17"/>
      <c r="N12" s="17">
        <v>0.187626438813631</v>
      </c>
      <c r="O12" s="17">
        <v>0.15565319738218</v>
      </c>
      <c r="P12" s="17">
        <v>0.14645055819747199</v>
      </c>
      <c r="Q12" s="17">
        <v>0.19466617569211001</v>
      </c>
      <c r="R12" s="17">
        <v>0.20376926272305201</v>
      </c>
      <c r="S12" s="17"/>
      <c r="T12" s="17">
        <v>0.13819019261214899</v>
      </c>
      <c r="U12" s="17">
        <v>0.18389893951907099</v>
      </c>
      <c r="V12" s="17">
        <v>0.18485054600364001</v>
      </c>
      <c r="W12" s="17">
        <v>0.248217800613067</v>
      </c>
    </row>
    <row r="13" spans="2:23" x14ac:dyDescent="0.35">
      <c r="B13" s="18" t="s">
        <v>180</v>
      </c>
      <c r="C13" s="17">
        <v>8.87370914832257E-2</v>
      </c>
      <c r="D13" s="17">
        <v>9.3195480211515996E-2</v>
      </c>
      <c r="E13" s="17">
        <v>8.2187705801854305E-2</v>
      </c>
      <c r="F13" s="17"/>
      <c r="G13" s="17">
        <v>5.8180925145917002E-2</v>
      </c>
      <c r="H13" s="17">
        <v>0.114430158984656</v>
      </c>
      <c r="I13" s="17">
        <v>9.2723965271790901E-2</v>
      </c>
      <c r="J13" s="17">
        <v>7.5400468940260396E-2</v>
      </c>
      <c r="K13" s="17">
        <v>0.109416786781371</v>
      </c>
      <c r="L13" s="17">
        <v>4.3565790238278397E-2</v>
      </c>
      <c r="M13" s="17"/>
      <c r="N13" s="17">
        <v>9.7980037372013801E-2</v>
      </c>
      <c r="O13" s="17">
        <v>6.3883482880561504E-2</v>
      </c>
      <c r="P13" s="17">
        <v>9.6787656411773906E-2</v>
      </c>
      <c r="Q13" s="17">
        <v>9.1772573242744501E-2</v>
      </c>
      <c r="R13" s="17">
        <v>7.1034455782947398E-2</v>
      </c>
      <c r="S13" s="17"/>
      <c r="T13" s="17">
        <v>0.13026138032398499</v>
      </c>
      <c r="U13" s="17">
        <v>8.4191450562679598E-2</v>
      </c>
      <c r="V13" s="17">
        <v>5.7187128201501201E-2</v>
      </c>
      <c r="W13" s="17">
        <v>0.10259506660446401</v>
      </c>
    </row>
    <row r="14" spans="2:23" x14ac:dyDescent="0.35">
      <c r="B14" s="18" t="s">
        <v>51</v>
      </c>
      <c r="C14" s="17">
        <v>4.9052122110532601E-2</v>
      </c>
      <c r="D14" s="17">
        <v>2.4041645833347201E-2</v>
      </c>
      <c r="E14" s="17">
        <v>7.3803329306745102E-2</v>
      </c>
      <c r="F14" s="17"/>
      <c r="G14" s="17">
        <v>5.6103268040762697E-2</v>
      </c>
      <c r="H14" s="17">
        <v>6.2003957523014699E-2</v>
      </c>
      <c r="I14" s="17">
        <v>4.9382750778504701E-2</v>
      </c>
      <c r="J14" s="17">
        <v>2.7236995122037401E-2</v>
      </c>
      <c r="K14" s="17">
        <v>3.5412018388912801E-2</v>
      </c>
      <c r="L14" s="17">
        <v>8.5695433557982897E-2</v>
      </c>
      <c r="M14" s="17"/>
      <c r="N14" s="17">
        <v>6.2304129414203803E-2</v>
      </c>
      <c r="O14" s="17">
        <v>2.0537246203944599E-2</v>
      </c>
      <c r="P14" s="17">
        <v>2.60600980914945E-2</v>
      </c>
      <c r="Q14" s="17">
        <v>5.0577362262325898E-2</v>
      </c>
      <c r="R14" s="17">
        <v>6.5178252455965494E-2</v>
      </c>
      <c r="S14" s="17"/>
      <c r="T14" s="17">
        <v>9.7374330193937E-2</v>
      </c>
      <c r="U14" s="17">
        <v>2.3560107413798301E-2</v>
      </c>
      <c r="V14" s="17">
        <v>1.40423027980163E-2</v>
      </c>
      <c r="W14" s="17">
        <v>2.8137268080823601E-2</v>
      </c>
    </row>
    <row r="15" spans="2:23" x14ac:dyDescent="0.35">
      <c r="B15" s="18" t="s">
        <v>181</v>
      </c>
      <c r="C15" s="20">
        <v>0.433460715404694</v>
      </c>
      <c r="D15" s="20">
        <v>0.476643497171373</v>
      </c>
      <c r="E15" s="20">
        <v>0.39408145608870399</v>
      </c>
      <c r="F15" s="20"/>
      <c r="G15" s="20">
        <v>0.51092508165404904</v>
      </c>
      <c r="H15" s="20">
        <v>0.43203981062637897</v>
      </c>
      <c r="I15" s="20">
        <v>0.43793406912952898</v>
      </c>
      <c r="J15" s="20">
        <v>0.34352810995824401</v>
      </c>
      <c r="K15" s="20">
        <v>0.447546803294748</v>
      </c>
      <c r="L15" s="20">
        <v>0.47632246727032401</v>
      </c>
      <c r="M15" s="20"/>
      <c r="N15" s="20">
        <v>0.38923042065267299</v>
      </c>
      <c r="O15" s="20">
        <v>0.50006132021781202</v>
      </c>
      <c r="P15" s="20">
        <v>0.48386433462716499</v>
      </c>
      <c r="Q15" s="20">
        <v>0.47137089501837198</v>
      </c>
      <c r="R15" s="20">
        <v>0.40151964158804399</v>
      </c>
      <c r="S15" s="20"/>
      <c r="T15" s="20">
        <v>0.35160286224890103</v>
      </c>
      <c r="U15" s="20">
        <v>0.43464722348604201</v>
      </c>
      <c r="V15" s="20">
        <v>0.50611276342463296</v>
      </c>
      <c r="W15" s="20">
        <v>0.49458198164697598</v>
      </c>
    </row>
    <row r="16" spans="2:23" x14ac:dyDescent="0.35">
      <c r="B16" s="18" t="s">
        <v>182</v>
      </c>
      <c r="C16" s="20">
        <v>0.26399415597244802</v>
      </c>
      <c r="D16" s="20">
        <v>0.247742820045741</v>
      </c>
      <c r="E16" s="20">
        <v>0.27752523421831798</v>
      </c>
      <c r="F16" s="20"/>
      <c r="G16" s="20">
        <v>0.209073626399082</v>
      </c>
      <c r="H16" s="20">
        <v>0.26847207285909302</v>
      </c>
      <c r="I16" s="20">
        <v>0.27833944722132797</v>
      </c>
      <c r="J16" s="20">
        <v>0.317294054330026</v>
      </c>
      <c r="K16" s="20">
        <v>0.241726476997082</v>
      </c>
      <c r="L16" s="20">
        <v>0.21962835402808401</v>
      </c>
      <c r="M16" s="20"/>
      <c r="N16" s="20">
        <v>0.285606476185645</v>
      </c>
      <c r="O16" s="20">
        <v>0.21953668026274101</v>
      </c>
      <c r="P16" s="20">
        <v>0.243238214609246</v>
      </c>
      <c r="Q16" s="20">
        <v>0.28643874893485399</v>
      </c>
      <c r="R16" s="20">
        <v>0.274803718505999</v>
      </c>
      <c r="S16" s="20"/>
      <c r="T16" s="20">
        <v>0.26845157293613398</v>
      </c>
      <c r="U16" s="20">
        <v>0.26809039008175101</v>
      </c>
      <c r="V16" s="20">
        <v>0.242037674205141</v>
      </c>
      <c r="W16" s="20">
        <v>0.35081286721753102</v>
      </c>
    </row>
    <row r="17" spans="2:23" x14ac:dyDescent="0.35">
      <c r="B17" s="18" t="s">
        <v>64</v>
      </c>
      <c r="C17" s="21">
        <v>0.16946655943224501</v>
      </c>
      <c r="D17" s="21">
        <v>0.228900677125631</v>
      </c>
      <c r="E17" s="21">
        <v>0.116556221870385</v>
      </c>
      <c r="F17" s="21"/>
      <c r="G17" s="21">
        <v>0.30185145525496798</v>
      </c>
      <c r="H17" s="21">
        <v>0.163567737767286</v>
      </c>
      <c r="I17" s="21">
        <v>0.15959462190820101</v>
      </c>
      <c r="J17" s="21">
        <v>2.62340556282179E-2</v>
      </c>
      <c r="K17" s="21">
        <v>0.205820326297666</v>
      </c>
      <c r="L17" s="21">
        <v>0.25669411324224001</v>
      </c>
      <c r="M17" s="21"/>
      <c r="N17" s="21">
        <v>0.103623944467028</v>
      </c>
      <c r="O17" s="21">
        <v>0.28052463995506999</v>
      </c>
      <c r="P17" s="21">
        <v>0.240626120017919</v>
      </c>
      <c r="Q17" s="21">
        <v>0.18493214608351799</v>
      </c>
      <c r="R17" s="21">
        <v>0.12671592308204499</v>
      </c>
      <c r="S17" s="21"/>
      <c r="T17" s="21">
        <v>8.3151289312766802E-2</v>
      </c>
      <c r="U17" s="21">
        <v>0.166556833404291</v>
      </c>
      <c r="V17" s="21">
        <v>0.26407508921949202</v>
      </c>
      <c r="W17" s="21">
        <v>0.14376911442944501</v>
      </c>
    </row>
    <row r="18" spans="2:23" x14ac:dyDescent="0.35">
      <c r="B18" s="16" t="s">
        <v>199</v>
      </c>
    </row>
    <row r="19" spans="2:23" x14ac:dyDescent="0.35">
      <c r="B19" t="s">
        <v>45</v>
      </c>
    </row>
    <row r="20" spans="2:23" x14ac:dyDescent="0.35">
      <c r="B20" t="s">
        <v>223</v>
      </c>
    </row>
    <row r="22" spans="2:23" x14ac:dyDescent="0.35">
      <c r="B22" s="8" t="str">
        <f>HYPERLINK("#'Contents'!A1", "Return to Contents")</f>
        <v>Return to Contents</v>
      </c>
    </row>
  </sheetData>
  <mergeCells count="5">
    <mergeCell ref="D5:E5"/>
    <mergeCell ref="G5:L5"/>
    <mergeCell ref="N5:R5"/>
    <mergeCell ref="T5:W5"/>
    <mergeCell ref="D2:U2"/>
  </mergeCells>
  <pageMargins left="0.7" right="0.7" top="0.75" bottom="0.75" header="0.3" footer="0.3"/>
  <pageSetup paperSize="9" orientation="portrait" horizontalDpi="300" verticalDpi="300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B2:W25"/>
  <sheetViews>
    <sheetView showGridLines="0" topLeftCell="A19" workbookViewId="0">
      <pane xSplit="2" topLeftCell="C1" activePane="topRight" state="frozen"/>
      <selection pane="topRight"/>
    </sheetView>
  </sheetViews>
  <sheetFormatPr defaultColWidth="11.4531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8" width="10.7265625" customWidth="1"/>
    <col min="19" max="19" width="2.1796875" customWidth="1"/>
    <col min="20" max="23" width="10.7265625" customWidth="1"/>
    <col min="24" max="24" width="2.1796875" customWidth="1"/>
  </cols>
  <sheetData>
    <row r="2" spans="2:23" ht="40" customHeight="1" x14ac:dyDescent="0.35">
      <c r="D2" s="31" t="s">
        <v>198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5" spans="2:23" ht="30" customHeight="1" x14ac:dyDescent="0.35">
      <c r="B5" s="15"/>
      <c r="C5" s="15"/>
      <c r="D5" s="30" t="s">
        <v>34</v>
      </c>
      <c r="E5" s="30"/>
      <c r="F5" s="15"/>
      <c r="G5" s="30" t="s">
        <v>35</v>
      </c>
      <c r="H5" s="30"/>
      <c r="I5" s="30"/>
      <c r="J5" s="30"/>
      <c r="K5" s="30"/>
      <c r="L5" s="30"/>
      <c r="M5" s="15"/>
      <c r="N5" s="30" t="s">
        <v>36</v>
      </c>
      <c r="O5" s="30"/>
      <c r="P5" s="30"/>
      <c r="Q5" s="30"/>
      <c r="R5" s="30"/>
      <c r="S5" s="15"/>
      <c r="T5" s="30" t="s">
        <v>37</v>
      </c>
      <c r="U5" s="30"/>
      <c r="V5" s="30"/>
      <c r="W5" s="30"/>
    </row>
    <row r="6" spans="2:23" ht="29" x14ac:dyDescent="0.35">
      <c r="B6" t="s">
        <v>13</v>
      </c>
      <c r="C6" s="9" t="s">
        <v>14</v>
      </c>
      <c r="D6" s="12" t="s">
        <v>15</v>
      </c>
      <c r="E6" s="12" t="s">
        <v>16</v>
      </c>
      <c r="G6" s="12" t="s">
        <v>19</v>
      </c>
      <c r="H6" s="12" t="s">
        <v>20</v>
      </c>
      <c r="I6" s="12" t="s">
        <v>21</v>
      </c>
      <c r="J6" s="12" t="s">
        <v>22</v>
      </c>
      <c r="K6" s="12" t="s">
        <v>23</v>
      </c>
      <c r="L6" s="12" t="s">
        <v>24</v>
      </c>
      <c r="N6" s="12" t="s">
        <v>25</v>
      </c>
      <c r="O6" s="12" t="s">
        <v>26</v>
      </c>
      <c r="P6" s="12" t="s">
        <v>27</v>
      </c>
      <c r="Q6" s="12" t="s">
        <v>28</v>
      </c>
      <c r="R6" s="12" t="s">
        <v>29</v>
      </c>
      <c r="T6" s="12" t="s">
        <v>30</v>
      </c>
      <c r="U6" s="12" t="s">
        <v>31</v>
      </c>
      <c r="V6" s="12" t="s">
        <v>32</v>
      </c>
      <c r="W6" s="12" t="s">
        <v>33</v>
      </c>
    </row>
    <row r="7" spans="2:23" ht="30" customHeight="1" x14ac:dyDescent="0.35">
      <c r="B7" s="10" t="s">
        <v>17</v>
      </c>
      <c r="C7" s="10">
        <v>1466</v>
      </c>
      <c r="D7" s="10">
        <v>651</v>
      </c>
      <c r="E7" s="10">
        <v>800</v>
      </c>
      <c r="F7" s="10"/>
      <c r="G7" s="10">
        <v>255</v>
      </c>
      <c r="H7" s="10">
        <v>319</v>
      </c>
      <c r="I7" s="10">
        <v>279</v>
      </c>
      <c r="J7" s="10">
        <v>265</v>
      </c>
      <c r="K7" s="10">
        <v>249</v>
      </c>
      <c r="L7" s="10">
        <v>99</v>
      </c>
      <c r="M7" s="10"/>
      <c r="N7" s="10">
        <v>907</v>
      </c>
      <c r="O7" s="10">
        <v>211</v>
      </c>
      <c r="P7" s="10">
        <v>187</v>
      </c>
      <c r="Q7" s="10">
        <v>90</v>
      </c>
      <c r="R7" s="10">
        <v>60</v>
      </c>
      <c r="S7" s="10"/>
      <c r="T7" s="10">
        <v>338</v>
      </c>
      <c r="U7" s="10">
        <v>562</v>
      </c>
      <c r="V7" s="10">
        <v>435</v>
      </c>
      <c r="W7" s="10">
        <v>89</v>
      </c>
    </row>
    <row r="8" spans="2:23" ht="30" customHeight="1" x14ac:dyDescent="0.35">
      <c r="B8" s="11" t="s">
        <v>18</v>
      </c>
      <c r="C8" s="11">
        <v>1537</v>
      </c>
      <c r="D8" s="11">
        <v>761</v>
      </c>
      <c r="E8" s="11">
        <v>760</v>
      </c>
      <c r="F8" s="11"/>
      <c r="G8" s="11">
        <v>246</v>
      </c>
      <c r="H8" s="11">
        <v>360</v>
      </c>
      <c r="I8" s="11">
        <v>329</v>
      </c>
      <c r="J8" s="11">
        <v>297</v>
      </c>
      <c r="K8" s="11">
        <v>224</v>
      </c>
      <c r="L8" s="11">
        <v>82</v>
      </c>
      <c r="M8" s="11"/>
      <c r="N8" s="11">
        <v>818</v>
      </c>
      <c r="O8" s="11">
        <v>325</v>
      </c>
      <c r="P8" s="11">
        <v>234</v>
      </c>
      <c r="Q8" s="11">
        <v>109</v>
      </c>
      <c r="R8" s="11">
        <v>39</v>
      </c>
      <c r="S8" s="11"/>
      <c r="T8" s="11">
        <v>382</v>
      </c>
      <c r="U8" s="11">
        <v>585</v>
      </c>
      <c r="V8" s="11">
        <v>435</v>
      </c>
      <c r="W8" s="11">
        <v>95</v>
      </c>
    </row>
    <row r="9" spans="2:23" x14ac:dyDescent="0.35">
      <c r="B9" s="18" t="s">
        <v>188</v>
      </c>
      <c r="C9" s="17">
        <v>0.49483076351170802</v>
      </c>
      <c r="D9" s="17">
        <v>0.51911747306614398</v>
      </c>
      <c r="E9" s="17">
        <v>0.47512090072392299</v>
      </c>
      <c r="F9" s="17"/>
      <c r="G9" s="17">
        <v>0.32715204380897001</v>
      </c>
      <c r="H9" s="17">
        <v>0.37869296504557798</v>
      </c>
      <c r="I9" s="17">
        <v>0.41907587490504999</v>
      </c>
      <c r="J9" s="17">
        <v>0.61037816969395398</v>
      </c>
      <c r="K9" s="17">
        <v>0.71406071720994102</v>
      </c>
      <c r="L9" s="17">
        <v>0.79197355646227796</v>
      </c>
      <c r="M9" s="17"/>
      <c r="N9" s="17">
        <v>0.51209689444526796</v>
      </c>
      <c r="O9" s="17">
        <v>0.52024147022578704</v>
      </c>
      <c r="P9" s="17">
        <v>0.420341204907351</v>
      </c>
      <c r="Q9" s="17">
        <v>0.53268132861807205</v>
      </c>
      <c r="R9" s="17">
        <v>0.36062310563605998</v>
      </c>
      <c r="S9" s="17"/>
      <c r="T9" s="17">
        <v>0.47147999065456703</v>
      </c>
      <c r="U9" s="17">
        <v>0.52987917870249102</v>
      </c>
      <c r="V9" s="17">
        <v>0.52538916501813004</v>
      </c>
      <c r="W9" s="17">
        <v>0.35566709494563598</v>
      </c>
    </row>
    <row r="10" spans="2:23" ht="43.5" x14ac:dyDescent="0.35">
      <c r="B10" s="18" t="s">
        <v>189</v>
      </c>
      <c r="C10" s="17">
        <v>0.47528850306432402</v>
      </c>
      <c r="D10" s="17">
        <v>0.55283976820995995</v>
      </c>
      <c r="E10" s="17">
        <v>0.39981188601972201</v>
      </c>
      <c r="F10" s="17"/>
      <c r="G10" s="17">
        <v>0.44666109663834103</v>
      </c>
      <c r="H10" s="17">
        <v>0.477917583826313</v>
      </c>
      <c r="I10" s="17">
        <v>0.52903078243103197</v>
      </c>
      <c r="J10" s="17">
        <v>0.480663812061981</v>
      </c>
      <c r="K10" s="17">
        <v>0.42791737088656101</v>
      </c>
      <c r="L10" s="17">
        <v>0.44420844228220402</v>
      </c>
      <c r="M10" s="17"/>
      <c r="N10" s="17">
        <v>0.45628335952938598</v>
      </c>
      <c r="O10" s="17">
        <v>0.52952554430584997</v>
      </c>
      <c r="P10" s="17">
        <v>0.43050898662367598</v>
      </c>
      <c r="Q10" s="17">
        <v>0.65054741562746299</v>
      </c>
      <c r="R10" s="17">
        <v>0.27296601777344498</v>
      </c>
      <c r="S10" s="17"/>
      <c r="T10" s="17">
        <v>0.21326872619651399</v>
      </c>
      <c r="U10" s="17">
        <v>0.45345336821001497</v>
      </c>
      <c r="V10" s="17">
        <v>0.70664833837336505</v>
      </c>
      <c r="W10" s="17">
        <v>0.71749877073811097</v>
      </c>
    </row>
    <row r="11" spans="2:23" x14ac:dyDescent="0.35">
      <c r="B11" s="18" t="s">
        <v>190</v>
      </c>
      <c r="C11" s="17">
        <v>0.31206124808637797</v>
      </c>
      <c r="D11" s="17">
        <v>0.33743512881397902</v>
      </c>
      <c r="E11" s="17">
        <v>0.28609399773856398</v>
      </c>
      <c r="F11" s="17"/>
      <c r="G11" s="17">
        <v>0.43914900909902199</v>
      </c>
      <c r="H11" s="17">
        <v>0.32363331748081298</v>
      </c>
      <c r="I11" s="17">
        <v>0.32680657291930398</v>
      </c>
      <c r="J11" s="17">
        <v>0.21957497811850299</v>
      </c>
      <c r="K11" s="17">
        <v>0.26981644518994702</v>
      </c>
      <c r="L11" s="17">
        <v>0.27166386263019099</v>
      </c>
      <c r="M11" s="17"/>
      <c r="N11" s="17">
        <v>0.268082280206698</v>
      </c>
      <c r="O11" s="17">
        <v>0.35292950436951798</v>
      </c>
      <c r="P11" s="17">
        <v>0.44791629104240099</v>
      </c>
      <c r="Q11" s="17">
        <v>0.239097060866063</v>
      </c>
      <c r="R11" s="17">
        <v>0.29799745057119598</v>
      </c>
      <c r="S11" s="17"/>
      <c r="T11" s="17">
        <v>0.28004070019664401</v>
      </c>
      <c r="U11" s="17">
        <v>0.31100868023160999</v>
      </c>
      <c r="V11" s="17">
        <v>0.35887161961710901</v>
      </c>
      <c r="W11" s="17">
        <v>0.29769412352869601</v>
      </c>
    </row>
    <row r="12" spans="2:23" ht="29" x14ac:dyDescent="0.35">
      <c r="B12" s="18" t="s">
        <v>191</v>
      </c>
      <c r="C12" s="17">
        <v>0.228813689054126</v>
      </c>
      <c r="D12" s="17">
        <v>0.29127186902622598</v>
      </c>
      <c r="E12" s="17">
        <v>0.16554184170103201</v>
      </c>
      <c r="F12" s="17"/>
      <c r="G12" s="17">
        <v>0.26201588427744799</v>
      </c>
      <c r="H12" s="17">
        <v>0.24579643793744299</v>
      </c>
      <c r="I12" s="17">
        <v>0.216368918134628</v>
      </c>
      <c r="J12" s="17">
        <v>0.18565671803482001</v>
      </c>
      <c r="K12" s="17">
        <v>0.22913494155618599</v>
      </c>
      <c r="L12" s="17">
        <v>0.25974741090868603</v>
      </c>
      <c r="M12" s="17"/>
      <c r="N12" s="17">
        <v>0.19784489198566499</v>
      </c>
      <c r="O12" s="17">
        <v>0.249435864290423</v>
      </c>
      <c r="P12" s="17">
        <v>0.277776508758106</v>
      </c>
      <c r="Q12" s="17">
        <v>0.33366964587832998</v>
      </c>
      <c r="R12" s="17">
        <v>0.15221329744697301</v>
      </c>
      <c r="S12" s="17"/>
      <c r="T12" s="17">
        <v>0.116095557207261</v>
      </c>
      <c r="U12" s="17">
        <v>0.20071891945047901</v>
      </c>
      <c r="V12" s="17">
        <v>0.32942894185308602</v>
      </c>
      <c r="W12" s="17">
        <v>0.47901675332605398</v>
      </c>
    </row>
    <row r="13" spans="2:23" x14ac:dyDescent="0.35">
      <c r="B13" s="18" t="s">
        <v>192</v>
      </c>
      <c r="C13" s="17">
        <v>0.19020610557020101</v>
      </c>
      <c r="D13" s="17">
        <v>0.16948455571496901</v>
      </c>
      <c r="E13" s="17">
        <v>0.21353608868489901</v>
      </c>
      <c r="F13" s="17"/>
      <c r="G13" s="17">
        <v>0.24082026645375401</v>
      </c>
      <c r="H13" s="17">
        <v>0.15940112478469401</v>
      </c>
      <c r="I13" s="17">
        <v>0.149020180950968</v>
      </c>
      <c r="J13" s="17">
        <v>0.19318422554586501</v>
      </c>
      <c r="K13" s="17">
        <v>0.22946601950936399</v>
      </c>
      <c r="L13" s="17">
        <v>0.220704369910034</v>
      </c>
      <c r="M13" s="17"/>
      <c r="N13" s="17">
        <v>0.18056759996625199</v>
      </c>
      <c r="O13" s="17">
        <v>0.209309268207999</v>
      </c>
      <c r="P13" s="17">
        <v>0.24124595028819101</v>
      </c>
      <c r="Q13" s="17">
        <v>0.102120327978743</v>
      </c>
      <c r="R13" s="17">
        <v>0.16703804294539301</v>
      </c>
      <c r="S13" s="17"/>
      <c r="T13" s="17">
        <v>0.235430085948162</v>
      </c>
      <c r="U13" s="17">
        <v>0.21409976527715699</v>
      </c>
      <c r="V13" s="17">
        <v>0.14067511825444301</v>
      </c>
      <c r="W13" s="17">
        <v>0.107750914679</v>
      </c>
    </row>
    <row r="14" spans="2:23" x14ac:dyDescent="0.35">
      <c r="B14" s="18" t="s">
        <v>51</v>
      </c>
      <c r="C14" s="17">
        <v>0.139671192701741</v>
      </c>
      <c r="D14" s="17">
        <v>8.0976334123633406E-2</v>
      </c>
      <c r="E14" s="17">
        <v>0.19186823742879</v>
      </c>
      <c r="F14" s="17"/>
      <c r="G14" s="17">
        <v>0.18420571682366199</v>
      </c>
      <c r="H14" s="17">
        <v>0.17703228242400701</v>
      </c>
      <c r="I14" s="17">
        <v>0.14414825431484499</v>
      </c>
      <c r="J14" s="17">
        <v>0.103069298301045</v>
      </c>
      <c r="K14" s="17">
        <v>9.1526083708555694E-2</v>
      </c>
      <c r="L14" s="17">
        <v>8.8540846262961201E-2</v>
      </c>
      <c r="M14" s="17"/>
      <c r="N14" s="17">
        <v>0.169686048682444</v>
      </c>
      <c r="O14" s="17">
        <v>7.5943227654618098E-2</v>
      </c>
      <c r="P14" s="17">
        <v>8.1708390765286507E-2</v>
      </c>
      <c r="Q14" s="17">
        <v>0.13076924864495301</v>
      </c>
      <c r="R14" s="17">
        <v>0.303966738064468</v>
      </c>
      <c r="S14" s="17"/>
      <c r="T14" s="17">
        <v>0.28281020855657502</v>
      </c>
      <c r="U14" s="17">
        <v>0.111540083944414</v>
      </c>
      <c r="V14" s="17">
        <v>3.3936494710036499E-2</v>
      </c>
      <c r="W14" s="17">
        <v>5.0342319068294797E-2</v>
      </c>
    </row>
    <row r="15" spans="2:23" ht="29" x14ac:dyDescent="0.35">
      <c r="B15" s="18" t="s">
        <v>193</v>
      </c>
      <c r="C15" s="17">
        <v>0.127161199467348</v>
      </c>
      <c r="D15" s="17">
        <v>0.153157997188902</v>
      </c>
      <c r="E15" s="17">
        <v>0.10300693632273</v>
      </c>
      <c r="F15" s="17"/>
      <c r="G15" s="17">
        <v>0.104042691300815</v>
      </c>
      <c r="H15" s="17">
        <v>0.15014155827411599</v>
      </c>
      <c r="I15" s="17">
        <v>0.136384179986831</v>
      </c>
      <c r="J15" s="17">
        <v>0.12154646445021999</v>
      </c>
      <c r="K15" s="17">
        <v>0.11658924737174001</v>
      </c>
      <c r="L15" s="17">
        <v>0.107880746324613</v>
      </c>
      <c r="M15" s="17"/>
      <c r="N15" s="17">
        <v>0.12920565949210999</v>
      </c>
      <c r="O15" s="17">
        <v>0.113409193750154</v>
      </c>
      <c r="P15" s="17">
        <v>0.121496535424479</v>
      </c>
      <c r="Q15" s="17">
        <v>0.17399878250304601</v>
      </c>
      <c r="R15" s="17">
        <v>0.13788182771747801</v>
      </c>
      <c r="S15" s="17"/>
      <c r="T15" s="17">
        <v>3.2772775435082398E-2</v>
      </c>
      <c r="U15" s="17">
        <v>0.12042966353382201</v>
      </c>
      <c r="V15" s="17">
        <v>0.19412532513132899</v>
      </c>
      <c r="W15" s="17">
        <v>0.27654671408708298</v>
      </c>
    </row>
    <row r="16" spans="2:23" x14ac:dyDescent="0.35">
      <c r="B16" s="18" t="s">
        <v>194</v>
      </c>
      <c r="C16" s="17">
        <v>8.0938273344805606E-2</v>
      </c>
      <c r="D16" s="17">
        <v>7.1847187430192402E-2</v>
      </c>
      <c r="E16" s="17">
        <v>9.1638459066612998E-2</v>
      </c>
      <c r="F16" s="17"/>
      <c r="G16" s="17">
        <v>0.10215779242878401</v>
      </c>
      <c r="H16" s="17">
        <v>9.5439893479232499E-2</v>
      </c>
      <c r="I16" s="17">
        <v>9.1442362690291198E-2</v>
      </c>
      <c r="J16" s="17">
        <v>5.9689974617907801E-2</v>
      </c>
      <c r="K16" s="17">
        <v>6.6881560200147905E-2</v>
      </c>
      <c r="L16" s="17">
        <v>2.72088397894889E-2</v>
      </c>
      <c r="M16" s="17"/>
      <c r="N16" s="17">
        <v>7.2503007042060696E-2</v>
      </c>
      <c r="O16" s="17">
        <v>9.4785680232840203E-2</v>
      </c>
      <c r="P16" s="17">
        <v>9.5075218049793603E-2</v>
      </c>
      <c r="Q16" s="17">
        <v>6.16252976431177E-2</v>
      </c>
      <c r="R16" s="17">
        <v>0.134742968932276</v>
      </c>
      <c r="S16" s="17"/>
      <c r="T16" s="17">
        <v>9.2775062243378101E-2</v>
      </c>
      <c r="U16" s="17">
        <v>8.0056316526783494E-2</v>
      </c>
      <c r="V16" s="17">
        <v>7.2683007919903606E-2</v>
      </c>
      <c r="W16" s="17">
        <v>8.3519086934425002E-2</v>
      </c>
    </row>
    <row r="17" spans="2:23" x14ac:dyDescent="0.35">
      <c r="B17" s="18" t="s">
        <v>195</v>
      </c>
      <c r="C17" s="17">
        <v>7.96357575951743E-2</v>
      </c>
      <c r="D17" s="17">
        <v>7.5911200806701107E-2</v>
      </c>
      <c r="E17" s="17">
        <v>8.4936419225937199E-2</v>
      </c>
      <c r="F17" s="17"/>
      <c r="G17" s="17">
        <v>0.105425924099204</v>
      </c>
      <c r="H17" s="17">
        <v>6.2471218816326099E-2</v>
      </c>
      <c r="I17" s="17">
        <v>0.10294758383231201</v>
      </c>
      <c r="J17" s="17">
        <v>8.2907181262376395E-2</v>
      </c>
      <c r="K17" s="17">
        <v>3.9634264071148097E-2</v>
      </c>
      <c r="L17" s="17">
        <v>8.1676888053619001E-2</v>
      </c>
      <c r="M17" s="17"/>
      <c r="N17" s="17">
        <v>7.41569980150701E-2</v>
      </c>
      <c r="O17" s="17">
        <v>8.7788760878643499E-2</v>
      </c>
      <c r="P17" s="17">
        <v>9.5281654184819597E-2</v>
      </c>
      <c r="Q17" s="17">
        <v>7.2650778322690804E-2</v>
      </c>
      <c r="R17" s="17">
        <v>7.5400288399209703E-2</v>
      </c>
      <c r="S17" s="17"/>
      <c r="T17" s="17">
        <v>5.8561893451526903E-2</v>
      </c>
      <c r="U17" s="17">
        <v>7.9698308663988804E-2</v>
      </c>
      <c r="V17" s="17">
        <v>9.5015138814464994E-2</v>
      </c>
      <c r="W17" s="17">
        <v>0.101507319839153</v>
      </c>
    </row>
    <row r="18" spans="2:23" x14ac:dyDescent="0.35">
      <c r="B18" s="18" t="s">
        <v>196</v>
      </c>
      <c r="C18" s="17">
        <v>4.6655637918099402E-2</v>
      </c>
      <c r="D18" s="17">
        <v>5.8066838983732799E-2</v>
      </c>
      <c r="E18" s="17">
        <v>3.5456988759152201E-2</v>
      </c>
      <c r="F18" s="17"/>
      <c r="G18" s="17">
        <v>3.0884349464203601E-2</v>
      </c>
      <c r="H18" s="17">
        <v>7.0662982469434296E-2</v>
      </c>
      <c r="I18" s="17">
        <v>3.81970877414382E-2</v>
      </c>
      <c r="J18" s="17">
        <v>4.5510053950229098E-2</v>
      </c>
      <c r="K18" s="17">
        <v>3.6130492219830897E-2</v>
      </c>
      <c r="L18" s="17">
        <v>5.52611580014414E-2</v>
      </c>
      <c r="M18" s="17"/>
      <c r="N18" s="17">
        <v>3.0952309514789299E-2</v>
      </c>
      <c r="O18" s="17">
        <v>9.5716299768066004E-2</v>
      </c>
      <c r="P18" s="17">
        <v>4.7020575743428002E-2</v>
      </c>
      <c r="Q18" s="17">
        <v>1.6417500171983401E-2</v>
      </c>
      <c r="R18" s="17">
        <v>6.29195213676048E-2</v>
      </c>
      <c r="S18" s="17"/>
      <c r="T18" s="17">
        <v>1.9144241578146998E-2</v>
      </c>
      <c r="U18" s="17">
        <v>3.8848270400675101E-2</v>
      </c>
      <c r="V18" s="17">
        <v>6.8553309783959598E-2</v>
      </c>
      <c r="W18" s="17">
        <v>0.125495349017372</v>
      </c>
    </row>
    <row r="19" spans="2:23" x14ac:dyDescent="0.35">
      <c r="B19" s="18" t="s">
        <v>197</v>
      </c>
      <c r="C19" s="17">
        <v>4.2718210107065703E-2</v>
      </c>
      <c r="D19" s="17">
        <v>4.8615642589551603E-2</v>
      </c>
      <c r="E19" s="17">
        <v>3.76554930004602E-2</v>
      </c>
      <c r="F19" s="17"/>
      <c r="G19" s="17">
        <v>3.5508941148882998E-2</v>
      </c>
      <c r="H19" s="17">
        <v>5.3379547013298799E-2</v>
      </c>
      <c r="I19" s="17">
        <v>3.7136720142045103E-2</v>
      </c>
      <c r="J19" s="17">
        <v>4.4264980282374099E-2</v>
      </c>
      <c r="K19" s="17">
        <v>4.4319512339357103E-2</v>
      </c>
      <c r="L19" s="17">
        <v>3.0000053656654199E-2</v>
      </c>
      <c r="M19" s="17"/>
      <c r="N19" s="17">
        <v>3.4918132218686102E-2</v>
      </c>
      <c r="O19" s="17">
        <v>6.00593428236336E-2</v>
      </c>
      <c r="P19" s="17">
        <v>5.5908460387585797E-2</v>
      </c>
      <c r="Q19" s="17">
        <v>2.3212678238033701E-2</v>
      </c>
      <c r="R19" s="17">
        <v>1.2564529618699499E-2</v>
      </c>
      <c r="S19" s="17"/>
      <c r="T19" s="17">
        <v>2.8226374550504099E-2</v>
      </c>
      <c r="U19" s="17">
        <v>3.0782276168310401E-2</v>
      </c>
      <c r="V19" s="17">
        <v>7.4733895039492099E-2</v>
      </c>
      <c r="W19" s="17">
        <v>3.36016849727006E-2</v>
      </c>
    </row>
    <row r="20" spans="2:23" x14ac:dyDescent="0.35">
      <c r="B20" s="18" t="s">
        <v>168</v>
      </c>
      <c r="C20" s="19">
        <v>2.3333189486708199E-2</v>
      </c>
      <c r="D20" s="19">
        <v>1.6976482981158399E-2</v>
      </c>
      <c r="E20" s="19">
        <v>3.0158854635608998E-2</v>
      </c>
      <c r="F20" s="19"/>
      <c r="G20" s="19">
        <v>1.2516160597649701E-2</v>
      </c>
      <c r="H20" s="19">
        <v>1.5090436835028601E-2</v>
      </c>
      <c r="I20" s="19">
        <v>1.9293049481556499E-2</v>
      </c>
      <c r="J20" s="19">
        <v>4.0986631783855199E-2</v>
      </c>
      <c r="K20" s="19">
        <v>2.7232518512546201E-2</v>
      </c>
      <c r="L20" s="19">
        <v>3.3535017418668198E-2</v>
      </c>
      <c r="M20" s="19"/>
      <c r="N20" s="19">
        <v>2.7017299909228201E-2</v>
      </c>
      <c r="O20" s="19">
        <v>2.8631918304141999E-2</v>
      </c>
      <c r="P20" s="19">
        <v>1.2246409917045301E-2</v>
      </c>
      <c r="Q20" s="19">
        <v>8.4285791837063195E-3</v>
      </c>
      <c r="R20" s="19">
        <v>1.6888546523645898E-2</v>
      </c>
      <c r="S20" s="19"/>
      <c r="T20" s="19">
        <v>3.0300912246384499E-2</v>
      </c>
      <c r="U20" s="19">
        <v>2.8291681622405699E-2</v>
      </c>
      <c r="V20" s="19">
        <v>1.2792492722523301E-2</v>
      </c>
      <c r="W20" s="19">
        <v>9.7355683933389604E-3</v>
      </c>
    </row>
    <row r="21" spans="2:23" x14ac:dyDescent="0.35">
      <c r="B21" s="16" t="s">
        <v>199</v>
      </c>
    </row>
    <row r="22" spans="2:23" x14ac:dyDescent="0.35">
      <c r="B22" t="s">
        <v>45</v>
      </c>
    </row>
    <row r="23" spans="2:23" x14ac:dyDescent="0.35">
      <c r="B23" t="s">
        <v>223</v>
      </c>
    </row>
    <row r="25" spans="2:23" x14ac:dyDescent="0.35">
      <c r="B25" s="8" t="str">
        <f>HYPERLINK("#'Contents'!A1", "Return to Contents")</f>
        <v>Return to Contents</v>
      </c>
    </row>
  </sheetData>
  <mergeCells count="5">
    <mergeCell ref="D5:E5"/>
    <mergeCell ref="G5:L5"/>
    <mergeCell ref="N5:R5"/>
    <mergeCell ref="T5:W5"/>
    <mergeCell ref="D2:U2"/>
  </mergeCells>
  <pageMargins left="0.7" right="0.7" top="0.75" bottom="0.75" header="0.3" footer="0.3"/>
  <pageSetup paperSize="9" orientation="portrait" horizontalDpi="300" verticalDpi="300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B2:W25"/>
  <sheetViews>
    <sheetView showGridLines="0" topLeftCell="A13" workbookViewId="0">
      <pane xSplit="2" topLeftCell="C1" activePane="topRight" state="frozen"/>
      <selection pane="topRight" activeCell="B21" sqref="B21"/>
    </sheetView>
  </sheetViews>
  <sheetFormatPr defaultColWidth="11.4531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8" width="10.7265625" customWidth="1"/>
    <col min="19" max="19" width="2.1796875" customWidth="1"/>
    <col min="20" max="23" width="10.7265625" customWidth="1"/>
    <col min="24" max="24" width="2.1796875" customWidth="1"/>
  </cols>
  <sheetData>
    <row r="2" spans="2:23" ht="40" customHeight="1" x14ac:dyDescent="0.35">
      <c r="D2" s="31" t="s">
        <v>200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5" spans="2:23" ht="30" customHeight="1" x14ac:dyDescent="0.35">
      <c r="B5" s="15"/>
      <c r="C5" s="15"/>
      <c r="D5" s="30" t="s">
        <v>34</v>
      </c>
      <c r="E5" s="30"/>
      <c r="F5" s="15"/>
      <c r="G5" s="30" t="s">
        <v>35</v>
      </c>
      <c r="H5" s="30"/>
      <c r="I5" s="30"/>
      <c r="J5" s="30"/>
      <c r="K5" s="30"/>
      <c r="L5" s="30"/>
      <c r="M5" s="15"/>
      <c r="N5" s="30" t="s">
        <v>36</v>
      </c>
      <c r="O5" s="30"/>
      <c r="P5" s="30"/>
      <c r="Q5" s="30"/>
      <c r="R5" s="30"/>
      <c r="S5" s="15"/>
      <c r="T5" s="30" t="s">
        <v>37</v>
      </c>
      <c r="U5" s="30"/>
      <c r="V5" s="30"/>
      <c r="W5" s="30"/>
    </row>
    <row r="6" spans="2:23" ht="29" x14ac:dyDescent="0.35">
      <c r="B6" t="s">
        <v>13</v>
      </c>
      <c r="C6" s="9" t="s">
        <v>14</v>
      </c>
      <c r="D6" s="12" t="s">
        <v>15</v>
      </c>
      <c r="E6" s="12" t="s">
        <v>16</v>
      </c>
      <c r="G6" s="12" t="s">
        <v>19</v>
      </c>
      <c r="H6" s="12" t="s">
        <v>20</v>
      </c>
      <c r="I6" s="12" t="s">
        <v>21</v>
      </c>
      <c r="J6" s="12" t="s">
        <v>22</v>
      </c>
      <c r="K6" s="12" t="s">
        <v>23</v>
      </c>
      <c r="L6" s="12" t="s">
        <v>24</v>
      </c>
      <c r="N6" s="12" t="s">
        <v>25</v>
      </c>
      <c r="O6" s="12" t="s">
        <v>26</v>
      </c>
      <c r="P6" s="12" t="s">
        <v>27</v>
      </c>
      <c r="Q6" s="12" t="s">
        <v>28</v>
      </c>
      <c r="R6" s="12" t="s">
        <v>29</v>
      </c>
      <c r="T6" s="12" t="s">
        <v>30</v>
      </c>
      <c r="U6" s="12" t="s">
        <v>31</v>
      </c>
      <c r="V6" s="12" t="s">
        <v>32</v>
      </c>
      <c r="W6" s="12" t="s">
        <v>33</v>
      </c>
    </row>
    <row r="7" spans="2:23" ht="30" customHeight="1" x14ac:dyDescent="0.35">
      <c r="B7" s="10" t="s">
        <v>17</v>
      </c>
      <c r="C7" s="10">
        <v>558</v>
      </c>
      <c r="D7" s="10">
        <v>238</v>
      </c>
      <c r="E7" s="10">
        <v>320</v>
      </c>
      <c r="F7" s="10"/>
      <c r="G7" s="10">
        <v>1</v>
      </c>
      <c r="H7" s="10">
        <v>2</v>
      </c>
      <c r="I7" s="10">
        <v>4</v>
      </c>
      <c r="J7" s="10">
        <v>25</v>
      </c>
      <c r="K7" s="10">
        <v>125</v>
      </c>
      <c r="L7" s="10">
        <v>401</v>
      </c>
      <c r="M7" s="10"/>
      <c r="N7" s="10">
        <v>479</v>
      </c>
      <c r="O7" s="10">
        <v>35</v>
      </c>
      <c r="P7" s="10">
        <v>30</v>
      </c>
      <c r="Q7" s="10">
        <v>9</v>
      </c>
      <c r="R7" s="10">
        <v>4</v>
      </c>
      <c r="S7" s="10"/>
      <c r="T7" s="10">
        <v>108</v>
      </c>
      <c r="U7" s="10">
        <v>265</v>
      </c>
      <c r="V7" s="10">
        <v>154</v>
      </c>
      <c r="W7" s="10">
        <v>18</v>
      </c>
    </row>
    <row r="8" spans="2:23" ht="30" customHeight="1" x14ac:dyDescent="0.35">
      <c r="B8" s="11" t="s">
        <v>18</v>
      </c>
      <c r="C8" s="11">
        <v>487</v>
      </c>
      <c r="D8" s="11">
        <v>217</v>
      </c>
      <c r="E8" s="11">
        <v>271</v>
      </c>
      <c r="F8" s="11"/>
      <c r="G8" s="11">
        <v>2</v>
      </c>
      <c r="H8" s="11">
        <v>2</v>
      </c>
      <c r="I8" s="11">
        <v>4</v>
      </c>
      <c r="J8" s="11">
        <v>26</v>
      </c>
      <c r="K8" s="11">
        <v>110</v>
      </c>
      <c r="L8" s="11">
        <v>343</v>
      </c>
      <c r="M8" s="11"/>
      <c r="N8" s="11">
        <v>391</v>
      </c>
      <c r="O8" s="11">
        <v>47</v>
      </c>
      <c r="P8" s="11">
        <v>36</v>
      </c>
      <c r="Q8" s="11">
        <v>10</v>
      </c>
      <c r="R8" s="11">
        <v>3</v>
      </c>
      <c r="S8" s="11"/>
      <c r="T8" s="11">
        <v>111</v>
      </c>
      <c r="U8" s="11">
        <v>228</v>
      </c>
      <c r="V8" s="11">
        <v>125</v>
      </c>
      <c r="W8" s="11">
        <v>13</v>
      </c>
    </row>
    <row r="9" spans="2:23" x14ac:dyDescent="0.35">
      <c r="B9" s="18" t="s">
        <v>188</v>
      </c>
      <c r="C9" s="17">
        <v>0.82124536810523896</v>
      </c>
      <c r="D9" s="17">
        <v>0.82873416238545905</v>
      </c>
      <c r="E9" s="17">
        <v>0.81525275112517104</v>
      </c>
      <c r="F9" s="17"/>
      <c r="G9" s="17">
        <v>0</v>
      </c>
      <c r="H9" s="17">
        <v>0.45859085419482598</v>
      </c>
      <c r="I9" s="17">
        <v>1</v>
      </c>
      <c r="J9" s="17">
        <v>0.48412633167701902</v>
      </c>
      <c r="K9" s="17">
        <v>0.67204653174067297</v>
      </c>
      <c r="L9" s="17">
        <v>0.89983589935949404</v>
      </c>
      <c r="M9" s="17"/>
      <c r="N9" s="17">
        <v>0.83630957966865305</v>
      </c>
      <c r="O9" s="17">
        <v>0.69698103131134503</v>
      </c>
      <c r="P9" s="17">
        <v>0.86243342340435702</v>
      </c>
      <c r="Q9" s="17">
        <v>0.76705184628884804</v>
      </c>
      <c r="R9" s="17">
        <v>0.370939894371414</v>
      </c>
      <c r="S9" s="17"/>
      <c r="T9" s="17">
        <v>0.79475831614432801</v>
      </c>
      <c r="U9" s="17">
        <v>0.86001935683533604</v>
      </c>
      <c r="V9" s="17">
        <v>0.812869545042188</v>
      </c>
      <c r="W9" s="17">
        <v>0.53130906714097703</v>
      </c>
    </row>
    <row r="10" spans="2:23" ht="43.5" x14ac:dyDescent="0.35">
      <c r="B10" s="18" t="s">
        <v>189</v>
      </c>
      <c r="C10" s="17">
        <v>0.35984092365826897</v>
      </c>
      <c r="D10" s="17">
        <v>0.41673788083325602</v>
      </c>
      <c r="E10" s="17">
        <v>0.31431134186943999</v>
      </c>
      <c r="F10" s="17"/>
      <c r="G10" s="17">
        <v>0</v>
      </c>
      <c r="H10" s="17">
        <v>0</v>
      </c>
      <c r="I10" s="17">
        <v>0</v>
      </c>
      <c r="J10" s="17">
        <v>0.28046294970142299</v>
      </c>
      <c r="K10" s="17">
        <v>0.33884172038184202</v>
      </c>
      <c r="L10" s="17">
        <v>0.38125755136561901</v>
      </c>
      <c r="M10" s="17"/>
      <c r="N10" s="17">
        <v>0.36144825241600398</v>
      </c>
      <c r="O10" s="17">
        <v>0.33981927629665998</v>
      </c>
      <c r="P10" s="17">
        <v>0.244808925989668</v>
      </c>
      <c r="Q10" s="17">
        <v>0.87826663299256602</v>
      </c>
      <c r="R10" s="17">
        <v>0</v>
      </c>
      <c r="S10" s="17"/>
      <c r="T10" s="17">
        <v>0.104886092235165</v>
      </c>
      <c r="U10" s="17">
        <v>0.340424647646213</v>
      </c>
      <c r="V10" s="17">
        <v>0.54303021437780696</v>
      </c>
      <c r="W10" s="17">
        <v>0.91278436976215804</v>
      </c>
    </row>
    <row r="11" spans="2:23" x14ac:dyDescent="0.35">
      <c r="B11" s="18" t="s">
        <v>190</v>
      </c>
      <c r="C11" s="17">
        <v>0.28303594202254101</v>
      </c>
      <c r="D11" s="17">
        <v>0.28283519299792698</v>
      </c>
      <c r="E11" s="17">
        <v>0.28319658363834999</v>
      </c>
      <c r="F11" s="17"/>
      <c r="G11" s="17">
        <v>0</v>
      </c>
      <c r="H11" s="17">
        <v>0</v>
      </c>
      <c r="I11" s="17">
        <v>0.158095975716944</v>
      </c>
      <c r="J11" s="17">
        <v>0.21730114490792099</v>
      </c>
      <c r="K11" s="17">
        <v>0.34710260166081702</v>
      </c>
      <c r="L11" s="17">
        <v>0.272313429389135</v>
      </c>
      <c r="M11" s="17"/>
      <c r="N11" s="17">
        <v>0.286538095263424</v>
      </c>
      <c r="O11" s="17">
        <v>0.37288637402723901</v>
      </c>
      <c r="P11" s="17">
        <v>0.14227869834512999</v>
      </c>
      <c r="Q11" s="17">
        <v>0.21019024971860201</v>
      </c>
      <c r="R11" s="17">
        <v>0.16176724836484799</v>
      </c>
      <c r="S11" s="17"/>
      <c r="T11" s="17">
        <v>0.213999517967361</v>
      </c>
      <c r="U11" s="17">
        <v>0.33442778905269099</v>
      </c>
      <c r="V11" s="17">
        <v>0.27625376797474899</v>
      </c>
      <c r="W11" s="17">
        <v>0.10024726064780699</v>
      </c>
    </row>
    <row r="12" spans="2:23" ht="29" x14ac:dyDescent="0.35">
      <c r="B12" s="18" t="s">
        <v>193</v>
      </c>
      <c r="C12" s="17">
        <v>0.20311668672851299</v>
      </c>
      <c r="D12" s="17">
        <v>0.24864535844000701</v>
      </c>
      <c r="E12" s="17">
        <v>0.16668413417478201</v>
      </c>
      <c r="F12" s="17"/>
      <c r="G12" s="17">
        <v>0</v>
      </c>
      <c r="H12" s="17">
        <v>0</v>
      </c>
      <c r="I12" s="17">
        <v>0</v>
      </c>
      <c r="J12" s="17">
        <v>0.18056600389402</v>
      </c>
      <c r="K12" s="17">
        <v>0.13474294213785701</v>
      </c>
      <c r="L12" s="17">
        <v>0.23166669546292501</v>
      </c>
      <c r="M12" s="17"/>
      <c r="N12" s="17">
        <v>0.20395805854087501</v>
      </c>
      <c r="O12" s="17">
        <v>0.16514017163653599</v>
      </c>
      <c r="P12" s="17">
        <v>0.20956270572767599</v>
      </c>
      <c r="Q12" s="17">
        <v>0.40311890773366099</v>
      </c>
      <c r="R12" s="17">
        <v>0</v>
      </c>
      <c r="S12" s="17"/>
      <c r="T12" s="17">
        <v>3.1724620929827398E-2</v>
      </c>
      <c r="U12" s="17">
        <v>0.171951204149213</v>
      </c>
      <c r="V12" s="17">
        <v>0.39004584624062499</v>
      </c>
      <c r="W12" s="17">
        <v>0.504969660891332</v>
      </c>
    </row>
    <row r="13" spans="2:23" ht="29" x14ac:dyDescent="0.35">
      <c r="B13" s="18" t="s">
        <v>191</v>
      </c>
      <c r="C13" s="17">
        <v>0.15049670867563</v>
      </c>
      <c r="D13" s="17">
        <v>0.19809408135960399</v>
      </c>
      <c r="E13" s="17">
        <v>0.112408758455667</v>
      </c>
      <c r="F13" s="17"/>
      <c r="G13" s="17">
        <v>0</v>
      </c>
      <c r="H13" s="17">
        <v>0</v>
      </c>
      <c r="I13" s="17">
        <v>0</v>
      </c>
      <c r="J13" s="17">
        <v>7.7758589483150398E-2</v>
      </c>
      <c r="K13" s="17">
        <v>0.13060852766865799</v>
      </c>
      <c r="L13" s="17">
        <v>0.16606396948352201</v>
      </c>
      <c r="M13" s="17"/>
      <c r="N13" s="17">
        <v>0.15628277543060301</v>
      </c>
      <c r="O13" s="17">
        <v>9.3529904039478001E-2</v>
      </c>
      <c r="P13" s="17">
        <v>0.125165228831221</v>
      </c>
      <c r="Q13" s="17">
        <v>0.34324269935601698</v>
      </c>
      <c r="R13" s="17">
        <v>0</v>
      </c>
      <c r="S13" s="17"/>
      <c r="T13" s="17">
        <v>7.6161408418681598E-3</v>
      </c>
      <c r="U13" s="17">
        <v>0.13169261615832001</v>
      </c>
      <c r="V13" s="17">
        <v>0.23736379365271301</v>
      </c>
      <c r="W13" s="17">
        <v>0.65594845542833302</v>
      </c>
    </row>
    <row r="14" spans="2:23" x14ac:dyDescent="0.35">
      <c r="B14" s="18" t="s">
        <v>196</v>
      </c>
      <c r="C14" s="17">
        <v>7.6252140555524303E-2</v>
      </c>
      <c r="D14" s="17">
        <v>8.5412238356609799E-2</v>
      </c>
      <c r="E14" s="17">
        <v>6.8922127796748403E-2</v>
      </c>
      <c r="F14" s="17"/>
      <c r="G14" s="17">
        <v>0</v>
      </c>
      <c r="H14" s="17">
        <v>0</v>
      </c>
      <c r="I14" s="17">
        <v>0</v>
      </c>
      <c r="J14" s="17">
        <v>4.0696666880263098E-2</v>
      </c>
      <c r="K14" s="17">
        <v>5.8931194118571603E-2</v>
      </c>
      <c r="L14" s="17">
        <v>8.6368855944127604E-2</v>
      </c>
      <c r="M14" s="17"/>
      <c r="N14" s="17">
        <v>8.5536026516698505E-2</v>
      </c>
      <c r="O14" s="17">
        <v>5.6091496948203701E-2</v>
      </c>
      <c r="P14" s="17">
        <v>2.9494695834465099E-2</v>
      </c>
      <c r="Q14" s="17">
        <v>0</v>
      </c>
      <c r="R14" s="17">
        <v>0</v>
      </c>
      <c r="S14" s="17"/>
      <c r="T14" s="17">
        <v>4.6025345605878301E-2</v>
      </c>
      <c r="U14" s="17">
        <v>7.1216413000800102E-2</v>
      </c>
      <c r="V14" s="17">
        <v>0.114786207858238</v>
      </c>
      <c r="W14" s="17">
        <v>6.0341344753629303E-2</v>
      </c>
    </row>
    <row r="15" spans="2:23" x14ac:dyDescent="0.35">
      <c r="B15" s="18" t="s">
        <v>192</v>
      </c>
      <c r="C15" s="17">
        <v>6.5656250457314394E-2</v>
      </c>
      <c r="D15" s="17">
        <v>8.5142174855334096E-2</v>
      </c>
      <c r="E15" s="17">
        <v>5.0063395713219702E-2</v>
      </c>
      <c r="F15" s="17"/>
      <c r="G15" s="17">
        <v>1</v>
      </c>
      <c r="H15" s="17">
        <v>0</v>
      </c>
      <c r="I15" s="17">
        <v>0</v>
      </c>
      <c r="J15" s="17">
        <v>2.5824545424572701E-2</v>
      </c>
      <c r="K15" s="17">
        <v>0.107646417668878</v>
      </c>
      <c r="L15" s="17">
        <v>5.10518610981682E-2</v>
      </c>
      <c r="M15" s="17"/>
      <c r="N15" s="17">
        <v>5.1800132685920097E-2</v>
      </c>
      <c r="O15" s="17">
        <v>0.196341359829075</v>
      </c>
      <c r="P15" s="17">
        <v>5.79999753676404E-2</v>
      </c>
      <c r="Q15" s="17">
        <v>0</v>
      </c>
      <c r="R15" s="17">
        <v>0.16176724836484799</v>
      </c>
      <c r="S15" s="17"/>
      <c r="T15" s="17">
        <v>4.9790176637651597E-2</v>
      </c>
      <c r="U15" s="17">
        <v>8.7116496279737402E-2</v>
      </c>
      <c r="V15" s="17">
        <v>4.4470361753321599E-2</v>
      </c>
      <c r="W15" s="17">
        <v>0</v>
      </c>
    </row>
    <row r="16" spans="2:23" x14ac:dyDescent="0.35">
      <c r="B16" s="18" t="s">
        <v>195</v>
      </c>
      <c r="C16" s="17">
        <v>4.6782033264936601E-2</v>
      </c>
      <c r="D16" s="17">
        <v>4.0503730845140598E-2</v>
      </c>
      <c r="E16" s="17">
        <v>5.1806001113304502E-2</v>
      </c>
      <c r="F16" s="17"/>
      <c r="G16" s="17">
        <v>0</v>
      </c>
      <c r="H16" s="17">
        <v>0</v>
      </c>
      <c r="I16" s="17">
        <v>0</v>
      </c>
      <c r="J16" s="17">
        <v>4.0696666880263098E-2</v>
      </c>
      <c r="K16" s="17">
        <v>4.7092586188507403E-2</v>
      </c>
      <c r="L16" s="17">
        <v>4.8263255848470903E-2</v>
      </c>
      <c r="M16" s="17"/>
      <c r="N16" s="17">
        <v>3.2223948844272099E-2</v>
      </c>
      <c r="O16" s="17">
        <v>0.105312173080819</v>
      </c>
      <c r="P16" s="17">
        <v>0.14470525324830699</v>
      </c>
      <c r="Q16" s="17">
        <v>0</v>
      </c>
      <c r="R16" s="17">
        <v>0</v>
      </c>
      <c r="S16" s="17"/>
      <c r="T16" s="17">
        <v>3.1853850975632397E-2</v>
      </c>
      <c r="U16" s="17">
        <v>5.2914621640525301E-2</v>
      </c>
      <c r="V16" s="17">
        <v>5.2488442282688501E-2</v>
      </c>
      <c r="W16" s="17">
        <v>0</v>
      </c>
    </row>
    <row r="17" spans="2:23" x14ac:dyDescent="0.35">
      <c r="B17" s="18" t="s">
        <v>194</v>
      </c>
      <c r="C17" s="17">
        <v>3.5250095813499402E-2</v>
      </c>
      <c r="D17" s="17">
        <v>3.1202930033626699E-2</v>
      </c>
      <c r="E17" s="17">
        <v>3.8488683156948103E-2</v>
      </c>
      <c r="F17" s="17"/>
      <c r="G17" s="17">
        <v>0</v>
      </c>
      <c r="H17" s="17">
        <v>0</v>
      </c>
      <c r="I17" s="17">
        <v>0.158095975716944</v>
      </c>
      <c r="J17" s="17">
        <v>8.4314375253249502E-2</v>
      </c>
      <c r="K17" s="17">
        <v>3.2681169449808999E-2</v>
      </c>
      <c r="L17" s="17">
        <v>3.1230124705026799E-2</v>
      </c>
      <c r="M17" s="17"/>
      <c r="N17" s="17">
        <v>3.2859699267969798E-2</v>
      </c>
      <c r="O17" s="17">
        <v>4.9625259236158202E-2</v>
      </c>
      <c r="P17" s="17">
        <v>2.4575861184696499E-2</v>
      </c>
      <c r="Q17" s="17">
        <v>0</v>
      </c>
      <c r="R17" s="17">
        <v>0.418841672937593</v>
      </c>
      <c r="S17" s="17"/>
      <c r="T17" s="17">
        <v>2.75821036692975E-2</v>
      </c>
      <c r="U17" s="17">
        <v>4.4410544814060801E-2</v>
      </c>
      <c r="V17" s="17">
        <v>2.2530506451225899E-2</v>
      </c>
      <c r="W17" s="17">
        <v>4.2640580094954701E-2</v>
      </c>
    </row>
    <row r="18" spans="2:23" x14ac:dyDescent="0.35">
      <c r="B18" s="18" t="s">
        <v>51</v>
      </c>
      <c r="C18" s="17">
        <v>2.9696870226794798E-2</v>
      </c>
      <c r="D18" s="17">
        <v>9.6025684892631791E-3</v>
      </c>
      <c r="E18" s="17">
        <v>4.5776555325500401E-2</v>
      </c>
      <c r="F18" s="17"/>
      <c r="G18" s="17">
        <v>0</v>
      </c>
      <c r="H18" s="17">
        <v>0.54140914580517396</v>
      </c>
      <c r="I18" s="17">
        <v>0</v>
      </c>
      <c r="J18" s="17">
        <v>8.8278447176811201E-2</v>
      </c>
      <c r="K18" s="17">
        <v>3.7226390072435299E-2</v>
      </c>
      <c r="L18" s="17">
        <v>2.0248183484687099E-2</v>
      </c>
      <c r="M18" s="17"/>
      <c r="N18" s="17">
        <v>3.1962473998188801E-2</v>
      </c>
      <c r="O18" s="17">
        <v>3.0178364042501699E-2</v>
      </c>
      <c r="P18" s="17">
        <v>0</v>
      </c>
      <c r="Q18" s="17">
        <v>0</v>
      </c>
      <c r="R18" s="17">
        <v>0.210218432690993</v>
      </c>
      <c r="S18" s="17"/>
      <c r="T18" s="17">
        <v>8.7208923658188497E-2</v>
      </c>
      <c r="U18" s="17">
        <v>1.8425235358696501E-2</v>
      </c>
      <c r="V18" s="17">
        <v>0</v>
      </c>
      <c r="W18" s="17">
        <v>0</v>
      </c>
    </row>
    <row r="19" spans="2:23" x14ac:dyDescent="0.35">
      <c r="B19" s="18" t="s">
        <v>197</v>
      </c>
      <c r="C19" s="17">
        <v>1.6612688313030401E-2</v>
      </c>
      <c r="D19" s="17">
        <v>1.68721580961173E-2</v>
      </c>
      <c r="E19" s="17">
        <v>1.6405057689226399E-2</v>
      </c>
      <c r="F19" s="17"/>
      <c r="G19" s="17">
        <v>0</v>
      </c>
      <c r="H19" s="17">
        <v>0</v>
      </c>
      <c r="I19" s="17">
        <v>0</v>
      </c>
      <c r="J19" s="17">
        <v>0</v>
      </c>
      <c r="K19" s="17">
        <v>1.44541005915114E-2</v>
      </c>
      <c r="L19" s="17">
        <v>1.89791053582938E-2</v>
      </c>
      <c r="M19" s="17"/>
      <c r="N19" s="17">
        <v>1.8082513599859899E-2</v>
      </c>
      <c r="O19" s="17">
        <v>2.1822560758634799E-2</v>
      </c>
      <c r="P19" s="17">
        <v>0</v>
      </c>
      <c r="Q19" s="17">
        <v>0</v>
      </c>
      <c r="R19" s="17">
        <v>0</v>
      </c>
      <c r="S19" s="17"/>
      <c r="T19" s="17">
        <v>1.79733990225561E-2</v>
      </c>
      <c r="U19" s="17">
        <v>1.5966079058499501E-2</v>
      </c>
      <c r="V19" s="17">
        <v>1.4594908438002501E-2</v>
      </c>
      <c r="W19" s="17">
        <v>4.7170414353789901E-2</v>
      </c>
    </row>
    <row r="20" spans="2:23" x14ac:dyDescent="0.35">
      <c r="B20" s="18" t="s">
        <v>168</v>
      </c>
      <c r="C20" s="19">
        <v>6.0629750389169602E-2</v>
      </c>
      <c r="D20" s="19">
        <v>5.3925469105068201E-2</v>
      </c>
      <c r="E20" s="19">
        <v>6.5994591291311799E-2</v>
      </c>
      <c r="F20" s="19"/>
      <c r="G20" s="19">
        <v>0</v>
      </c>
      <c r="H20" s="19">
        <v>0</v>
      </c>
      <c r="I20" s="19">
        <v>0.16778216041241301</v>
      </c>
      <c r="J20" s="19">
        <v>0.15888771098863999</v>
      </c>
      <c r="K20" s="19">
        <v>6.7716173696586002E-2</v>
      </c>
      <c r="L20" s="19">
        <v>5.02105306595651E-2</v>
      </c>
      <c r="M20" s="19"/>
      <c r="N20" s="19">
        <v>6.6356978815649906E-2</v>
      </c>
      <c r="O20" s="19">
        <v>2.88528131236424E-2</v>
      </c>
      <c r="P20" s="19">
        <v>2.2312475049337199E-2</v>
      </c>
      <c r="Q20" s="19">
        <v>9.1566097285357806E-2</v>
      </c>
      <c r="R20" s="19">
        <v>0.20917264600656699</v>
      </c>
      <c r="S20" s="19"/>
      <c r="T20" s="19">
        <v>6.8053345266019805E-2</v>
      </c>
      <c r="U20" s="19">
        <v>6.4731773452889899E-2</v>
      </c>
      <c r="V20" s="19">
        <v>5.2614564010705203E-2</v>
      </c>
      <c r="W20" s="19">
        <v>4.45750501428877E-2</v>
      </c>
    </row>
    <row r="21" spans="2:23" x14ac:dyDescent="0.35">
      <c r="B21" s="16" t="s">
        <v>201</v>
      </c>
    </row>
    <row r="22" spans="2:23" x14ac:dyDescent="0.35">
      <c r="B22" t="s">
        <v>45</v>
      </c>
    </row>
    <row r="23" spans="2:23" x14ac:dyDescent="0.35">
      <c r="B23" t="s">
        <v>223</v>
      </c>
    </row>
    <row r="25" spans="2:23" x14ac:dyDescent="0.35">
      <c r="B25" s="8" t="str">
        <f>HYPERLINK("#'Contents'!A1", "Return to Contents")</f>
        <v>Return to Contents</v>
      </c>
    </row>
  </sheetData>
  <mergeCells count="5">
    <mergeCell ref="D5:E5"/>
    <mergeCell ref="G5:L5"/>
    <mergeCell ref="N5:R5"/>
    <mergeCell ref="T5:W5"/>
    <mergeCell ref="D2:U2"/>
  </mergeCells>
  <pageMargins left="0.7" right="0.7" top="0.75" bottom="0.75" header="0.3" footer="0.3"/>
  <pageSetup paperSize="9" orientation="portrait" horizontalDpi="300" verticalDpi="300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B2:W23"/>
  <sheetViews>
    <sheetView showGridLines="0" topLeftCell="A13" workbookViewId="0">
      <pane xSplit="2" topLeftCell="C1" activePane="topRight" state="frozen"/>
      <selection pane="topRight" activeCell="D2" sqref="D2:U2"/>
    </sheetView>
  </sheetViews>
  <sheetFormatPr defaultColWidth="11.4531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8" width="10.7265625" customWidth="1"/>
    <col min="19" max="19" width="2.1796875" customWidth="1"/>
    <col min="20" max="23" width="10.7265625" customWidth="1"/>
    <col min="24" max="24" width="2.1796875" customWidth="1"/>
  </cols>
  <sheetData>
    <row r="2" spans="2:23" ht="40" customHeight="1" x14ac:dyDescent="0.35">
      <c r="D2" s="31" t="s">
        <v>210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5" spans="2:23" ht="30" customHeight="1" x14ac:dyDescent="0.35">
      <c r="B5" s="15"/>
      <c r="C5" s="15"/>
      <c r="D5" s="30" t="s">
        <v>34</v>
      </c>
      <c r="E5" s="30"/>
      <c r="F5" s="15"/>
      <c r="G5" s="30" t="s">
        <v>35</v>
      </c>
      <c r="H5" s="30"/>
      <c r="I5" s="30"/>
      <c r="J5" s="30"/>
      <c r="K5" s="30"/>
      <c r="L5" s="30"/>
      <c r="M5" s="15"/>
      <c r="N5" s="30" t="s">
        <v>36</v>
      </c>
      <c r="O5" s="30"/>
      <c r="P5" s="30"/>
      <c r="Q5" s="30"/>
      <c r="R5" s="30"/>
      <c r="S5" s="15"/>
      <c r="T5" s="30" t="s">
        <v>37</v>
      </c>
      <c r="U5" s="30"/>
      <c r="V5" s="30"/>
      <c r="W5" s="30"/>
    </row>
    <row r="6" spans="2:23" ht="29" x14ac:dyDescent="0.35">
      <c r="B6" t="s">
        <v>13</v>
      </c>
      <c r="C6" s="9" t="s">
        <v>14</v>
      </c>
      <c r="D6" s="12" t="s">
        <v>15</v>
      </c>
      <c r="E6" s="12" t="s">
        <v>16</v>
      </c>
      <c r="G6" s="12" t="s">
        <v>19</v>
      </c>
      <c r="H6" s="12" t="s">
        <v>20</v>
      </c>
      <c r="I6" s="12" t="s">
        <v>21</v>
      </c>
      <c r="J6" s="12" t="s">
        <v>22</v>
      </c>
      <c r="K6" s="12" t="s">
        <v>23</v>
      </c>
      <c r="L6" s="12" t="s">
        <v>24</v>
      </c>
      <c r="N6" s="12" t="s">
        <v>25</v>
      </c>
      <c r="O6" s="12" t="s">
        <v>26</v>
      </c>
      <c r="P6" s="12" t="s">
        <v>27</v>
      </c>
      <c r="Q6" s="12" t="s">
        <v>28</v>
      </c>
      <c r="R6" s="12" t="s">
        <v>29</v>
      </c>
      <c r="T6" s="12" t="s">
        <v>30</v>
      </c>
      <c r="U6" s="12" t="s">
        <v>31</v>
      </c>
      <c r="V6" s="12" t="s">
        <v>32</v>
      </c>
      <c r="W6" s="12" t="s">
        <v>33</v>
      </c>
    </row>
    <row r="7" spans="2:23" ht="30" customHeight="1" x14ac:dyDescent="0.35">
      <c r="B7" s="10" t="s">
        <v>17</v>
      </c>
      <c r="C7" s="10">
        <v>1466</v>
      </c>
      <c r="D7" s="10">
        <v>651</v>
      </c>
      <c r="E7" s="10">
        <v>800</v>
      </c>
      <c r="F7" s="10"/>
      <c r="G7" s="10">
        <v>255</v>
      </c>
      <c r="H7" s="10">
        <v>319</v>
      </c>
      <c r="I7" s="10">
        <v>279</v>
      </c>
      <c r="J7" s="10">
        <v>265</v>
      </c>
      <c r="K7" s="10">
        <v>249</v>
      </c>
      <c r="L7" s="10">
        <v>99</v>
      </c>
      <c r="M7" s="10"/>
      <c r="N7" s="10">
        <v>907</v>
      </c>
      <c r="O7" s="10">
        <v>211</v>
      </c>
      <c r="P7" s="10">
        <v>187</v>
      </c>
      <c r="Q7" s="10">
        <v>90</v>
      </c>
      <c r="R7" s="10">
        <v>60</v>
      </c>
      <c r="S7" s="10"/>
      <c r="T7" s="10">
        <v>338</v>
      </c>
      <c r="U7" s="10">
        <v>562</v>
      </c>
      <c r="V7" s="10">
        <v>435</v>
      </c>
      <c r="W7" s="10">
        <v>89</v>
      </c>
    </row>
    <row r="8" spans="2:23" ht="30" customHeight="1" x14ac:dyDescent="0.35">
      <c r="B8" s="11" t="s">
        <v>18</v>
      </c>
      <c r="C8" s="11">
        <v>1537</v>
      </c>
      <c r="D8" s="11">
        <v>761</v>
      </c>
      <c r="E8" s="11">
        <v>760</v>
      </c>
      <c r="F8" s="11"/>
      <c r="G8" s="11">
        <v>246</v>
      </c>
      <c r="H8" s="11">
        <v>360</v>
      </c>
      <c r="I8" s="11">
        <v>329</v>
      </c>
      <c r="J8" s="11">
        <v>297</v>
      </c>
      <c r="K8" s="11">
        <v>224</v>
      </c>
      <c r="L8" s="11">
        <v>82</v>
      </c>
      <c r="M8" s="11"/>
      <c r="N8" s="11">
        <v>818</v>
      </c>
      <c r="O8" s="11">
        <v>325</v>
      </c>
      <c r="P8" s="11">
        <v>234</v>
      </c>
      <c r="Q8" s="11">
        <v>109</v>
      </c>
      <c r="R8" s="11">
        <v>39</v>
      </c>
      <c r="S8" s="11"/>
      <c r="T8" s="11">
        <v>382</v>
      </c>
      <c r="U8" s="11">
        <v>585</v>
      </c>
      <c r="V8" s="11">
        <v>435</v>
      </c>
      <c r="W8" s="11">
        <v>95</v>
      </c>
    </row>
    <row r="9" spans="2:23" x14ac:dyDescent="0.35">
      <c r="B9" s="18" t="s">
        <v>202</v>
      </c>
      <c r="C9" s="17">
        <v>0.37838630186415201</v>
      </c>
      <c r="D9" s="17">
        <v>0.388917887619322</v>
      </c>
      <c r="E9" s="17">
        <v>0.36680240878341203</v>
      </c>
      <c r="F9" s="17"/>
      <c r="G9" s="17">
        <v>0.481468255674044</v>
      </c>
      <c r="H9" s="17">
        <v>0.405556856085041</v>
      </c>
      <c r="I9" s="17">
        <v>0.36992443748609699</v>
      </c>
      <c r="J9" s="17">
        <v>0.339450429516713</v>
      </c>
      <c r="K9" s="17">
        <v>0.31087687888314702</v>
      </c>
      <c r="L9" s="17">
        <v>0.30990040743796798</v>
      </c>
      <c r="M9" s="17"/>
      <c r="N9" s="17">
        <v>0.34465426115124798</v>
      </c>
      <c r="O9" s="17">
        <v>0.42312045608179499</v>
      </c>
      <c r="P9" s="17">
        <v>0.42481354133872901</v>
      </c>
      <c r="Q9" s="17">
        <v>0.44578500271094401</v>
      </c>
      <c r="R9" s="17">
        <v>0.31578342277705701</v>
      </c>
      <c r="S9" s="17"/>
      <c r="T9" s="17">
        <v>0.34047625495957301</v>
      </c>
      <c r="U9" s="17">
        <v>0.40970908423650898</v>
      </c>
      <c r="V9" s="17">
        <v>0.39456791645258998</v>
      </c>
      <c r="W9" s="17">
        <v>0.34833938797362801</v>
      </c>
    </row>
    <row r="10" spans="2:23" ht="29" x14ac:dyDescent="0.35">
      <c r="B10" s="18" t="s">
        <v>203</v>
      </c>
      <c r="C10" s="17">
        <v>0.30192939663380403</v>
      </c>
      <c r="D10" s="17">
        <v>0.33902054451081698</v>
      </c>
      <c r="E10" s="17">
        <v>0.26244065348824203</v>
      </c>
      <c r="F10" s="17"/>
      <c r="G10" s="17">
        <v>0.336481886682374</v>
      </c>
      <c r="H10" s="17">
        <v>0.23242918840587601</v>
      </c>
      <c r="I10" s="17">
        <v>0.36667477336001297</v>
      </c>
      <c r="J10" s="17">
        <v>0.27426618532279201</v>
      </c>
      <c r="K10" s="17">
        <v>0.32585380362106597</v>
      </c>
      <c r="L10" s="17">
        <v>0.27885259414855301</v>
      </c>
      <c r="M10" s="17"/>
      <c r="N10" s="17">
        <v>0.26439838082050099</v>
      </c>
      <c r="O10" s="17">
        <v>0.38191280740997802</v>
      </c>
      <c r="P10" s="17">
        <v>0.30616562182699603</v>
      </c>
      <c r="Q10" s="17">
        <v>0.34397198415700497</v>
      </c>
      <c r="R10" s="17">
        <v>0.33994997950203598</v>
      </c>
      <c r="S10" s="17"/>
      <c r="T10" s="17">
        <v>0.21800826124404199</v>
      </c>
      <c r="U10" s="17">
        <v>0.29081278114999398</v>
      </c>
      <c r="V10" s="17">
        <v>0.35674403156207202</v>
      </c>
      <c r="W10" s="17">
        <v>0.53705161661283096</v>
      </c>
    </row>
    <row r="11" spans="2:23" x14ac:dyDescent="0.35">
      <c r="B11" s="18" t="s">
        <v>204</v>
      </c>
      <c r="C11" s="17">
        <v>0.25393179668680099</v>
      </c>
      <c r="D11" s="17">
        <v>0.29486672828921801</v>
      </c>
      <c r="E11" s="17">
        <v>0.21586222194787999</v>
      </c>
      <c r="F11" s="17"/>
      <c r="G11" s="17">
        <v>0.31943163152832998</v>
      </c>
      <c r="H11" s="17">
        <v>0.319344225031717</v>
      </c>
      <c r="I11" s="17">
        <v>0.28551576662506001</v>
      </c>
      <c r="J11" s="17">
        <v>0.24323470610029399</v>
      </c>
      <c r="K11" s="17">
        <v>0.117188203590919</v>
      </c>
      <c r="L11" s="17">
        <v>5.7371816033205701E-2</v>
      </c>
      <c r="M11" s="17"/>
      <c r="N11" s="17">
        <v>0.22717023470734399</v>
      </c>
      <c r="O11" s="17">
        <v>0.3148506574962</v>
      </c>
      <c r="P11" s="17">
        <v>0.28752558668511002</v>
      </c>
      <c r="Q11" s="17">
        <v>0.25304474685176798</v>
      </c>
      <c r="R11" s="17">
        <v>0.168508394728834</v>
      </c>
      <c r="S11" s="17"/>
      <c r="T11" s="17">
        <v>0.129984025564886</v>
      </c>
      <c r="U11" s="17">
        <v>0.284150221052484</v>
      </c>
      <c r="V11" s="17">
        <v>0.316015961619944</v>
      </c>
      <c r="W11" s="17">
        <v>0.32739825430831099</v>
      </c>
    </row>
    <row r="12" spans="2:23" ht="29" x14ac:dyDescent="0.35">
      <c r="B12" s="18" t="s">
        <v>205</v>
      </c>
      <c r="C12" s="17">
        <v>0.217960494102689</v>
      </c>
      <c r="D12" s="17">
        <v>0.26157026606624501</v>
      </c>
      <c r="E12" s="17">
        <v>0.176851833132987</v>
      </c>
      <c r="F12" s="17"/>
      <c r="G12" s="17">
        <v>0.19836007821201401</v>
      </c>
      <c r="H12" s="17">
        <v>0.23988528851743199</v>
      </c>
      <c r="I12" s="17">
        <v>0.20698234393453899</v>
      </c>
      <c r="J12" s="17">
        <v>0.17062386461859499</v>
      </c>
      <c r="K12" s="17">
        <v>0.252284559225878</v>
      </c>
      <c r="L12" s="17">
        <v>0.30142953588399601</v>
      </c>
      <c r="M12" s="17"/>
      <c r="N12" s="17">
        <v>0.21373225240281399</v>
      </c>
      <c r="O12" s="17">
        <v>0.22223006888941799</v>
      </c>
      <c r="P12" s="17">
        <v>0.23415529921752201</v>
      </c>
      <c r="Q12" s="17">
        <v>0.23653437528863799</v>
      </c>
      <c r="R12" s="17">
        <v>0.17116452331542301</v>
      </c>
      <c r="S12" s="17"/>
      <c r="T12" s="17">
        <v>9.2795954714675499E-2</v>
      </c>
      <c r="U12" s="17">
        <v>0.17018664781144799</v>
      </c>
      <c r="V12" s="17">
        <v>0.344493510464629</v>
      </c>
      <c r="W12" s="17">
        <v>0.48551137912472903</v>
      </c>
    </row>
    <row r="13" spans="2:23" ht="43.5" x14ac:dyDescent="0.35">
      <c r="B13" s="18" t="s">
        <v>206</v>
      </c>
      <c r="C13" s="17">
        <v>0.20054802014113801</v>
      </c>
      <c r="D13" s="17">
        <v>0.22494270944375899</v>
      </c>
      <c r="E13" s="17">
        <v>0.17741963652008999</v>
      </c>
      <c r="F13" s="17"/>
      <c r="G13" s="17">
        <v>0.14842624733375601</v>
      </c>
      <c r="H13" s="17">
        <v>0.183860306146585</v>
      </c>
      <c r="I13" s="17">
        <v>0.21253762495283601</v>
      </c>
      <c r="J13" s="17">
        <v>0.19516534905247901</v>
      </c>
      <c r="K13" s="17">
        <v>0.253036109237053</v>
      </c>
      <c r="L13" s="17">
        <v>0.25764684476320798</v>
      </c>
      <c r="M13" s="17"/>
      <c r="N13" s="17">
        <v>0.200733863661857</v>
      </c>
      <c r="O13" s="17">
        <v>0.20132258265015701</v>
      </c>
      <c r="P13" s="17">
        <v>0.19674103263059201</v>
      </c>
      <c r="Q13" s="17">
        <v>0.22434207622659499</v>
      </c>
      <c r="R13" s="17">
        <v>0.203852228811645</v>
      </c>
      <c r="S13" s="17"/>
      <c r="T13" s="17">
        <v>0.142769104322375</v>
      </c>
      <c r="U13" s="17">
        <v>0.21047738958405199</v>
      </c>
      <c r="V13" s="17">
        <v>0.229858224258327</v>
      </c>
      <c r="W13" s="17">
        <v>0.29372772610713499</v>
      </c>
    </row>
    <row r="14" spans="2:23" ht="29" x14ac:dyDescent="0.35">
      <c r="B14" s="18" t="s">
        <v>207</v>
      </c>
      <c r="C14" s="17">
        <v>0.13263393638516499</v>
      </c>
      <c r="D14" s="17">
        <v>0.16923093630338501</v>
      </c>
      <c r="E14" s="17">
        <v>9.5904101023444405E-2</v>
      </c>
      <c r="F14" s="17"/>
      <c r="G14" s="17">
        <v>0.21964752407322199</v>
      </c>
      <c r="H14" s="17">
        <v>0.199509322792013</v>
      </c>
      <c r="I14" s="17">
        <v>0.14584584303134601</v>
      </c>
      <c r="J14" s="17">
        <v>6.7641534851293095E-2</v>
      </c>
      <c r="K14" s="17">
        <v>4.1129599856628202E-2</v>
      </c>
      <c r="L14" s="17">
        <v>1.1250112503469E-2</v>
      </c>
      <c r="M14" s="17"/>
      <c r="N14" s="17">
        <v>0.109072957183385</v>
      </c>
      <c r="O14" s="17">
        <v>0.16904620143413901</v>
      </c>
      <c r="P14" s="17">
        <v>0.16364364898474501</v>
      </c>
      <c r="Q14" s="17">
        <v>0.146900660546331</v>
      </c>
      <c r="R14" s="17">
        <v>0.135539715961429</v>
      </c>
      <c r="S14" s="17"/>
      <c r="T14" s="17">
        <v>9.0627270815618499E-2</v>
      </c>
      <c r="U14" s="17">
        <v>0.111636852847483</v>
      </c>
      <c r="V14" s="17">
        <v>0.191169862540612</v>
      </c>
      <c r="W14" s="17">
        <v>0.22054240955198701</v>
      </c>
    </row>
    <row r="15" spans="2:23" ht="29" x14ac:dyDescent="0.35">
      <c r="B15" s="18" t="s">
        <v>208</v>
      </c>
      <c r="C15" s="17">
        <v>0.102474464539331</v>
      </c>
      <c r="D15" s="17">
        <v>0.114552402935984</v>
      </c>
      <c r="E15" s="17">
        <v>8.9816451379211196E-2</v>
      </c>
      <c r="F15" s="17"/>
      <c r="G15" s="17">
        <v>0.13681015502854199</v>
      </c>
      <c r="H15" s="17">
        <v>9.1409010543218303E-2</v>
      </c>
      <c r="I15" s="17">
        <v>5.3734281126329303E-2</v>
      </c>
      <c r="J15" s="17">
        <v>0.10794212098447099</v>
      </c>
      <c r="K15" s="17">
        <v>0.138275959549126</v>
      </c>
      <c r="L15" s="17">
        <v>0.125854380052936</v>
      </c>
      <c r="M15" s="17"/>
      <c r="N15" s="17">
        <v>8.4055096861329406E-2</v>
      </c>
      <c r="O15" s="17">
        <v>0.116708903018996</v>
      </c>
      <c r="P15" s="17">
        <v>0.16036849724497201</v>
      </c>
      <c r="Q15" s="17">
        <v>6.1809624043080602E-2</v>
      </c>
      <c r="R15" s="17">
        <v>0.16640843702981001</v>
      </c>
      <c r="S15" s="17"/>
      <c r="T15" s="17">
        <v>7.1804843976358196E-2</v>
      </c>
      <c r="U15" s="17">
        <v>0.121882354555404</v>
      </c>
      <c r="V15" s="17">
        <v>0.10900955823419201</v>
      </c>
      <c r="W15" s="17">
        <v>0.10761539163016801</v>
      </c>
    </row>
    <row r="16" spans="2:23" ht="43.5" x14ac:dyDescent="0.35">
      <c r="B16" s="18" t="s">
        <v>209</v>
      </c>
      <c r="C16" s="17">
        <v>8.5617915418830196E-2</v>
      </c>
      <c r="D16" s="17">
        <v>0.11120829604719</v>
      </c>
      <c r="E16" s="17">
        <v>5.9655399950034299E-2</v>
      </c>
      <c r="F16" s="17"/>
      <c r="G16" s="17">
        <v>0.12701854261095799</v>
      </c>
      <c r="H16" s="17">
        <v>0.111160648107617</v>
      </c>
      <c r="I16" s="17">
        <v>0.109736393821442</v>
      </c>
      <c r="J16" s="17">
        <v>5.59104090314511E-2</v>
      </c>
      <c r="K16" s="17">
        <v>2.6703857821055901E-2</v>
      </c>
      <c r="L16" s="17">
        <v>2.1571711736903899E-2</v>
      </c>
      <c r="M16" s="17"/>
      <c r="N16" s="17">
        <v>7.6100781747418203E-2</v>
      </c>
      <c r="O16" s="17">
        <v>6.2836482342257999E-2</v>
      </c>
      <c r="P16" s="17">
        <v>0.147019367230172</v>
      </c>
      <c r="Q16" s="17">
        <v>8.8764928558963299E-2</v>
      </c>
      <c r="R16" s="17">
        <v>0.12287389681319399</v>
      </c>
      <c r="S16" s="17"/>
      <c r="T16" s="17">
        <v>7.25171540341671E-2</v>
      </c>
      <c r="U16" s="17">
        <v>6.7884847883732405E-2</v>
      </c>
      <c r="V16" s="17">
        <v>0.119643109494914</v>
      </c>
      <c r="W16" s="17">
        <v>0.122105669250292</v>
      </c>
    </row>
    <row r="17" spans="2:23" x14ac:dyDescent="0.35">
      <c r="B17" s="18" t="s">
        <v>168</v>
      </c>
      <c r="C17" s="17">
        <v>1.74589565880592E-2</v>
      </c>
      <c r="D17" s="17">
        <v>1.36472070837161E-2</v>
      </c>
      <c r="E17" s="17">
        <v>2.1620317519936899E-2</v>
      </c>
      <c r="F17" s="17"/>
      <c r="G17" s="17">
        <v>6.7441762906483701E-3</v>
      </c>
      <c r="H17" s="17">
        <v>7.7182355704383896E-3</v>
      </c>
      <c r="I17" s="17">
        <v>1.5056749220350199E-2</v>
      </c>
      <c r="J17" s="17">
        <v>1.49013708883508E-2</v>
      </c>
      <c r="K17" s="17">
        <v>5.0021530197608299E-2</v>
      </c>
      <c r="L17" s="17">
        <v>2.2235160497631998E-2</v>
      </c>
      <c r="M17" s="17"/>
      <c r="N17" s="17">
        <v>2.26027832004717E-2</v>
      </c>
      <c r="O17" s="17">
        <v>1.2070394733107699E-2</v>
      </c>
      <c r="P17" s="17">
        <v>0</v>
      </c>
      <c r="Q17" s="17">
        <v>1.7612856042218399E-2</v>
      </c>
      <c r="R17" s="17">
        <v>6.32628097651496E-2</v>
      </c>
      <c r="S17" s="17"/>
      <c r="T17" s="17">
        <v>3.8497712217782899E-2</v>
      </c>
      <c r="U17" s="17">
        <v>3.75432786662607E-3</v>
      </c>
      <c r="V17" s="17">
        <v>1.36434638246795E-2</v>
      </c>
      <c r="W17" s="17">
        <v>1.75083696488426E-2</v>
      </c>
    </row>
    <row r="18" spans="2:23" x14ac:dyDescent="0.35">
      <c r="B18" s="18" t="s">
        <v>77</v>
      </c>
      <c r="C18" s="19">
        <v>0.21237585999931899</v>
      </c>
      <c r="D18" s="19">
        <v>0.16412052020617901</v>
      </c>
      <c r="E18" s="19">
        <v>0.25798505626061202</v>
      </c>
      <c r="F18" s="19"/>
      <c r="G18" s="19">
        <v>0.17465233886006001</v>
      </c>
      <c r="H18" s="19">
        <v>0.22054132212159</v>
      </c>
      <c r="I18" s="19">
        <v>0.23078282255746899</v>
      </c>
      <c r="J18" s="19">
        <v>0.23251406392193399</v>
      </c>
      <c r="K18" s="19">
        <v>0.17737935984438999</v>
      </c>
      <c r="L18" s="19">
        <v>0.238319221939637</v>
      </c>
      <c r="M18" s="19"/>
      <c r="N18" s="19">
        <v>0.25699578976345699</v>
      </c>
      <c r="O18" s="19">
        <v>0.132245531445321</v>
      </c>
      <c r="P18" s="19">
        <v>0.16084607886085001</v>
      </c>
      <c r="Q18" s="19">
        <v>0.14424808118757901</v>
      </c>
      <c r="R18" s="19">
        <v>0.25682413380624802</v>
      </c>
      <c r="S18" s="19"/>
      <c r="T18" s="19">
        <v>0.36304348831508598</v>
      </c>
      <c r="U18" s="19">
        <v>0.20933925011115401</v>
      </c>
      <c r="V18" s="19">
        <v>7.9407757006390897E-2</v>
      </c>
      <c r="W18" s="19">
        <v>5.3461924355896501E-2</v>
      </c>
    </row>
    <row r="19" spans="2:23" x14ac:dyDescent="0.35">
      <c r="B19" s="16"/>
    </row>
    <row r="20" spans="2:23" x14ac:dyDescent="0.35">
      <c r="B20" t="s">
        <v>45</v>
      </c>
    </row>
    <row r="21" spans="2:23" x14ac:dyDescent="0.35">
      <c r="B21" t="s">
        <v>223</v>
      </c>
    </row>
    <row r="22" spans="2:23" x14ac:dyDescent="0.35">
      <c r="B22" t="s">
        <v>199</v>
      </c>
    </row>
    <row r="23" spans="2:23" x14ac:dyDescent="0.35">
      <c r="B23" s="8" t="str">
        <f>HYPERLINK("#'Contents'!A1", "Return to Contents")</f>
        <v>Return to Contents</v>
      </c>
    </row>
  </sheetData>
  <mergeCells count="5">
    <mergeCell ref="D5:E5"/>
    <mergeCell ref="G5:L5"/>
    <mergeCell ref="N5:R5"/>
    <mergeCell ref="T5:W5"/>
    <mergeCell ref="D2:U2"/>
  </mergeCells>
  <pageMargins left="0.7" right="0.7" top="0.75" bottom="0.75" header="0.3" footer="0.3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50</vt:i4>
      </vt:variant>
    </vt:vector>
  </HeadingPairs>
  <TitlesOfParts>
    <vt:vector size="50" baseType="lpstr">
      <vt:lpstr>Cover Sheet</vt:lpstr>
      <vt:lpstr>Contents</vt:lpstr>
      <vt:lpstr>Full Results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</vt:lpstr>
      <vt:lpstr>Table 16</vt:lpstr>
      <vt:lpstr>Table 17</vt:lpstr>
      <vt:lpstr>Table 18</vt:lpstr>
      <vt:lpstr>Table 19</vt:lpstr>
      <vt:lpstr>Table 20</vt:lpstr>
      <vt:lpstr>Table 21</vt:lpstr>
      <vt:lpstr>Table 22</vt:lpstr>
      <vt:lpstr>Table 23</vt:lpstr>
      <vt:lpstr>Table 24</vt:lpstr>
      <vt:lpstr>Table 25</vt:lpstr>
      <vt:lpstr>Table 26</vt:lpstr>
      <vt:lpstr>Table 27</vt:lpstr>
      <vt:lpstr>Table 28</vt:lpstr>
      <vt:lpstr>Table 29</vt:lpstr>
      <vt:lpstr>Table 30</vt:lpstr>
      <vt:lpstr>Table 31</vt:lpstr>
      <vt:lpstr>Table 32</vt:lpstr>
      <vt:lpstr>Table 33</vt:lpstr>
      <vt:lpstr>Table 34</vt:lpstr>
      <vt:lpstr>Table 35</vt:lpstr>
      <vt:lpstr>Table 36</vt:lpstr>
      <vt:lpstr>Table 37</vt:lpstr>
      <vt:lpstr>Table 38</vt:lpstr>
      <vt:lpstr>Table 39</vt:lpstr>
      <vt:lpstr>Table 40</vt:lpstr>
      <vt:lpstr>Table 41</vt:lpstr>
      <vt:lpstr>Table 42</vt:lpstr>
      <vt:lpstr>Table 43</vt:lpstr>
      <vt:lpstr>Table 44</vt:lpstr>
      <vt:lpstr>Table 45</vt:lpstr>
      <vt:lpstr>Table 46</vt:lpstr>
      <vt:lpstr>Table 47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MichelaArena</dc:creator>
  <cp:lastModifiedBy>Ben Murphy</cp:lastModifiedBy>
  <dcterms:created xsi:type="dcterms:W3CDTF">2024-04-08T14:35:01Z</dcterms:created>
  <dcterms:modified xsi:type="dcterms:W3CDTF">2024-04-09T12:41:32Z</dcterms:modified>
</cp:coreProperties>
</file>